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46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drawings/drawing35.xml" ContentType="application/vnd.openxmlformats-officedocument.drawing+xml"/>
  <Override PartName="/xl/drawings/drawing53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42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drawings/drawing40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drawings/drawing45.xml" ContentType="application/vnd.openxmlformats-officedocument.drawing+xml"/>
  <Override PartName="/xl/drawings/drawing47.xml" ContentType="application/vnd.openxmlformats-officedocument.drawing+xml"/>
  <Override PartName="/xl/drawings/drawing5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drawings/drawing50.xml" ContentType="application/vnd.openxmlformats-officedocument.drawing+xml"/>
  <Default Extension="vml" ContentType="application/vnd.openxmlformats-officedocument.vmlDrawing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Override PartName="/xl/drawings/drawing55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480" yWindow="150" windowWidth="24855" windowHeight="13050" tabRatio="32"/>
  </bookViews>
  <sheets>
    <sheet name="Accueil" sheetId="41" r:id="rId1"/>
    <sheet name="A" sheetId="15" r:id="rId2"/>
    <sheet name="B" sheetId="16" r:id="rId3"/>
    <sheet name="C" sheetId="17" r:id="rId4"/>
    <sheet name="D" sheetId="18" r:id="rId5"/>
    <sheet name="E" sheetId="19" r:id="rId6"/>
    <sheet name="F" sheetId="20" r:id="rId7"/>
    <sheet name="G" sheetId="21" r:id="rId8"/>
    <sheet name="H" sheetId="22" r:id="rId9"/>
    <sheet name="I" sheetId="23" r:id="rId10"/>
    <sheet name="J" sheetId="24" r:id="rId11"/>
    <sheet name="K" sheetId="25" r:id="rId12"/>
    <sheet name="L" sheetId="26" r:id="rId13"/>
    <sheet name="M" sheetId="27" r:id="rId14"/>
    <sheet name="N" sheetId="28" r:id="rId15"/>
    <sheet name="O" sheetId="29" r:id="rId16"/>
    <sheet name="P" sheetId="30" r:id="rId17"/>
    <sheet name="Q" sheetId="31" r:id="rId18"/>
    <sheet name="R" sheetId="32" r:id="rId19"/>
    <sheet name="S" sheetId="33" r:id="rId20"/>
    <sheet name="T" sheetId="34" r:id="rId21"/>
    <sheet name="U" sheetId="35" r:id="rId22"/>
    <sheet name="V" sheetId="36" r:id="rId23"/>
    <sheet name="W" sheetId="37" r:id="rId24"/>
    <sheet name="X" sheetId="38" r:id="rId25"/>
    <sheet name="Y" sheetId="39" r:id="rId26"/>
    <sheet name="Z" sheetId="40" r:id="rId27"/>
    <sheet name="AA" sheetId="42" r:id="rId28"/>
    <sheet name="AB" sheetId="43" r:id="rId29"/>
    <sheet name="AC" sheetId="44" r:id="rId30"/>
    <sheet name="AD" sheetId="45" r:id="rId31"/>
    <sheet name="AE" sheetId="46" r:id="rId32"/>
    <sheet name="AF" sheetId="47" r:id="rId33"/>
    <sheet name="AG" sheetId="67" r:id="rId34"/>
    <sheet name="AH" sheetId="48" r:id="rId35"/>
    <sheet name="AI" sheetId="49" r:id="rId36"/>
    <sheet name="AJ" sheetId="50" r:id="rId37"/>
    <sheet name="AK" sheetId="51" r:id="rId38"/>
    <sheet name="AL" sheetId="52" r:id="rId39"/>
    <sheet name="AM" sheetId="53" r:id="rId40"/>
    <sheet name="AN" sheetId="54" r:id="rId41"/>
    <sheet name="AO" sheetId="55" r:id="rId42"/>
    <sheet name="AP" sheetId="56" r:id="rId43"/>
    <sheet name="AQ" sheetId="57" r:id="rId44"/>
    <sheet name="AR" sheetId="58" r:id="rId45"/>
    <sheet name="AS" sheetId="59" r:id="rId46"/>
    <sheet name="AT" sheetId="60" r:id="rId47"/>
    <sheet name="AU" sheetId="61" r:id="rId48"/>
    <sheet name="AV" sheetId="62" r:id="rId49"/>
    <sheet name="AW" sheetId="63" r:id="rId50"/>
    <sheet name="AX" sheetId="64" r:id="rId51"/>
    <sheet name="AY" sheetId="65" r:id="rId52"/>
    <sheet name="AZ" sheetId="66" r:id="rId53"/>
    <sheet name="Base" sheetId="11" r:id="rId54"/>
    <sheet name="Résultats officiels" sheetId="3" r:id="rId55"/>
    <sheet name="Classement" sheetId="14" r:id="rId56"/>
  </sheets>
  <definedNames>
    <definedName name="RiskAutoStopPercChange">1.5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3000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2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_xlnm.Print_Area" localSheetId="1">A!$A$2:$AC$69</definedName>
    <definedName name="_xlnm.Print_Area" localSheetId="27">AA!$A$2:$AC$69</definedName>
    <definedName name="_xlnm.Print_Area" localSheetId="28">AB!$A$2:$AC$69</definedName>
    <definedName name="_xlnm.Print_Area" localSheetId="29">AC!$A$2:$AC$69</definedName>
    <definedName name="_xlnm.Print_Area" localSheetId="30">AD!$A$2:$AC$69</definedName>
    <definedName name="_xlnm.Print_Area" localSheetId="31">AE!$A$2:$AC$69</definedName>
    <definedName name="_xlnm.Print_Area" localSheetId="32">AF!$A$2:$AC$69</definedName>
    <definedName name="_xlnm.Print_Area" localSheetId="33">AG!$A$2:$AC$69</definedName>
    <definedName name="_xlnm.Print_Area" localSheetId="34">AH!$A$2:$AC$69</definedName>
    <definedName name="_xlnm.Print_Area" localSheetId="35">AI!$A$2:$AC$69</definedName>
    <definedName name="_xlnm.Print_Area" localSheetId="36">AJ!$A$2:$AC$69</definedName>
    <definedName name="_xlnm.Print_Area" localSheetId="37">AK!$A$2:$AC$69</definedName>
    <definedName name="_xlnm.Print_Area" localSheetId="38">AL!$A$2:$AC$69</definedName>
    <definedName name="_xlnm.Print_Area" localSheetId="39">AM!$A$2:$AC$69</definedName>
    <definedName name="_xlnm.Print_Area" localSheetId="40">AN!$A$2:$AC$69</definedName>
    <definedName name="_xlnm.Print_Area" localSheetId="41">AO!$A$2:$AC$69</definedName>
    <definedName name="_xlnm.Print_Area" localSheetId="42">AP!$A$2:$AC$69</definedName>
    <definedName name="_xlnm.Print_Area" localSheetId="43">AQ!$A$2:$AC$69</definedName>
    <definedName name="_xlnm.Print_Area" localSheetId="44">AR!$A$2:$AC$69</definedName>
    <definedName name="_xlnm.Print_Area" localSheetId="45">AS!$A$2:$AC$69</definedName>
    <definedName name="_xlnm.Print_Area" localSheetId="46">AT!$A$2:$AC$69</definedName>
    <definedName name="_xlnm.Print_Area" localSheetId="47">AU!$A$2:$AC$69</definedName>
    <definedName name="_xlnm.Print_Area" localSheetId="48">AV!$A$2:$AC$69</definedName>
    <definedName name="_xlnm.Print_Area" localSheetId="49">AW!$A$2:$AC$69</definedName>
    <definedName name="_xlnm.Print_Area" localSheetId="50">AX!$A$2:$AC$69</definedName>
    <definedName name="_xlnm.Print_Area" localSheetId="51">AY!$A$2:$AC$69</definedName>
    <definedName name="_xlnm.Print_Area" localSheetId="52">AZ!$A$2:$AC$69</definedName>
    <definedName name="_xlnm.Print_Area" localSheetId="2">B!$A$2:$AC$69</definedName>
    <definedName name="_xlnm.Print_Area" localSheetId="53">Base!$A$2:$AC$69</definedName>
    <definedName name="_xlnm.Print_Area" localSheetId="3">'C'!$A$2:$AC$69</definedName>
    <definedName name="_xlnm.Print_Area" localSheetId="4">D!$A$2:$AC$69</definedName>
    <definedName name="_xlnm.Print_Area" localSheetId="5">E!$A$2:$AC$69</definedName>
    <definedName name="_xlnm.Print_Area" localSheetId="6">F!$A$2:$AC$69</definedName>
    <definedName name="_xlnm.Print_Area" localSheetId="7">G!$A$2:$AC$69</definedName>
    <definedName name="_xlnm.Print_Area" localSheetId="8">H!$A$2:$AC$69</definedName>
    <definedName name="_xlnm.Print_Area" localSheetId="9">I!$A$2:$AC$69</definedName>
    <definedName name="_xlnm.Print_Area" localSheetId="10">J!$A$2:$AC$69</definedName>
    <definedName name="_xlnm.Print_Area" localSheetId="11">K!$A$2:$AC$69</definedName>
    <definedName name="_xlnm.Print_Area" localSheetId="12">L!$A$2:$AC$69</definedName>
    <definedName name="_xlnm.Print_Area" localSheetId="13">M!$A$2:$AC$69</definedName>
    <definedName name="_xlnm.Print_Area" localSheetId="14">N!$A$2:$AC$69</definedName>
    <definedName name="_xlnm.Print_Area" localSheetId="15">O!$A$2:$AC$69</definedName>
    <definedName name="_xlnm.Print_Area" localSheetId="16">P!$A$2:$AC$69</definedName>
    <definedName name="_xlnm.Print_Area" localSheetId="17">Q!$A$2:$AC$69</definedName>
    <definedName name="_xlnm.Print_Area" localSheetId="18">'R'!$A$2:$AC$69</definedName>
    <definedName name="_xlnm.Print_Area" localSheetId="54">'Résultats officiels'!$A$2:$AC$69</definedName>
    <definedName name="_xlnm.Print_Area" localSheetId="19">S!$A$2:$AC$69</definedName>
    <definedName name="_xlnm.Print_Area" localSheetId="20">T!$A$2:$AC$69</definedName>
    <definedName name="_xlnm.Print_Area" localSheetId="21">U!$A$2:$AC$69</definedName>
    <definedName name="_xlnm.Print_Area" localSheetId="22">V!$A$2:$AC$69</definedName>
    <definedName name="_xlnm.Print_Area" localSheetId="23">W!$A$2:$AC$69</definedName>
    <definedName name="_xlnm.Print_Area" localSheetId="24">X!$A$2:$AC$69</definedName>
    <definedName name="_xlnm.Print_Area" localSheetId="25">Y!$A$2:$AC$69</definedName>
    <definedName name="_xlnm.Print_Area" localSheetId="26">Z!$A$2:$AC$69</definedName>
  </definedNames>
  <calcPr calcId="124519"/>
</workbook>
</file>

<file path=xl/calcChain.xml><?xml version="1.0" encoding="utf-8"?>
<calcChain xmlns="http://schemas.openxmlformats.org/spreadsheetml/2006/main">
  <c r="L33" i="41"/>
  <c r="M26"/>
  <c r="M29"/>
  <c r="L27"/>
  <c r="J32"/>
  <c r="K26"/>
  <c r="K27"/>
  <c r="K29"/>
  <c r="M32"/>
  <c r="J33"/>
  <c r="L29"/>
  <c r="K32"/>
  <c r="J27"/>
  <c r="M25"/>
  <c r="M31"/>
  <c r="L30"/>
  <c r="L25"/>
  <c r="K31"/>
  <c r="M30"/>
  <c r="M28"/>
  <c r="L31"/>
  <c r="K25"/>
  <c r="J30"/>
  <c r="J31"/>
  <c r="M27"/>
  <c r="L24" l="1"/>
  <c r="J29"/>
  <c r="L26"/>
  <c r="J26"/>
  <c r="M24"/>
  <c r="J28"/>
  <c r="L32"/>
  <c r="M33"/>
  <c r="J24"/>
  <c r="L28"/>
  <c r="K33"/>
  <c r="K30"/>
  <c r="K28"/>
  <c r="K24"/>
  <c r="J25"/>
  <c r="F42" i="14"/>
  <c r="F23"/>
  <c r="F15"/>
  <c r="F41"/>
  <c r="F39"/>
  <c r="F29"/>
  <c r="F4"/>
  <c r="F26"/>
  <c r="F6"/>
  <c r="F30"/>
  <c r="F43"/>
  <c r="F19"/>
  <c r="F11"/>
  <c r="F38"/>
  <c r="H69" i="67"/>
  <c r="G69"/>
  <c r="D69"/>
  <c r="AP68"/>
  <c r="AO68"/>
  <c r="AM68"/>
  <c r="H68"/>
  <c r="G68"/>
  <c r="D68"/>
  <c r="AU67"/>
  <c r="AT68" s="1"/>
  <c r="BC68" s="1"/>
  <c r="AS67"/>
  <c r="AP67"/>
  <c r="AO67"/>
  <c r="AQ67" s="1"/>
  <c r="AM67"/>
  <c r="H67"/>
  <c r="G67"/>
  <c r="D67"/>
  <c r="AU66"/>
  <c r="AS68" s="1"/>
  <c r="AT66"/>
  <c r="BC66" s="1"/>
  <c r="AP66"/>
  <c r="AO66"/>
  <c r="AM66"/>
  <c r="H66"/>
  <c r="G66"/>
  <c r="D66"/>
  <c r="AU65"/>
  <c r="AR68" s="1"/>
  <c r="AT65"/>
  <c r="AR67" s="1"/>
  <c r="AS65"/>
  <c r="AR66" s="1"/>
  <c r="AZ66" s="1"/>
  <c r="AP65"/>
  <c r="AO65"/>
  <c r="AQ65" s="1"/>
  <c r="AM65"/>
  <c r="I65"/>
  <c r="H65"/>
  <c r="N64"/>
  <c r="H64"/>
  <c r="H61"/>
  <c r="G61"/>
  <c r="D61"/>
  <c r="AT60"/>
  <c r="AP60"/>
  <c r="AO60"/>
  <c r="AM60"/>
  <c r="H60"/>
  <c r="G60"/>
  <c r="D60"/>
  <c r="AU59"/>
  <c r="AS59"/>
  <c r="AT58" s="1"/>
  <c r="BC58" s="1"/>
  <c r="AP59"/>
  <c r="AO59"/>
  <c r="AM59"/>
  <c r="H59"/>
  <c r="G59"/>
  <c r="D59"/>
  <c r="AU58"/>
  <c r="AS60" s="1"/>
  <c r="AR58"/>
  <c r="AN58" s="1"/>
  <c r="AP58"/>
  <c r="AO58"/>
  <c r="AM58"/>
  <c r="H58"/>
  <c r="G58"/>
  <c r="D58"/>
  <c r="AU57"/>
  <c r="AR60" s="1"/>
  <c r="AT57"/>
  <c r="AS57"/>
  <c r="AP57"/>
  <c r="AO57"/>
  <c r="AM57"/>
  <c r="I57"/>
  <c r="H57"/>
  <c r="N56"/>
  <c r="H56"/>
  <c r="H53"/>
  <c r="G53"/>
  <c r="D53"/>
  <c r="AP52"/>
  <c r="AO52"/>
  <c r="AM52"/>
  <c r="H52"/>
  <c r="G52"/>
  <c r="D52"/>
  <c r="AU51"/>
  <c r="AT52" s="1"/>
  <c r="AS51"/>
  <c r="AP51"/>
  <c r="AO51"/>
  <c r="AM51"/>
  <c r="H51"/>
  <c r="G51"/>
  <c r="D51"/>
  <c r="AU50"/>
  <c r="AS52" s="1"/>
  <c r="BC52" s="1"/>
  <c r="AP50"/>
  <c r="AO50"/>
  <c r="AM50"/>
  <c r="H50"/>
  <c r="G50"/>
  <c r="D50"/>
  <c r="AU49"/>
  <c r="AR52" s="1"/>
  <c r="AT49"/>
  <c r="BB49" s="1"/>
  <c r="AS49"/>
  <c r="AR50" s="1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R43"/>
  <c r="AP43"/>
  <c r="AO43"/>
  <c r="AM43"/>
  <c r="H43"/>
  <c r="G43"/>
  <c r="D43"/>
  <c r="AU42"/>
  <c r="AS44" s="1"/>
  <c r="AT42"/>
  <c r="AP42"/>
  <c r="AO42"/>
  <c r="AM42"/>
  <c r="H42"/>
  <c r="G42"/>
  <c r="D42"/>
  <c r="AU41"/>
  <c r="AR44" s="1"/>
  <c r="AT41"/>
  <c r="AS41"/>
  <c r="AR42" s="1"/>
  <c r="AZ42" s="1"/>
  <c r="AP41"/>
  <c r="AO41"/>
  <c r="AQ41" s="1"/>
  <c r="AM41"/>
  <c r="Q41"/>
  <c r="I41"/>
  <c r="H41"/>
  <c r="N40"/>
  <c r="H40"/>
  <c r="S39"/>
  <c r="S37"/>
  <c r="H37"/>
  <c r="G37"/>
  <c r="D37"/>
  <c r="AT36"/>
  <c r="AP36"/>
  <c r="AO36"/>
  <c r="AM36"/>
  <c r="H36"/>
  <c r="G36"/>
  <c r="D36"/>
  <c r="AU35"/>
  <c r="AS35"/>
  <c r="AT34" s="1"/>
  <c r="BC34" s="1"/>
  <c r="AP35"/>
  <c r="AO35"/>
  <c r="AM35"/>
  <c r="H35"/>
  <c r="G35"/>
  <c r="D35"/>
  <c r="AU34"/>
  <c r="AP34"/>
  <c r="AO34"/>
  <c r="AM34"/>
  <c r="H34"/>
  <c r="G34"/>
  <c r="D34"/>
  <c r="AU33"/>
  <c r="AR36" s="1"/>
  <c r="AT33"/>
  <c r="AR35" s="1"/>
  <c r="AZ35" s="1"/>
  <c r="AS33"/>
  <c r="AR34" s="1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T28" s="1"/>
  <c r="AS27"/>
  <c r="AR27"/>
  <c r="AN27" s="1"/>
  <c r="AP27"/>
  <c r="AO27"/>
  <c r="AM27"/>
  <c r="X27"/>
  <c r="S27"/>
  <c r="H27"/>
  <c r="G27"/>
  <c r="D27"/>
  <c r="AU26"/>
  <c r="AS28" s="1"/>
  <c r="AT26"/>
  <c r="BC26" s="1"/>
  <c r="AP26"/>
  <c r="AO26"/>
  <c r="AQ26" s="1"/>
  <c r="AM26"/>
  <c r="X26"/>
  <c r="H26"/>
  <c r="G26"/>
  <c r="D26"/>
  <c r="AU25"/>
  <c r="AR28" s="1"/>
  <c r="AT25"/>
  <c r="AS25"/>
  <c r="AZ25" s="1"/>
  <c r="AP25"/>
  <c r="AO25"/>
  <c r="AM25"/>
  <c r="I25"/>
  <c r="H25"/>
  <c r="N24"/>
  <c r="H24"/>
  <c r="S23"/>
  <c r="S21"/>
  <c r="H21"/>
  <c r="G21"/>
  <c r="D21"/>
  <c r="AP20"/>
  <c r="AO20"/>
  <c r="AM20"/>
  <c r="H20"/>
  <c r="G20"/>
  <c r="D20"/>
  <c r="AU19"/>
  <c r="AT20" s="1"/>
  <c r="AS19"/>
  <c r="AP19"/>
  <c r="AQ19" s="1"/>
  <c r="AO19"/>
  <c r="AM19"/>
  <c r="S19"/>
  <c r="H19"/>
  <c r="G19"/>
  <c r="D19"/>
  <c r="AU18"/>
  <c r="AS20" s="1"/>
  <c r="AT18"/>
  <c r="BC18" s="1"/>
  <c r="AP18"/>
  <c r="AO18"/>
  <c r="AM18"/>
  <c r="H18"/>
  <c r="G18"/>
  <c r="D18"/>
  <c r="AU17"/>
  <c r="AR20" s="1"/>
  <c r="AT17"/>
  <c r="AS17"/>
  <c r="AR18" s="1"/>
  <c r="AP17"/>
  <c r="AO17"/>
  <c r="AM17"/>
  <c r="S17"/>
  <c r="I17"/>
  <c r="H17"/>
  <c r="N16"/>
  <c r="H16"/>
  <c r="S15"/>
  <c r="S13"/>
  <c r="H13"/>
  <c r="G13"/>
  <c r="D13"/>
  <c r="AP12"/>
  <c r="AO12"/>
  <c r="AQ12" s="1"/>
  <c r="AM12"/>
  <c r="H12"/>
  <c r="G12"/>
  <c r="D12"/>
  <c r="AU11"/>
  <c r="AT12" s="1"/>
  <c r="AS11"/>
  <c r="AT10" s="1"/>
  <c r="BC10" s="1"/>
  <c r="AP11"/>
  <c r="AO11"/>
  <c r="AM11"/>
  <c r="S11"/>
  <c r="H11"/>
  <c r="G11"/>
  <c r="D11"/>
  <c r="AU10"/>
  <c r="AP10"/>
  <c r="AO10"/>
  <c r="AM10"/>
  <c r="H10"/>
  <c r="G10"/>
  <c r="D10"/>
  <c r="AU9"/>
  <c r="AR12" s="1"/>
  <c r="AT9"/>
  <c r="AR11" s="1"/>
  <c r="AS9"/>
  <c r="AR10" s="1"/>
  <c r="AP9"/>
  <c r="AO9"/>
  <c r="AM9"/>
  <c r="S9"/>
  <c r="I9"/>
  <c r="H9"/>
  <c r="N8"/>
  <c r="H8"/>
  <c r="BW7"/>
  <c r="H69" i="66"/>
  <c r="C69" s="1"/>
  <c r="G69"/>
  <c r="D69"/>
  <c r="AT68"/>
  <c r="BC68" s="1"/>
  <c r="AS68"/>
  <c r="AR68"/>
  <c r="AP68"/>
  <c r="AO68"/>
  <c r="AM68"/>
  <c r="H68"/>
  <c r="C68" s="1"/>
  <c r="G68"/>
  <c r="D68"/>
  <c r="AU67"/>
  <c r="AS67"/>
  <c r="AR67"/>
  <c r="BB67" s="1"/>
  <c r="AP67"/>
  <c r="AO67"/>
  <c r="AM67"/>
  <c r="H67"/>
  <c r="C67" s="1"/>
  <c r="G67"/>
  <c r="D67"/>
  <c r="B67"/>
  <c r="AU66"/>
  <c r="AT66"/>
  <c r="AR66"/>
  <c r="BA66" s="1"/>
  <c r="AP66"/>
  <c r="AO66"/>
  <c r="AQ66" s="1"/>
  <c r="AM66"/>
  <c r="H66"/>
  <c r="C66" s="1"/>
  <c r="G66"/>
  <c r="D66"/>
  <c r="AU65"/>
  <c r="AT65"/>
  <c r="AS65"/>
  <c r="AP65"/>
  <c r="AO65"/>
  <c r="AQ65" s="1"/>
  <c r="AM65"/>
  <c r="I65"/>
  <c r="H65"/>
  <c r="C65" s="1"/>
  <c r="N64"/>
  <c r="H64"/>
  <c r="C64"/>
  <c r="B64"/>
  <c r="H61"/>
  <c r="C61" s="1"/>
  <c r="G61"/>
  <c r="D61"/>
  <c r="AT60"/>
  <c r="BC60" s="1"/>
  <c r="AS60"/>
  <c r="AR60"/>
  <c r="AN60" s="1"/>
  <c r="AP60"/>
  <c r="AO60"/>
  <c r="AM60"/>
  <c r="H60"/>
  <c r="C60" s="1"/>
  <c r="G60"/>
  <c r="D60"/>
  <c r="AU59"/>
  <c r="AS59"/>
  <c r="AR59"/>
  <c r="AP59"/>
  <c r="AO59"/>
  <c r="AM59"/>
  <c r="H59"/>
  <c r="C59" s="1"/>
  <c r="G59"/>
  <c r="D59"/>
  <c r="AU58"/>
  <c r="BC58" s="1"/>
  <c r="AT58"/>
  <c r="AR58"/>
  <c r="AZ58" s="1"/>
  <c r="AP58"/>
  <c r="AO58"/>
  <c r="AM58"/>
  <c r="H58"/>
  <c r="C58" s="1"/>
  <c r="G58"/>
  <c r="D58"/>
  <c r="AU57"/>
  <c r="BB57" s="1"/>
  <c r="AT57"/>
  <c r="AS57"/>
  <c r="AZ57" s="1"/>
  <c r="AP57"/>
  <c r="AO57"/>
  <c r="AM57"/>
  <c r="I57"/>
  <c r="H57"/>
  <c r="B57" s="1"/>
  <c r="N56"/>
  <c r="H56"/>
  <c r="B56" s="1"/>
  <c r="H53"/>
  <c r="C53" s="1"/>
  <c r="G53"/>
  <c r="D53"/>
  <c r="B53"/>
  <c r="AT52"/>
  <c r="AS52"/>
  <c r="AR52"/>
  <c r="BA52" s="1"/>
  <c r="AP52"/>
  <c r="AO52"/>
  <c r="AM52"/>
  <c r="H52"/>
  <c r="C52" s="1"/>
  <c r="G52"/>
  <c r="D52"/>
  <c r="B52"/>
  <c r="AU51"/>
  <c r="AS51"/>
  <c r="AR51"/>
  <c r="AP51"/>
  <c r="AO51"/>
  <c r="AM51"/>
  <c r="H51"/>
  <c r="C51" s="1"/>
  <c r="G51"/>
  <c r="D51"/>
  <c r="B51"/>
  <c r="AU50"/>
  <c r="AT50"/>
  <c r="AR50"/>
  <c r="AP50"/>
  <c r="AO50"/>
  <c r="AM50"/>
  <c r="AA50"/>
  <c r="H50"/>
  <c r="C50" s="1"/>
  <c r="G50"/>
  <c r="D50"/>
  <c r="B50"/>
  <c r="AU49"/>
  <c r="AT49"/>
  <c r="AS49"/>
  <c r="AP49"/>
  <c r="AQ49" s="1"/>
  <c r="AO49"/>
  <c r="AM49"/>
  <c r="I49"/>
  <c r="H49"/>
  <c r="C49" s="1"/>
  <c r="AA48"/>
  <c r="N48"/>
  <c r="H48"/>
  <c r="B48" s="1"/>
  <c r="AA46"/>
  <c r="U46"/>
  <c r="H45"/>
  <c r="C45" s="1"/>
  <c r="G45"/>
  <c r="D45"/>
  <c r="B45"/>
  <c r="AT44"/>
  <c r="AS44"/>
  <c r="AR44"/>
  <c r="AP44"/>
  <c r="AO44"/>
  <c r="AM44"/>
  <c r="AA44"/>
  <c r="Y44"/>
  <c r="S44" s="1"/>
  <c r="U44"/>
  <c r="H44"/>
  <c r="C44" s="1"/>
  <c r="G44"/>
  <c r="D44"/>
  <c r="AU43"/>
  <c r="AS43"/>
  <c r="AR43"/>
  <c r="AP43"/>
  <c r="AO43"/>
  <c r="AQ43" s="1"/>
  <c r="AM43"/>
  <c r="AA43"/>
  <c r="U43"/>
  <c r="H43"/>
  <c r="C43" s="1"/>
  <c r="G43"/>
  <c r="D43"/>
  <c r="B43"/>
  <c r="AU42"/>
  <c r="AT42"/>
  <c r="BC42" s="1"/>
  <c r="AR42"/>
  <c r="AP42"/>
  <c r="AO42"/>
  <c r="AQ42" s="1"/>
  <c r="AM42"/>
  <c r="H42"/>
  <c r="C42" s="1"/>
  <c r="G42"/>
  <c r="D42"/>
  <c r="AU41"/>
  <c r="AT41"/>
  <c r="AS41"/>
  <c r="AP41"/>
  <c r="AO41"/>
  <c r="AM41"/>
  <c r="Q41"/>
  <c r="I41"/>
  <c r="H41"/>
  <c r="C41" s="1"/>
  <c r="N40"/>
  <c r="H40"/>
  <c r="C40" s="1"/>
  <c r="S39"/>
  <c r="S37"/>
  <c r="H37"/>
  <c r="C37" s="1"/>
  <c r="G37"/>
  <c r="D37"/>
  <c r="B37"/>
  <c r="AT36"/>
  <c r="AS36"/>
  <c r="AR36"/>
  <c r="AP36"/>
  <c r="AO36"/>
  <c r="AM36"/>
  <c r="H36"/>
  <c r="G36"/>
  <c r="D36"/>
  <c r="C36"/>
  <c r="B36"/>
  <c r="AU35"/>
  <c r="AS35"/>
  <c r="AR35"/>
  <c r="AP35"/>
  <c r="AO35"/>
  <c r="AM35"/>
  <c r="H35"/>
  <c r="C35" s="1"/>
  <c r="G35"/>
  <c r="D35"/>
  <c r="B35"/>
  <c r="AU34"/>
  <c r="AT34"/>
  <c r="AR34"/>
  <c r="AP34"/>
  <c r="AO34"/>
  <c r="AM34"/>
  <c r="H34"/>
  <c r="C34" s="1"/>
  <c r="G34"/>
  <c r="D34"/>
  <c r="AU33"/>
  <c r="AT33"/>
  <c r="BB33" s="1"/>
  <c r="AS33"/>
  <c r="AP33"/>
  <c r="AO33"/>
  <c r="AM33"/>
  <c r="X33"/>
  <c r="S33"/>
  <c r="I33"/>
  <c r="H33"/>
  <c r="C33" s="1"/>
  <c r="X32"/>
  <c r="N32"/>
  <c r="H32"/>
  <c r="B32" s="1"/>
  <c r="X31"/>
  <c r="S31"/>
  <c r="X30"/>
  <c r="X29"/>
  <c r="S29"/>
  <c r="H29"/>
  <c r="C29" s="1"/>
  <c r="G29"/>
  <c r="D29"/>
  <c r="B29"/>
  <c r="AT28"/>
  <c r="AS28"/>
  <c r="BC28" s="1"/>
  <c r="AR28"/>
  <c r="AP28"/>
  <c r="AO28"/>
  <c r="AM28"/>
  <c r="X28"/>
  <c r="H28"/>
  <c r="C28" s="1"/>
  <c r="G28"/>
  <c r="D28"/>
  <c r="AU27"/>
  <c r="AS27"/>
  <c r="AR27"/>
  <c r="AP27"/>
  <c r="AO27"/>
  <c r="AQ27" s="1"/>
  <c r="AM27"/>
  <c r="X27"/>
  <c r="S27"/>
  <c r="H27"/>
  <c r="G27"/>
  <c r="D27"/>
  <c r="C27"/>
  <c r="B27"/>
  <c r="AU26"/>
  <c r="AT26"/>
  <c r="AR26"/>
  <c r="AP26"/>
  <c r="AO26"/>
  <c r="AQ26" s="1"/>
  <c r="AM26"/>
  <c r="X26"/>
  <c r="H26"/>
  <c r="G26"/>
  <c r="D26"/>
  <c r="C26"/>
  <c r="B26"/>
  <c r="AU25"/>
  <c r="AT25"/>
  <c r="AS25"/>
  <c r="AP25"/>
  <c r="AO25"/>
  <c r="AM25"/>
  <c r="I25"/>
  <c r="H25"/>
  <c r="C25" s="1"/>
  <c r="N24"/>
  <c r="H24"/>
  <c r="C24" s="1"/>
  <c r="B24"/>
  <c r="S23"/>
  <c r="S21"/>
  <c r="H21"/>
  <c r="C21" s="1"/>
  <c r="G21"/>
  <c r="D21"/>
  <c r="AT20"/>
  <c r="AS20"/>
  <c r="AR20"/>
  <c r="AP20"/>
  <c r="AO20"/>
  <c r="AQ20" s="1"/>
  <c r="AM20"/>
  <c r="H20"/>
  <c r="C20" s="1"/>
  <c r="G20"/>
  <c r="D20"/>
  <c r="AU19"/>
  <c r="AS19"/>
  <c r="BC19" s="1"/>
  <c r="AR19"/>
  <c r="BB19" s="1"/>
  <c r="AP19"/>
  <c r="AO19"/>
  <c r="AQ19" s="1"/>
  <c r="AY19" s="1"/>
  <c r="AM19"/>
  <c r="S19"/>
  <c r="H19"/>
  <c r="C19" s="1"/>
  <c r="G19"/>
  <c r="D19"/>
  <c r="B19"/>
  <c r="AU18"/>
  <c r="AT18"/>
  <c r="BC18" s="1"/>
  <c r="AR18"/>
  <c r="BA18" s="1"/>
  <c r="AP18"/>
  <c r="AO18"/>
  <c r="AM18"/>
  <c r="H18"/>
  <c r="C18" s="1"/>
  <c r="G18"/>
  <c r="D18"/>
  <c r="B18"/>
  <c r="AU17"/>
  <c r="AT17"/>
  <c r="AS17"/>
  <c r="AP17"/>
  <c r="AO17"/>
  <c r="AQ17" s="1"/>
  <c r="AM17"/>
  <c r="S17"/>
  <c r="I17"/>
  <c r="H17"/>
  <c r="C17" s="1"/>
  <c r="N16"/>
  <c r="H16"/>
  <c r="B16" s="1"/>
  <c r="S15"/>
  <c r="S13"/>
  <c r="H13"/>
  <c r="C13" s="1"/>
  <c r="G13"/>
  <c r="D13"/>
  <c r="B13"/>
  <c r="AT12"/>
  <c r="AS12"/>
  <c r="AR12"/>
  <c r="BB12" s="1"/>
  <c r="AP12"/>
  <c r="AO12"/>
  <c r="AM12"/>
  <c r="H12"/>
  <c r="C12" s="1"/>
  <c r="G12"/>
  <c r="D12"/>
  <c r="AU11"/>
  <c r="AS11"/>
  <c r="AR11"/>
  <c r="AP11"/>
  <c r="AO11"/>
  <c r="AQ11" s="1"/>
  <c r="AM11"/>
  <c r="S11"/>
  <c r="H11"/>
  <c r="C11" s="1"/>
  <c r="G11"/>
  <c r="D11"/>
  <c r="B11"/>
  <c r="AU10"/>
  <c r="AT10"/>
  <c r="BC10" s="1"/>
  <c r="AR10"/>
  <c r="AZ10" s="1"/>
  <c r="AP10"/>
  <c r="AO10"/>
  <c r="AQ10" s="1"/>
  <c r="AM10"/>
  <c r="H10"/>
  <c r="G10"/>
  <c r="D10"/>
  <c r="C10"/>
  <c r="B10"/>
  <c r="AU9"/>
  <c r="AT9"/>
  <c r="AS9"/>
  <c r="BA9" s="1"/>
  <c r="AP9"/>
  <c r="AO9"/>
  <c r="AQ9" s="1"/>
  <c r="AM9"/>
  <c r="S9"/>
  <c r="I9"/>
  <c r="H9"/>
  <c r="B9" s="1"/>
  <c r="N8"/>
  <c r="H8"/>
  <c r="C8" s="1"/>
  <c r="BW7"/>
  <c r="H69" i="65"/>
  <c r="C69" s="1"/>
  <c r="G69"/>
  <c r="D69"/>
  <c r="AT68"/>
  <c r="AS68"/>
  <c r="AR68"/>
  <c r="AP68"/>
  <c r="AO68"/>
  <c r="AM68"/>
  <c r="H68"/>
  <c r="C68" s="1"/>
  <c r="G68"/>
  <c r="D68"/>
  <c r="AU67"/>
  <c r="AS67"/>
  <c r="AR67"/>
  <c r="AP67"/>
  <c r="AO67"/>
  <c r="AQ67" s="1"/>
  <c r="AM67"/>
  <c r="H67"/>
  <c r="C67" s="1"/>
  <c r="G67"/>
  <c r="D67"/>
  <c r="B67"/>
  <c r="AU66"/>
  <c r="AT66"/>
  <c r="BC66" s="1"/>
  <c r="AR66"/>
  <c r="BA66" s="1"/>
  <c r="AP66"/>
  <c r="AO66"/>
  <c r="AM66"/>
  <c r="H66"/>
  <c r="C66" s="1"/>
  <c r="G66"/>
  <c r="D66"/>
  <c r="AZ65"/>
  <c r="AU65"/>
  <c r="AT65"/>
  <c r="AS65"/>
  <c r="BA65" s="1"/>
  <c r="AP65"/>
  <c r="AO65"/>
  <c r="AM65"/>
  <c r="I65"/>
  <c r="H65"/>
  <c r="C65" s="1"/>
  <c r="N64"/>
  <c r="H64"/>
  <c r="B64" s="1"/>
  <c r="H61"/>
  <c r="C61" s="1"/>
  <c r="G61"/>
  <c r="D61"/>
  <c r="AT60"/>
  <c r="AS60"/>
  <c r="AR60"/>
  <c r="AP60"/>
  <c r="AO60"/>
  <c r="AQ60" s="1"/>
  <c r="AM60"/>
  <c r="H60"/>
  <c r="C60" s="1"/>
  <c r="G60"/>
  <c r="D60"/>
  <c r="B60"/>
  <c r="AU59"/>
  <c r="AS59"/>
  <c r="AR59"/>
  <c r="BB59" s="1"/>
  <c r="AP59"/>
  <c r="AO59"/>
  <c r="AM59"/>
  <c r="H59"/>
  <c r="C59" s="1"/>
  <c r="G59"/>
  <c r="D59"/>
  <c r="B59"/>
  <c r="AU58"/>
  <c r="AT58"/>
  <c r="AR58"/>
  <c r="AP58"/>
  <c r="AO58"/>
  <c r="AQ58" s="1"/>
  <c r="AM58"/>
  <c r="H58"/>
  <c r="C58" s="1"/>
  <c r="G58"/>
  <c r="D58"/>
  <c r="AU57"/>
  <c r="AT57"/>
  <c r="AS57"/>
  <c r="AZ57" s="1"/>
  <c r="AP57"/>
  <c r="AO57"/>
  <c r="AM57"/>
  <c r="I57"/>
  <c r="H57"/>
  <c r="B57" s="1"/>
  <c r="N56"/>
  <c r="H56"/>
  <c r="B56" s="1"/>
  <c r="H53"/>
  <c r="C53" s="1"/>
  <c r="G53"/>
  <c r="D53"/>
  <c r="B53"/>
  <c r="AT52"/>
  <c r="AS52"/>
  <c r="AR52"/>
  <c r="BB52" s="1"/>
  <c r="AP52"/>
  <c r="AO52"/>
  <c r="AM52"/>
  <c r="H52"/>
  <c r="C52" s="1"/>
  <c r="G52"/>
  <c r="D52"/>
  <c r="B52"/>
  <c r="AU51"/>
  <c r="AS51"/>
  <c r="BC51" s="1"/>
  <c r="AR51"/>
  <c r="AZ51" s="1"/>
  <c r="AP51"/>
  <c r="AO51"/>
  <c r="AM51"/>
  <c r="H51"/>
  <c r="C51" s="1"/>
  <c r="G51"/>
  <c r="D51"/>
  <c r="AU50"/>
  <c r="AT50"/>
  <c r="AR50"/>
  <c r="AP50"/>
  <c r="AO50"/>
  <c r="AM50"/>
  <c r="AA50"/>
  <c r="H50"/>
  <c r="C50" s="1"/>
  <c r="G50"/>
  <c r="D50"/>
  <c r="B50"/>
  <c r="AU49"/>
  <c r="BA49" s="1"/>
  <c r="AT49"/>
  <c r="AS49"/>
  <c r="AP49"/>
  <c r="AO49"/>
  <c r="AM49"/>
  <c r="I49"/>
  <c r="H49"/>
  <c r="C49" s="1"/>
  <c r="B49"/>
  <c r="AA48"/>
  <c r="N48"/>
  <c r="H48"/>
  <c r="B48" s="1"/>
  <c r="AA46"/>
  <c r="U46"/>
  <c r="H45"/>
  <c r="C45" s="1"/>
  <c r="G45"/>
  <c r="D45"/>
  <c r="B45"/>
  <c r="AT44"/>
  <c r="AS44"/>
  <c r="AR44"/>
  <c r="BA44" s="1"/>
  <c r="AP44"/>
  <c r="AO44"/>
  <c r="AM44"/>
  <c r="AA44"/>
  <c r="Y44"/>
  <c r="S44" s="1"/>
  <c r="U44"/>
  <c r="H44"/>
  <c r="G44"/>
  <c r="D44"/>
  <c r="C44"/>
  <c r="B44"/>
  <c r="AU43"/>
  <c r="BC43" s="1"/>
  <c r="AS43"/>
  <c r="AR43"/>
  <c r="AP43"/>
  <c r="AO43"/>
  <c r="AQ43" s="1"/>
  <c r="AM43"/>
  <c r="AA43"/>
  <c r="U43"/>
  <c r="H43"/>
  <c r="C43" s="1"/>
  <c r="G43"/>
  <c r="D43"/>
  <c r="B43"/>
  <c r="AU42"/>
  <c r="AT42"/>
  <c r="BC42" s="1"/>
  <c r="AR42"/>
  <c r="BA42" s="1"/>
  <c r="AP42"/>
  <c r="AO42"/>
  <c r="AM42"/>
  <c r="H42"/>
  <c r="C42" s="1"/>
  <c r="G42"/>
  <c r="D42"/>
  <c r="B42"/>
  <c r="AU41"/>
  <c r="AT41"/>
  <c r="AS41"/>
  <c r="BA41" s="1"/>
  <c r="AP41"/>
  <c r="AO41"/>
  <c r="AM41"/>
  <c r="Q41"/>
  <c r="I41"/>
  <c r="H41"/>
  <c r="C41" s="1"/>
  <c r="N40"/>
  <c r="H40"/>
  <c r="C40" s="1"/>
  <c r="S39"/>
  <c r="S37"/>
  <c r="H37"/>
  <c r="G37"/>
  <c r="D37"/>
  <c r="AT36"/>
  <c r="AS36"/>
  <c r="AR36"/>
  <c r="AP36"/>
  <c r="AO36"/>
  <c r="AM36"/>
  <c r="H36"/>
  <c r="G36"/>
  <c r="D36"/>
  <c r="C36"/>
  <c r="B36"/>
  <c r="AU35"/>
  <c r="AS35"/>
  <c r="AZ35" s="1"/>
  <c r="AR35"/>
  <c r="AP35"/>
  <c r="AO35"/>
  <c r="AM35"/>
  <c r="H35"/>
  <c r="G35"/>
  <c r="D35"/>
  <c r="C35"/>
  <c r="B35"/>
  <c r="AU34"/>
  <c r="AT34"/>
  <c r="BC34" s="1"/>
  <c r="AR34"/>
  <c r="BA34" s="1"/>
  <c r="AP34"/>
  <c r="AO34"/>
  <c r="AN34"/>
  <c r="AM34"/>
  <c r="H34"/>
  <c r="G34"/>
  <c r="D34"/>
  <c r="BB33"/>
  <c r="AU33"/>
  <c r="AT33"/>
  <c r="AS33"/>
  <c r="BA33" s="1"/>
  <c r="AP33"/>
  <c r="AO33"/>
  <c r="AM33"/>
  <c r="X33"/>
  <c r="S33"/>
  <c r="I33"/>
  <c r="H33"/>
  <c r="C33" s="1"/>
  <c r="X32"/>
  <c r="N32"/>
  <c r="H32"/>
  <c r="X31"/>
  <c r="S31"/>
  <c r="X30"/>
  <c r="X29"/>
  <c r="S29"/>
  <c r="H29"/>
  <c r="G29"/>
  <c r="D29"/>
  <c r="AT28"/>
  <c r="AN28" s="1"/>
  <c r="AS28"/>
  <c r="AR28"/>
  <c r="AP28"/>
  <c r="AO28"/>
  <c r="AQ28" s="1"/>
  <c r="AM28"/>
  <c r="X28"/>
  <c r="H28"/>
  <c r="C28" s="1"/>
  <c r="G28"/>
  <c r="D28"/>
  <c r="B28"/>
  <c r="AU27"/>
  <c r="AS27"/>
  <c r="BC27" s="1"/>
  <c r="AR27"/>
  <c r="AP27"/>
  <c r="AO27"/>
  <c r="AM27"/>
  <c r="X27"/>
  <c r="S27"/>
  <c r="H27"/>
  <c r="C27" s="1"/>
  <c r="G27"/>
  <c r="D27"/>
  <c r="AU26"/>
  <c r="AT26"/>
  <c r="AR26"/>
  <c r="AP26"/>
  <c r="AO26"/>
  <c r="AQ26" s="1"/>
  <c r="AW28" s="1"/>
  <c r="AM26"/>
  <c r="X26"/>
  <c r="H26"/>
  <c r="G26"/>
  <c r="D26"/>
  <c r="C26"/>
  <c r="B26"/>
  <c r="AU25"/>
  <c r="BA25" s="1"/>
  <c r="AT25"/>
  <c r="AS25"/>
  <c r="AZ25" s="1"/>
  <c r="AP25"/>
  <c r="AO25"/>
  <c r="AM25"/>
  <c r="I25"/>
  <c r="H25"/>
  <c r="C25" s="1"/>
  <c r="B25"/>
  <c r="N24"/>
  <c r="H24"/>
  <c r="C24" s="1"/>
  <c r="S23"/>
  <c r="S21"/>
  <c r="H21"/>
  <c r="C21" s="1"/>
  <c r="G21"/>
  <c r="D21"/>
  <c r="B21"/>
  <c r="AT20"/>
  <c r="AS20"/>
  <c r="BC20" s="1"/>
  <c r="AR20"/>
  <c r="BB20" s="1"/>
  <c r="AP20"/>
  <c r="AO20"/>
  <c r="AM20"/>
  <c r="H20"/>
  <c r="C20" s="1"/>
  <c r="G20"/>
  <c r="D20"/>
  <c r="B20"/>
  <c r="AU19"/>
  <c r="AS19"/>
  <c r="AR19"/>
  <c r="AP19"/>
  <c r="AQ19" s="1"/>
  <c r="AO19"/>
  <c r="AM19"/>
  <c r="S19"/>
  <c r="H19"/>
  <c r="C19" s="1"/>
  <c r="G19"/>
  <c r="D19"/>
  <c r="B19"/>
  <c r="AU18"/>
  <c r="AT18"/>
  <c r="BC18" s="1"/>
  <c r="AR18"/>
  <c r="AP18"/>
  <c r="AO18"/>
  <c r="AM18"/>
  <c r="H18"/>
  <c r="G18"/>
  <c r="D18"/>
  <c r="C18"/>
  <c r="B18"/>
  <c r="AU17"/>
  <c r="AT17"/>
  <c r="AS17"/>
  <c r="AZ17" s="1"/>
  <c r="AP17"/>
  <c r="AO17"/>
  <c r="AM17"/>
  <c r="S17"/>
  <c r="I17"/>
  <c r="H17"/>
  <c r="C17" s="1"/>
  <c r="N16"/>
  <c r="H16"/>
  <c r="B16" s="1"/>
  <c r="S15"/>
  <c r="S13"/>
  <c r="H13"/>
  <c r="G13"/>
  <c r="D13"/>
  <c r="C13"/>
  <c r="B13"/>
  <c r="AT12"/>
  <c r="AS12"/>
  <c r="AR12"/>
  <c r="AP12"/>
  <c r="AO12"/>
  <c r="AQ12" s="1"/>
  <c r="AM12"/>
  <c r="H12"/>
  <c r="C12" s="1"/>
  <c r="G12"/>
  <c r="D12"/>
  <c r="AU11"/>
  <c r="AS11"/>
  <c r="AR11"/>
  <c r="AP11"/>
  <c r="AO11"/>
  <c r="AQ11" s="1"/>
  <c r="AM11"/>
  <c r="S11"/>
  <c r="H11"/>
  <c r="C11" s="1"/>
  <c r="G11"/>
  <c r="D11"/>
  <c r="B11"/>
  <c r="AU10"/>
  <c r="AT10"/>
  <c r="AR10"/>
  <c r="AP10"/>
  <c r="AO10"/>
  <c r="AM10"/>
  <c r="H10"/>
  <c r="C10" s="1"/>
  <c r="G10"/>
  <c r="D10"/>
  <c r="B10"/>
  <c r="AU9"/>
  <c r="AT9"/>
  <c r="AS9"/>
  <c r="BA9" s="1"/>
  <c r="AP9"/>
  <c r="AO9"/>
  <c r="AM9"/>
  <c r="S9"/>
  <c r="I9"/>
  <c r="H9"/>
  <c r="B9" s="1"/>
  <c r="N8"/>
  <c r="H8"/>
  <c r="C8" s="1"/>
  <c r="BW7"/>
  <c r="H69" i="64"/>
  <c r="C69" s="1"/>
  <c r="G69"/>
  <c r="D69"/>
  <c r="AT68"/>
  <c r="AS68"/>
  <c r="AR68"/>
  <c r="BA68" s="1"/>
  <c r="AP68"/>
  <c r="AO68"/>
  <c r="AM68"/>
  <c r="H68"/>
  <c r="C68" s="1"/>
  <c r="G68"/>
  <c r="D68"/>
  <c r="AU67"/>
  <c r="AS67"/>
  <c r="AR67"/>
  <c r="AZ67" s="1"/>
  <c r="AP67"/>
  <c r="AO67"/>
  <c r="AM67"/>
  <c r="H67"/>
  <c r="C67" s="1"/>
  <c r="G67"/>
  <c r="D67"/>
  <c r="AU66"/>
  <c r="AT66"/>
  <c r="AR66"/>
  <c r="BA66" s="1"/>
  <c r="AP66"/>
  <c r="AO66"/>
  <c r="AQ66" s="1"/>
  <c r="AM66"/>
  <c r="H66"/>
  <c r="C66" s="1"/>
  <c r="G66"/>
  <c r="D66"/>
  <c r="B66"/>
  <c r="AU65"/>
  <c r="AT65"/>
  <c r="AS65"/>
  <c r="BA65" s="1"/>
  <c r="AP65"/>
  <c r="AO65"/>
  <c r="AM65"/>
  <c r="I65"/>
  <c r="H65"/>
  <c r="C65" s="1"/>
  <c r="N64"/>
  <c r="H64"/>
  <c r="C64" s="1"/>
  <c r="H61"/>
  <c r="C61" s="1"/>
  <c r="G61"/>
  <c r="D61"/>
  <c r="B61"/>
  <c r="AT60"/>
  <c r="AS60"/>
  <c r="BC60" s="1"/>
  <c r="AR60"/>
  <c r="AP60"/>
  <c r="AO60"/>
  <c r="AM60"/>
  <c r="H60"/>
  <c r="C60" s="1"/>
  <c r="G60"/>
  <c r="D60"/>
  <c r="B60"/>
  <c r="AU59"/>
  <c r="AS59"/>
  <c r="AR59"/>
  <c r="AP59"/>
  <c r="AO59"/>
  <c r="AM59"/>
  <c r="H59"/>
  <c r="C59" s="1"/>
  <c r="G59"/>
  <c r="D59"/>
  <c r="AU58"/>
  <c r="AT58"/>
  <c r="BC58" s="1"/>
  <c r="AR58"/>
  <c r="AN58" s="1"/>
  <c r="AP58"/>
  <c r="AO58"/>
  <c r="AM58"/>
  <c r="H58"/>
  <c r="C58" s="1"/>
  <c r="G58"/>
  <c r="D58"/>
  <c r="AU57"/>
  <c r="AT57"/>
  <c r="BB57" s="1"/>
  <c r="AS57"/>
  <c r="AP57"/>
  <c r="AO57"/>
  <c r="AN57"/>
  <c r="AM57"/>
  <c r="I57"/>
  <c r="H57"/>
  <c r="B57" s="1"/>
  <c r="N56"/>
  <c r="H56"/>
  <c r="B56" s="1"/>
  <c r="H53"/>
  <c r="C53" s="1"/>
  <c r="G53"/>
  <c r="D53"/>
  <c r="B53"/>
  <c r="AT52"/>
  <c r="AS52"/>
  <c r="AR52"/>
  <c r="BA52" s="1"/>
  <c r="AP52"/>
  <c r="AO52"/>
  <c r="AM52"/>
  <c r="H52"/>
  <c r="C52" s="1"/>
  <c r="G52"/>
  <c r="D52"/>
  <c r="AZ51"/>
  <c r="AU51"/>
  <c r="AS51"/>
  <c r="AR51"/>
  <c r="BB51" s="1"/>
  <c r="AP51"/>
  <c r="AO51"/>
  <c r="AM51"/>
  <c r="H51"/>
  <c r="C51" s="1"/>
  <c r="G51"/>
  <c r="D51"/>
  <c r="AU50"/>
  <c r="AT50"/>
  <c r="BC50" s="1"/>
  <c r="AR50"/>
  <c r="AZ50" s="1"/>
  <c r="AP50"/>
  <c r="AO50"/>
  <c r="AM50"/>
  <c r="AA50"/>
  <c r="H50"/>
  <c r="C50" s="1"/>
  <c r="G50"/>
  <c r="D50"/>
  <c r="AU49"/>
  <c r="BB49" s="1"/>
  <c r="AT49"/>
  <c r="AS49"/>
  <c r="AP49"/>
  <c r="AO49"/>
  <c r="AM49"/>
  <c r="I49"/>
  <c r="H49"/>
  <c r="C49" s="1"/>
  <c r="B49"/>
  <c r="AA48"/>
  <c r="N48"/>
  <c r="H48"/>
  <c r="B48" s="1"/>
  <c r="C48"/>
  <c r="AA46"/>
  <c r="U46"/>
  <c r="H45"/>
  <c r="C45" s="1"/>
  <c r="G45"/>
  <c r="D45"/>
  <c r="AT44"/>
  <c r="AS44"/>
  <c r="AR44"/>
  <c r="BB44" s="1"/>
  <c r="AP44"/>
  <c r="AO44"/>
  <c r="AQ44" s="1"/>
  <c r="AM44"/>
  <c r="AA44"/>
  <c r="Y44"/>
  <c r="S44" s="1"/>
  <c r="U44"/>
  <c r="H44"/>
  <c r="C44" s="1"/>
  <c r="G44"/>
  <c r="D44"/>
  <c r="B44"/>
  <c r="AU43"/>
  <c r="BC43" s="1"/>
  <c r="AS43"/>
  <c r="AR43"/>
  <c r="AP43"/>
  <c r="AO43"/>
  <c r="AQ43" s="1"/>
  <c r="AX44" s="1"/>
  <c r="AM43"/>
  <c r="AA43"/>
  <c r="U43"/>
  <c r="H43"/>
  <c r="C43" s="1"/>
  <c r="G43"/>
  <c r="D43"/>
  <c r="B43"/>
  <c r="AU42"/>
  <c r="AT42"/>
  <c r="AR42"/>
  <c r="AZ42" s="1"/>
  <c r="AP42"/>
  <c r="AO42"/>
  <c r="AM42"/>
  <c r="H42"/>
  <c r="C42" s="1"/>
  <c r="G42"/>
  <c r="D42"/>
  <c r="AU41"/>
  <c r="AT41"/>
  <c r="BB41" s="1"/>
  <c r="AS41"/>
  <c r="AP41"/>
  <c r="AO41"/>
  <c r="AN41"/>
  <c r="AM41"/>
  <c r="Q41"/>
  <c r="I41"/>
  <c r="H41"/>
  <c r="C41" s="1"/>
  <c r="N40"/>
  <c r="H40"/>
  <c r="C40" s="1"/>
  <c r="S39"/>
  <c r="S37"/>
  <c r="H37"/>
  <c r="C37" s="1"/>
  <c r="G37"/>
  <c r="D37"/>
  <c r="B37"/>
  <c r="AT36"/>
  <c r="AS36"/>
  <c r="AR36"/>
  <c r="BA36" s="1"/>
  <c r="AP36"/>
  <c r="AO36"/>
  <c r="AM36"/>
  <c r="H36"/>
  <c r="C36" s="1"/>
  <c r="G36"/>
  <c r="D36"/>
  <c r="B36"/>
  <c r="AU35"/>
  <c r="AS35"/>
  <c r="AR35"/>
  <c r="AP35"/>
  <c r="AO35"/>
  <c r="AM35"/>
  <c r="H35"/>
  <c r="G35"/>
  <c r="D35"/>
  <c r="C35"/>
  <c r="B35"/>
  <c r="AU34"/>
  <c r="AT34"/>
  <c r="AR34"/>
  <c r="AP34"/>
  <c r="AO34"/>
  <c r="AM34"/>
  <c r="H34"/>
  <c r="C34" s="1"/>
  <c r="G34"/>
  <c r="D34"/>
  <c r="B34"/>
  <c r="AU33"/>
  <c r="AT33"/>
  <c r="AS33"/>
  <c r="BA33" s="1"/>
  <c r="AP33"/>
  <c r="AO33"/>
  <c r="AM33"/>
  <c r="X33"/>
  <c r="S33"/>
  <c r="I33"/>
  <c r="H33"/>
  <c r="C33" s="1"/>
  <c r="X32"/>
  <c r="N32"/>
  <c r="H32"/>
  <c r="B32" s="1"/>
  <c r="X31"/>
  <c r="S31"/>
  <c r="X30"/>
  <c r="X29"/>
  <c r="S29"/>
  <c r="H29"/>
  <c r="C29" s="1"/>
  <c r="G29"/>
  <c r="D29"/>
  <c r="AT28"/>
  <c r="AS28"/>
  <c r="BC28" s="1"/>
  <c r="AR28"/>
  <c r="AP28"/>
  <c r="AO28"/>
  <c r="AM28"/>
  <c r="X28"/>
  <c r="H28"/>
  <c r="C28" s="1"/>
  <c r="G28"/>
  <c r="D28"/>
  <c r="B28"/>
  <c r="AU27"/>
  <c r="AS27"/>
  <c r="BC27" s="1"/>
  <c r="AR27"/>
  <c r="BB27" s="1"/>
  <c r="AP27"/>
  <c r="AO27"/>
  <c r="AM27"/>
  <c r="X27"/>
  <c r="S27"/>
  <c r="H27"/>
  <c r="C27" s="1"/>
  <c r="G27"/>
  <c r="D27"/>
  <c r="B27"/>
  <c r="AU26"/>
  <c r="AT26"/>
  <c r="AR26"/>
  <c r="AZ26" s="1"/>
  <c r="AP26"/>
  <c r="AQ26" s="1"/>
  <c r="AO26"/>
  <c r="AM26"/>
  <c r="X26"/>
  <c r="H26"/>
  <c r="C26" s="1"/>
  <c r="G26"/>
  <c r="D26"/>
  <c r="B26"/>
  <c r="AU25"/>
  <c r="AT25"/>
  <c r="BB25" s="1"/>
  <c r="AS25"/>
  <c r="BA25" s="1"/>
  <c r="AP25"/>
  <c r="AO25"/>
  <c r="AM25"/>
  <c r="I25"/>
  <c r="H25"/>
  <c r="C25" s="1"/>
  <c r="N24"/>
  <c r="H24"/>
  <c r="C24" s="1"/>
  <c r="S23"/>
  <c r="S21"/>
  <c r="H21"/>
  <c r="C21" s="1"/>
  <c r="G21"/>
  <c r="D21"/>
  <c r="AT20"/>
  <c r="AS20"/>
  <c r="AR20"/>
  <c r="AP20"/>
  <c r="AO20"/>
  <c r="AN20"/>
  <c r="AM20"/>
  <c r="H20"/>
  <c r="G20"/>
  <c r="D20"/>
  <c r="C20"/>
  <c r="B20"/>
  <c r="AU19"/>
  <c r="AS19"/>
  <c r="AR19"/>
  <c r="AP19"/>
  <c r="AO19"/>
  <c r="AM19"/>
  <c r="S19"/>
  <c r="H19"/>
  <c r="C19" s="1"/>
  <c r="G19"/>
  <c r="D19"/>
  <c r="B19"/>
  <c r="AU18"/>
  <c r="AT18"/>
  <c r="BC18" s="1"/>
  <c r="AR18"/>
  <c r="BA18" s="1"/>
  <c r="AP18"/>
  <c r="AO18"/>
  <c r="AM18"/>
  <c r="H18"/>
  <c r="C18" s="1"/>
  <c r="G18"/>
  <c r="D18"/>
  <c r="B18"/>
  <c r="AU17"/>
  <c r="AT17"/>
  <c r="AS17"/>
  <c r="BA17" s="1"/>
  <c r="AP17"/>
  <c r="AO17"/>
  <c r="AQ17" s="1"/>
  <c r="AM17"/>
  <c r="S17"/>
  <c r="I17"/>
  <c r="H17"/>
  <c r="C17" s="1"/>
  <c r="N16"/>
  <c r="H16"/>
  <c r="B16" s="1"/>
  <c r="S15"/>
  <c r="S13"/>
  <c r="H13"/>
  <c r="C13" s="1"/>
  <c r="G13"/>
  <c r="D13"/>
  <c r="AT12"/>
  <c r="BC12" s="1"/>
  <c r="AS12"/>
  <c r="AR12"/>
  <c r="AP12"/>
  <c r="AO12"/>
  <c r="AQ12" s="1"/>
  <c r="AM12"/>
  <c r="H12"/>
  <c r="C12" s="1"/>
  <c r="G12"/>
  <c r="D12"/>
  <c r="B12"/>
  <c r="AU11"/>
  <c r="AS11"/>
  <c r="BC11" s="1"/>
  <c r="AR11"/>
  <c r="BB11" s="1"/>
  <c r="AP11"/>
  <c r="AO11"/>
  <c r="AM11"/>
  <c r="S11"/>
  <c r="H11"/>
  <c r="G11"/>
  <c r="D11"/>
  <c r="C11"/>
  <c r="B11"/>
  <c r="AU10"/>
  <c r="AT10"/>
  <c r="AR10"/>
  <c r="BA10" s="1"/>
  <c r="AP10"/>
  <c r="AO10"/>
  <c r="AQ10" s="1"/>
  <c r="AW12" s="1"/>
  <c r="AM10"/>
  <c r="H10"/>
  <c r="G10"/>
  <c r="D10"/>
  <c r="C10"/>
  <c r="B10"/>
  <c r="AU9"/>
  <c r="AT9"/>
  <c r="AS9"/>
  <c r="BA9" s="1"/>
  <c r="AP9"/>
  <c r="AO9"/>
  <c r="AM9"/>
  <c r="S9"/>
  <c r="I9"/>
  <c r="H9"/>
  <c r="B9" s="1"/>
  <c r="N8"/>
  <c r="H8"/>
  <c r="C8" s="1"/>
  <c r="BW7"/>
  <c r="H69" i="63"/>
  <c r="C69" s="1"/>
  <c r="G69"/>
  <c r="D69"/>
  <c r="B69"/>
  <c r="AT68"/>
  <c r="AS68"/>
  <c r="AR68"/>
  <c r="AP68"/>
  <c r="AO68"/>
  <c r="AM68"/>
  <c r="H68"/>
  <c r="G68"/>
  <c r="D68"/>
  <c r="C68"/>
  <c r="B68"/>
  <c r="AU67"/>
  <c r="AS67"/>
  <c r="AR67"/>
  <c r="AP67"/>
  <c r="AO67"/>
  <c r="AQ67" s="1"/>
  <c r="AM67"/>
  <c r="H67"/>
  <c r="C67" s="1"/>
  <c r="G67"/>
  <c r="D67"/>
  <c r="B67"/>
  <c r="AU66"/>
  <c r="AT66"/>
  <c r="AR66"/>
  <c r="AZ66" s="1"/>
  <c r="AP66"/>
  <c r="AO66"/>
  <c r="AM66"/>
  <c r="H66"/>
  <c r="C66" s="1"/>
  <c r="G66"/>
  <c r="D66"/>
  <c r="B66"/>
  <c r="AU65"/>
  <c r="AT65"/>
  <c r="AS65"/>
  <c r="AZ65" s="1"/>
  <c r="AP65"/>
  <c r="AO65"/>
  <c r="AM65"/>
  <c r="I65"/>
  <c r="H65"/>
  <c r="B65" s="1"/>
  <c r="N64"/>
  <c r="H64"/>
  <c r="C64" s="1"/>
  <c r="H61"/>
  <c r="G61"/>
  <c r="D61"/>
  <c r="C61"/>
  <c r="B61"/>
  <c r="AT60"/>
  <c r="AS60"/>
  <c r="AR60"/>
  <c r="AP60"/>
  <c r="AO60"/>
  <c r="AQ60" s="1"/>
  <c r="AM60"/>
  <c r="H60"/>
  <c r="G60"/>
  <c r="D60"/>
  <c r="C60"/>
  <c r="B60"/>
  <c r="AU59"/>
  <c r="AS59"/>
  <c r="AR59"/>
  <c r="AP59"/>
  <c r="AO59"/>
  <c r="AQ59" s="1"/>
  <c r="AM59"/>
  <c r="H59"/>
  <c r="C59" s="1"/>
  <c r="G59"/>
  <c r="D59"/>
  <c r="B59"/>
  <c r="AU58"/>
  <c r="AT58"/>
  <c r="AR58"/>
  <c r="BA58" s="1"/>
  <c r="AP58"/>
  <c r="AO58"/>
  <c r="AM58"/>
  <c r="H58"/>
  <c r="C58" s="1"/>
  <c r="G58"/>
  <c r="D58"/>
  <c r="B58"/>
  <c r="AU57"/>
  <c r="AT57"/>
  <c r="AS57"/>
  <c r="AP57"/>
  <c r="AO57"/>
  <c r="AQ57" s="1"/>
  <c r="AV59" s="1"/>
  <c r="AM57"/>
  <c r="I57"/>
  <c r="H57"/>
  <c r="C57" s="1"/>
  <c r="N56"/>
  <c r="H56"/>
  <c r="C56" s="1"/>
  <c r="H53"/>
  <c r="G53"/>
  <c r="D53"/>
  <c r="C53"/>
  <c r="B53"/>
  <c r="AT52"/>
  <c r="BB52" s="1"/>
  <c r="AS52"/>
  <c r="AR52"/>
  <c r="AP52"/>
  <c r="AO52"/>
  <c r="AM52"/>
  <c r="H52"/>
  <c r="G52"/>
  <c r="D52"/>
  <c r="C52"/>
  <c r="B52"/>
  <c r="AU51"/>
  <c r="AS51"/>
  <c r="AR51"/>
  <c r="AZ51" s="1"/>
  <c r="AP51"/>
  <c r="AO51"/>
  <c r="AM51"/>
  <c r="H51"/>
  <c r="G51"/>
  <c r="D51"/>
  <c r="C51"/>
  <c r="B51"/>
  <c r="AU50"/>
  <c r="AT50"/>
  <c r="AR50"/>
  <c r="BA50" s="1"/>
  <c r="AP50"/>
  <c r="AO50"/>
  <c r="AM50"/>
  <c r="AA50"/>
  <c r="H50"/>
  <c r="C50" s="1"/>
  <c r="G50"/>
  <c r="D50"/>
  <c r="AU49"/>
  <c r="BB49" s="1"/>
  <c r="AT49"/>
  <c r="AS49"/>
  <c r="AZ49" s="1"/>
  <c r="AP49"/>
  <c r="AO49"/>
  <c r="AM49"/>
  <c r="I49"/>
  <c r="H49"/>
  <c r="B49" s="1"/>
  <c r="AA48"/>
  <c r="N48"/>
  <c r="H48"/>
  <c r="C48" s="1"/>
  <c r="AA46"/>
  <c r="U46"/>
  <c r="H45"/>
  <c r="C45" s="1"/>
  <c r="G45"/>
  <c r="D45"/>
  <c r="B45"/>
  <c r="AT44"/>
  <c r="AS44"/>
  <c r="AR44"/>
  <c r="BB44" s="1"/>
  <c r="AP44"/>
  <c r="AO44"/>
  <c r="AM44"/>
  <c r="AA44"/>
  <c r="Y44"/>
  <c r="S44" s="1"/>
  <c r="U44"/>
  <c r="H44"/>
  <c r="C44" s="1"/>
  <c r="G44"/>
  <c r="D44"/>
  <c r="B44"/>
  <c r="AU43"/>
  <c r="AS43"/>
  <c r="AR43"/>
  <c r="BB43" s="1"/>
  <c r="AP43"/>
  <c r="AO43"/>
  <c r="AQ43" s="1"/>
  <c r="AM43"/>
  <c r="AA43"/>
  <c r="U43"/>
  <c r="H43"/>
  <c r="G43"/>
  <c r="D43"/>
  <c r="C43"/>
  <c r="B43"/>
  <c r="AU42"/>
  <c r="AT42"/>
  <c r="AZ42" s="1"/>
  <c r="AR42"/>
  <c r="AP42"/>
  <c r="AO42"/>
  <c r="AQ42" s="1"/>
  <c r="AM42"/>
  <c r="H42"/>
  <c r="G42"/>
  <c r="D42"/>
  <c r="C42"/>
  <c r="B42"/>
  <c r="AU41"/>
  <c r="AT41"/>
  <c r="AZ41" s="1"/>
  <c r="AS41"/>
  <c r="BA41" s="1"/>
  <c r="AP41"/>
  <c r="AO41"/>
  <c r="AM41"/>
  <c r="Q41"/>
  <c r="I41"/>
  <c r="H41"/>
  <c r="B41" s="1"/>
  <c r="N40"/>
  <c r="H40"/>
  <c r="B40" s="1"/>
  <c r="S39"/>
  <c r="S37"/>
  <c r="H37"/>
  <c r="C37" s="1"/>
  <c r="G37"/>
  <c r="D37"/>
  <c r="AT36"/>
  <c r="AS36"/>
  <c r="AR36"/>
  <c r="AP36"/>
  <c r="AO36"/>
  <c r="AQ36" s="1"/>
  <c r="AM36"/>
  <c r="H36"/>
  <c r="G36"/>
  <c r="D36"/>
  <c r="C36"/>
  <c r="B36"/>
  <c r="AU35"/>
  <c r="AS35"/>
  <c r="AR35"/>
  <c r="AP35"/>
  <c r="AO35"/>
  <c r="AQ35" s="1"/>
  <c r="AM35"/>
  <c r="H35"/>
  <c r="C35" s="1"/>
  <c r="G35"/>
  <c r="D35"/>
  <c r="B35"/>
  <c r="AU34"/>
  <c r="AT34"/>
  <c r="AR34"/>
  <c r="AP34"/>
  <c r="AQ34" s="1"/>
  <c r="AO34"/>
  <c r="AM34"/>
  <c r="H34"/>
  <c r="C34" s="1"/>
  <c r="G34"/>
  <c r="D34"/>
  <c r="B34"/>
  <c r="AU33"/>
  <c r="AT33"/>
  <c r="BB33" s="1"/>
  <c r="AS33"/>
  <c r="BA33" s="1"/>
  <c r="AP33"/>
  <c r="AQ33" s="1"/>
  <c r="AO33"/>
  <c r="AN33"/>
  <c r="AM33"/>
  <c r="X33"/>
  <c r="S33"/>
  <c r="I33"/>
  <c r="H33"/>
  <c r="C33" s="1"/>
  <c r="X32"/>
  <c r="N32"/>
  <c r="H32"/>
  <c r="C32" s="1"/>
  <c r="X31"/>
  <c r="S31"/>
  <c r="X30"/>
  <c r="X29"/>
  <c r="S29"/>
  <c r="H29"/>
  <c r="C29" s="1"/>
  <c r="G29"/>
  <c r="D29"/>
  <c r="B29"/>
  <c r="AT28"/>
  <c r="AS28"/>
  <c r="BC28" s="1"/>
  <c r="AR28"/>
  <c r="AP28"/>
  <c r="AO28"/>
  <c r="AM28"/>
  <c r="X28"/>
  <c r="H28"/>
  <c r="G28"/>
  <c r="D28"/>
  <c r="C28"/>
  <c r="B28"/>
  <c r="BC27"/>
  <c r="AU27"/>
  <c r="AN27" s="1"/>
  <c r="AS27"/>
  <c r="AR27"/>
  <c r="AP27"/>
  <c r="AQ27" s="1"/>
  <c r="AO27"/>
  <c r="AM27"/>
  <c r="X27"/>
  <c r="S27"/>
  <c r="H27"/>
  <c r="G27"/>
  <c r="D27"/>
  <c r="C27"/>
  <c r="B27"/>
  <c r="AU26"/>
  <c r="AT26"/>
  <c r="AR26"/>
  <c r="AP26"/>
  <c r="AQ26" s="1"/>
  <c r="AO26"/>
  <c r="AM26"/>
  <c r="X26"/>
  <c r="H26"/>
  <c r="C26" s="1"/>
  <c r="G26"/>
  <c r="D26"/>
  <c r="B26"/>
  <c r="AU25"/>
  <c r="AT25"/>
  <c r="AS25"/>
  <c r="AP25"/>
  <c r="AO25"/>
  <c r="AM25"/>
  <c r="I25"/>
  <c r="H25"/>
  <c r="B25" s="1"/>
  <c r="N24"/>
  <c r="H24"/>
  <c r="S23"/>
  <c r="S21"/>
  <c r="H21"/>
  <c r="C21" s="1"/>
  <c r="G21"/>
  <c r="D21"/>
  <c r="AT20"/>
  <c r="BB20" s="1"/>
  <c r="AS20"/>
  <c r="AR20"/>
  <c r="AP20"/>
  <c r="AO20"/>
  <c r="AM20"/>
  <c r="H20"/>
  <c r="C20" s="1"/>
  <c r="G20"/>
  <c r="D20"/>
  <c r="B20"/>
  <c r="AU19"/>
  <c r="AS19"/>
  <c r="AR19"/>
  <c r="AP19"/>
  <c r="AO19"/>
  <c r="AM19"/>
  <c r="S19"/>
  <c r="H19"/>
  <c r="G19"/>
  <c r="D19"/>
  <c r="AU18"/>
  <c r="AN18" s="1"/>
  <c r="AT18"/>
  <c r="AR18"/>
  <c r="AP18"/>
  <c r="AO18"/>
  <c r="AM18"/>
  <c r="H18"/>
  <c r="C18" s="1"/>
  <c r="G18"/>
  <c r="D18"/>
  <c r="AU17"/>
  <c r="AT17"/>
  <c r="AS17"/>
  <c r="AZ17" s="1"/>
  <c r="AP17"/>
  <c r="AO17"/>
  <c r="AQ17" s="1"/>
  <c r="AM17"/>
  <c r="S17"/>
  <c r="I17"/>
  <c r="H17"/>
  <c r="B17" s="1"/>
  <c r="C17"/>
  <c r="N16"/>
  <c r="H16"/>
  <c r="B16" s="1"/>
  <c r="C16"/>
  <c r="S15"/>
  <c r="S13"/>
  <c r="H13"/>
  <c r="C13" s="1"/>
  <c r="G13"/>
  <c r="D13"/>
  <c r="B13"/>
  <c r="AT12"/>
  <c r="AS12"/>
  <c r="AR12"/>
  <c r="AP12"/>
  <c r="AO12"/>
  <c r="AM12"/>
  <c r="H12"/>
  <c r="C12" s="1"/>
  <c r="G12"/>
  <c r="D12"/>
  <c r="B12"/>
  <c r="BC11"/>
  <c r="AU11"/>
  <c r="AS11"/>
  <c r="AR11"/>
  <c r="AN11" s="1"/>
  <c r="AP11"/>
  <c r="AQ11" s="1"/>
  <c r="AO11"/>
  <c r="AM11"/>
  <c r="S11"/>
  <c r="H11"/>
  <c r="C11" s="1"/>
  <c r="G11"/>
  <c r="D11"/>
  <c r="AU10"/>
  <c r="AT10"/>
  <c r="AZ10" s="1"/>
  <c r="AR10"/>
  <c r="AP10"/>
  <c r="AO10"/>
  <c r="AM10"/>
  <c r="H10"/>
  <c r="C10" s="1"/>
  <c r="G10"/>
  <c r="D10"/>
  <c r="AU9"/>
  <c r="AT9"/>
  <c r="AS9"/>
  <c r="AN9" s="1"/>
  <c r="AP9"/>
  <c r="AO9"/>
  <c r="AM9"/>
  <c r="S9"/>
  <c r="I9"/>
  <c r="H9"/>
  <c r="C9"/>
  <c r="B9"/>
  <c r="N8"/>
  <c r="H8"/>
  <c r="B8" s="1"/>
  <c r="BW7"/>
  <c r="H69" i="62"/>
  <c r="C69" s="1"/>
  <c r="G69"/>
  <c r="D69"/>
  <c r="B69"/>
  <c r="AT68"/>
  <c r="AS68"/>
  <c r="BC68" s="1"/>
  <c r="AR68"/>
  <c r="BA68" s="1"/>
  <c r="AP68"/>
  <c r="AO68"/>
  <c r="AM68"/>
  <c r="H68"/>
  <c r="C68" s="1"/>
  <c r="G68"/>
  <c r="D68"/>
  <c r="B68"/>
  <c r="AU67"/>
  <c r="AS67"/>
  <c r="AR67"/>
  <c r="AP67"/>
  <c r="AO67"/>
  <c r="AQ67" s="1"/>
  <c r="AM67"/>
  <c r="H67"/>
  <c r="C67" s="1"/>
  <c r="G67"/>
  <c r="D67"/>
  <c r="B67"/>
  <c r="AU66"/>
  <c r="AT66"/>
  <c r="AR66"/>
  <c r="BA66" s="1"/>
  <c r="AP66"/>
  <c r="AO66"/>
  <c r="AM66"/>
  <c r="H66"/>
  <c r="C66" s="1"/>
  <c r="G66"/>
  <c r="D66"/>
  <c r="B66"/>
  <c r="AU65"/>
  <c r="AT65"/>
  <c r="AS65"/>
  <c r="AP65"/>
  <c r="AO65"/>
  <c r="AQ65" s="1"/>
  <c r="AM65"/>
  <c r="I65"/>
  <c r="H65"/>
  <c r="C65" s="1"/>
  <c r="B65"/>
  <c r="N64"/>
  <c r="H64"/>
  <c r="C64" s="1"/>
  <c r="H61"/>
  <c r="C61" s="1"/>
  <c r="G61"/>
  <c r="D61"/>
  <c r="AT60"/>
  <c r="AS60"/>
  <c r="BC60" s="1"/>
  <c r="AR60"/>
  <c r="AP60"/>
  <c r="AO60"/>
  <c r="AM60"/>
  <c r="H60"/>
  <c r="C60" s="1"/>
  <c r="G60"/>
  <c r="D60"/>
  <c r="B60"/>
  <c r="AU59"/>
  <c r="AS59"/>
  <c r="AR59"/>
  <c r="AZ59" s="1"/>
  <c r="AP59"/>
  <c r="AO59"/>
  <c r="AM59"/>
  <c r="H59"/>
  <c r="C59" s="1"/>
  <c r="G59"/>
  <c r="D59"/>
  <c r="AU58"/>
  <c r="AT58"/>
  <c r="BC58" s="1"/>
  <c r="AR58"/>
  <c r="AP58"/>
  <c r="AO58"/>
  <c r="AN58"/>
  <c r="AM58"/>
  <c r="H58"/>
  <c r="C58" s="1"/>
  <c r="G58"/>
  <c r="D58"/>
  <c r="AU57"/>
  <c r="AT57"/>
  <c r="BB57" s="1"/>
  <c r="AS57"/>
  <c r="AN57" s="1"/>
  <c r="AP57"/>
  <c r="AQ57" s="1"/>
  <c r="AO57"/>
  <c r="AM57"/>
  <c r="I57"/>
  <c r="H57"/>
  <c r="B57" s="1"/>
  <c r="N56"/>
  <c r="H56"/>
  <c r="B56" s="1"/>
  <c r="H53"/>
  <c r="C53" s="1"/>
  <c r="G53"/>
  <c r="D53"/>
  <c r="B53"/>
  <c r="AT52"/>
  <c r="AS52"/>
  <c r="AR52"/>
  <c r="AP52"/>
  <c r="AO52"/>
  <c r="AM52"/>
  <c r="H52"/>
  <c r="C52" s="1"/>
  <c r="G52"/>
  <c r="D52"/>
  <c r="B52"/>
  <c r="AU51"/>
  <c r="BB51" s="1"/>
  <c r="AS51"/>
  <c r="AZ51" s="1"/>
  <c r="AR51"/>
  <c r="AP51"/>
  <c r="AO51"/>
  <c r="AM51"/>
  <c r="H51"/>
  <c r="C51" s="1"/>
  <c r="G51"/>
  <c r="D51"/>
  <c r="B51"/>
  <c r="AU50"/>
  <c r="AT50"/>
  <c r="BC50" s="1"/>
  <c r="AR50"/>
  <c r="AP50"/>
  <c r="AO50"/>
  <c r="AM50"/>
  <c r="AA50"/>
  <c r="H50"/>
  <c r="C50" s="1"/>
  <c r="G50"/>
  <c r="D50"/>
  <c r="AZ49"/>
  <c r="AU49"/>
  <c r="AT49"/>
  <c r="AS49"/>
  <c r="AP49"/>
  <c r="AQ49" s="1"/>
  <c r="AO49"/>
  <c r="AM49"/>
  <c r="I49"/>
  <c r="H49"/>
  <c r="B49" s="1"/>
  <c r="AA48"/>
  <c r="N48"/>
  <c r="H48"/>
  <c r="C48"/>
  <c r="B48"/>
  <c r="AA46"/>
  <c r="U46"/>
  <c r="H45"/>
  <c r="C45" s="1"/>
  <c r="G45"/>
  <c r="D45"/>
  <c r="AT44"/>
  <c r="AS44"/>
  <c r="AR44"/>
  <c r="BA44" s="1"/>
  <c r="AP44"/>
  <c r="AO44"/>
  <c r="AM44"/>
  <c r="AA44"/>
  <c r="Y44"/>
  <c r="S44" s="1"/>
  <c r="U44"/>
  <c r="H44"/>
  <c r="G44"/>
  <c r="D44"/>
  <c r="C44"/>
  <c r="B44"/>
  <c r="AU43"/>
  <c r="AS43"/>
  <c r="AR43"/>
  <c r="AP43"/>
  <c r="AO43"/>
  <c r="AQ43" s="1"/>
  <c r="AM43"/>
  <c r="AA43"/>
  <c r="U43"/>
  <c r="H43"/>
  <c r="C43" s="1"/>
  <c r="G43"/>
  <c r="D43"/>
  <c r="B43"/>
  <c r="AU42"/>
  <c r="AT42"/>
  <c r="BC42" s="1"/>
  <c r="AR42"/>
  <c r="BA42" s="1"/>
  <c r="AP42"/>
  <c r="AO42"/>
  <c r="AM42"/>
  <c r="H42"/>
  <c r="C42" s="1"/>
  <c r="G42"/>
  <c r="D42"/>
  <c r="B42"/>
  <c r="AU41"/>
  <c r="AT41"/>
  <c r="AS41"/>
  <c r="AP41"/>
  <c r="AO41"/>
  <c r="AM41"/>
  <c r="Q41"/>
  <c r="I41"/>
  <c r="H41"/>
  <c r="C41" s="1"/>
  <c r="N40"/>
  <c r="H40"/>
  <c r="C40" s="1"/>
  <c r="S39"/>
  <c r="S37"/>
  <c r="H37"/>
  <c r="C37" s="1"/>
  <c r="G37"/>
  <c r="D37"/>
  <c r="AT36"/>
  <c r="BC36" s="1"/>
  <c r="AS36"/>
  <c r="AR36"/>
  <c r="BA36" s="1"/>
  <c r="AP36"/>
  <c r="AO36"/>
  <c r="AM36"/>
  <c r="H36"/>
  <c r="C36" s="1"/>
  <c r="G36"/>
  <c r="D36"/>
  <c r="B36"/>
  <c r="AU35"/>
  <c r="BB35" s="1"/>
  <c r="AS35"/>
  <c r="AR35"/>
  <c r="AP35"/>
  <c r="AO35"/>
  <c r="AM35"/>
  <c r="H35"/>
  <c r="G35"/>
  <c r="D35"/>
  <c r="C35"/>
  <c r="B35"/>
  <c r="AU34"/>
  <c r="AT34"/>
  <c r="BC34" s="1"/>
  <c r="AR34"/>
  <c r="AP34"/>
  <c r="AO34"/>
  <c r="AN34"/>
  <c r="AM34"/>
  <c r="H34"/>
  <c r="C34" s="1"/>
  <c r="G34"/>
  <c r="D34"/>
  <c r="AU33"/>
  <c r="AT33"/>
  <c r="BB33" s="1"/>
  <c r="AS33"/>
  <c r="AN33" s="1"/>
  <c r="AP33"/>
  <c r="AO33"/>
  <c r="AM33"/>
  <c r="X33"/>
  <c r="S33"/>
  <c r="I33"/>
  <c r="H33"/>
  <c r="C33" s="1"/>
  <c r="X32"/>
  <c r="N32"/>
  <c r="H32"/>
  <c r="B32" s="1"/>
  <c r="X31"/>
  <c r="S31"/>
  <c r="X30"/>
  <c r="X29"/>
  <c r="S29"/>
  <c r="H29"/>
  <c r="C29" s="1"/>
  <c r="G29"/>
  <c r="D29"/>
  <c r="AT28"/>
  <c r="AS28"/>
  <c r="BC28" s="1"/>
  <c r="AR28"/>
  <c r="AP28"/>
  <c r="AO28"/>
  <c r="AN28"/>
  <c r="AM28"/>
  <c r="X28"/>
  <c r="H28"/>
  <c r="C28" s="1"/>
  <c r="G28"/>
  <c r="D28"/>
  <c r="B28"/>
  <c r="AU27"/>
  <c r="AS27"/>
  <c r="AR27"/>
  <c r="AP27"/>
  <c r="AO27"/>
  <c r="AQ27" s="1"/>
  <c r="AM27"/>
  <c r="X27"/>
  <c r="S27"/>
  <c r="H27"/>
  <c r="C27" s="1"/>
  <c r="G27"/>
  <c r="D27"/>
  <c r="B27"/>
  <c r="AU26"/>
  <c r="BA26" s="1"/>
  <c r="AT26"/>
  <c r="AR26"/>
  <c r="AP26"/>
  <c r="AO26"/>
  <c r="AQ26" s="1"/>
  <c r="AM26"/>
  <c r="X26"/>
  <c r="H26"/>
  <c r="C26" s="1"/>
  <c r="G26"/>
  <c r="D26"/>
  <c r="AU25"/>
  <c r="AT25"/>
  <c r="AS25"/>
  <c r="AZ25" s="1"/>
  <c r="AP25"/>
  <c r="AO25"/>
  <c r="AM25"/>
  <c r="I25"/>
  <c r="H25"/>
  <c r="C25" s="1"/>
  <c r="B25"/>
  <c r="N24"/>
  <c r="H24"/>
  <c r="C24" s="1"/>
  <c r="S23"/>
  <c r="S21"/>
  <c r="H21"/>
  <c r="C21" s="1"/>
  <c r="G21"/>
  <c r="D21"/>
  <c r="B21"/>
  <c r="AT20"/>
  <c r="AS20"/>
  <c r="BC20" s="1"/>
  <c r="AR20"/>
  <c r="BB20" s="1"/>
  <c r="AP20"/>
  <c r="AO20"/>
  <c r="AQ20" s="1"/>
  <c r="AN20"/>
  <c r="AM20"/>
  <c r="H20"/>
  <c r="C20" s="1"/>
  <c r="G20"/>
  <c r="D20"/>
  <c r="AU19"/>
  <c r="AS19"/>
  <c r="AR19"/>
  <c r="AZ19" s="1"/>
  <c r="AP19"/>
  <c r="AO19"/>
  <c r="AM19"/>
  <c r="S19"/>
  <c r="H19"/>
  <c r="C19" s="1"/>
  <c r="G19"/>
  <c r="D19"/>
  <c r="B19"/>
  <c r="AU18"/>
  <c r="AT18"/>
  <c r="BC18" s="1"/>
  <c r="AR18"/>
  <c r="BA18" s="1"/>
  <c r="AP18"/>
  <c r="AO18"/>
  <c r="AM18"/>
  <c r="H18"/>
  <c r="G18"/>
  <c r="D18"/>
  <c r="C18"/>
  <c r="B18"/>
  <c r="AZ17"/>
  <c r="AU17"/>
  <c r="AT17"/>
  <c r="BB17" s="1"/>
  <c r="AS17"/>
  <c r="AP17"/>
  <c r="AQ17" s="1"/>
  <c r="AO17"/>
  <c r="AM17"/>
  <c r="S17"/>
  <c r="I17"/>
  <c r="H17"/>
  <c r="C17" s="1"/>
  <c r="N16"/>
  <c r="H16"/>
  <c r="B16" s="1"/>
  <c r="S15"/>
  <c r="S13"/>
  <c r="H13"/>
  <c r="C13" s="1"/>
  <c r="G13"/>
  <c r="D13"/>
  <c r="B13"/>
  <c r="AT12"/>
  <c r="AS12"/>
  <c r="AR12"/>
  <c r="AP12"/>
  <c r="AO12"/>
  <c r="AM12"/>
  <c r="H12"/>
  <c r="C12" s="1"/>
  <c r="G12"/>
  <c r="D12"/>
  <c r="B12"/>
  <c r="AU11"/>
  <c r="AS11"/>
  <c r="BC11" s="1"/>
  <c r="AR11"/>
  <c r="BB11" s="1"/>
  <c r="AP11"/>
  <c r="AO11"/>
  <c r="AM11"/>
  <c r="S11"/>
  <c r="H11"/>
  <c r="C11" s="1"/>
  <c r="G11"/>
  <c r="D11"/>
  <c r="AU10"/>
  <c r="BA10" s="1"/>
  <c r="AT10"/>
  <c r="AR10"/>
  <c r="AZ10" s="1"/>
  <c r="AP10"/>
  <c r="AO10"/>
  <c r="AM10"/>
  <c r="H10"/>
  <c r="C10" s="1"/>
  <c r="G10"/>
  <c r="D10"/>
  <c r="AU9"/>
  <c r="BB9" s="1"/>
  <c r="AT9"/>
  <c r="AS9"/>
  <c r="AN9" s="1"/>
  <c r="AP9"/>
  <c r="AO9"/>
  <c r="AQ9" s="1"/>
  <c r="AM9"/>
  <c r="S9"/>
  <c r="I9"/>
  <c r="H9"/>
  <c r="B9" s="1"/>
  <c r="N8"/>
  <c r="H8"/>
  <c r="C8" s="1"/>
  <c r="BW7"/>
  <c r="H69" i="61"/>
  <c r="C69" s="1"/>
  <c r="G69"/>
  <c r="D69"/>
  <c r="AT68"/>
  <c r="AS68"/>
  <c r="AR68"/>
  <c r="AN68" s="1"/>
  <c r="AP68"/>
  <c r="AO68"/>
  <c r="AM68"/>
  <c r="H68"/>
  <c r="C68" s="1"/>
  <c r="G68"/>
  <c r="D68"/>
  <c r="AU67"/>
  <c r="BB67" s="1"/>
  <c r="AS67"/>
  <c r="AR67"/>
  <c r="AP67"/>
  <c r="AO67"/>
  <c r="AQ67" s="1"/>
  <c r="AM67"/>
  <c r="H67"/>
  <c r="C67" s="1"/>
  <c r="G67"/>
  <c r="D67"/>
  <c r="AU66"/>
  <c r="AT66"/>
  <c r="AR66"/>
  <c r="BA66" s="1"/>
  <c r="AP66"/>
  <c r="AO66"/>
  <c r="AQ66" s="1"/>
  <c r="AM66"/>
  <c r="H66"/>
  <c r="C66" s="1"/>
  <c r="G66"/>
  <c r="D66"/>
  <c r="B66"/>
  <c r="AU65"/>
  <c r="AT65"/>
  <c r="AZ65" s="1"/>
  <c r="AS65"/>
  <c r="BA65" s="1"/>
  <c r="AP65"/>
  <c r="AO65"/>
  <c r="AM65"/>
  <c r="I65"/>
  <c r="H65"/>
  <c r="C65" s="1"/>
  <c r="N64"/>
  <c r="H64"/>
  <c r="C64" s="1"/>
  <c r="B64"/>
  <c r="H61"/>
  <c r="C61" s="1"/>
  <c r="G61"/>
  <c r="D61"/>
  <c r="B61"/>
  <c r="AT60"/>
  <c r="AS60"/>
  <c r="BC60" s="1"/>
  <c r="AR60"/>
  <c r="AP60"/>
  <c r="AO60"/>
  <c r="AM60"/>
  <c r="H60"/>
  <c r="C60" s="1"/>
  <c r="G60"/>
  <c r="D60"/>
  <c r="B60"/>
  <c r="AU59"/>
  <c r="AS59"/>
  <c r="AR59"/>
  <c r="AP59"/>
  <c r="AO59"/>
  <c r="AM59"/>
  <c r="H59"/>
  <c r="C59" s="1"/>
  <c r="G59"/>
  <c r="D59"/>
  <c r="BC58"/>
  <c r="AU58"/>
  <c r="AT58"/>
  <c r="AR58"/>
  <c r="AP58"/>
  <c r="AO58"/>
  <c r="AM58"/>
  <c r="H58"/>
  <c r="C58" s="1"/>
  <c r="G58"/>
  <c r="D58"/>
  <c r="AU57"/>
  <c r="AT57"/>
  <c r="BB57" s="1"/>
  <c r="AS57"/>
  <c r="AP57"/>
  <c r="AO57"/>
  <c r="AQ57" s="1"/>
  <c r="AM57"/>
  <c r="I57"/>
  <c r="H57"/>
  <c r="B57" s="1"/>
  <c r="N56"/>
  <c r="H56"/>
  <c r="B56" s="1"/>
  <c r="H53"/>
  <c r="G53"/>
  <c r="D53"/>
  <c r="C53"/>
  <c r="B53"/>
  <c r="AT52"/>
  <c r="AS52"/>
  <c r="AR52"/>
  <c r="AP52"/>
  <c r="AO52"/>
  <c r="AQ52" s="1"/>
  <c r="AM52"/>
  <c r="H52"/>
  <c r="C52" s="1"/>
  <c r="G52"/>
  <c r="D52"/>
  <c r="B52"/>
  <c r="AU51"/>
  <c r="AS51"/>
  <c r="AR51"/>
  <c r="AZ51" s="1"/>
  <c r="AP51"/>
  <c r="AO51"/>
  <c r="AM51"/>
  <c r="H51"/>
  <c r="C51" s="1"/>
  <c r="G51"/>
  <c r="D51"/>
  <c r="AU50"/>
  <c r="AT50"/>
  <c r="AR50"/>
  <c r="BA50" s="1"/>
  <c r="AP50"/>
  <c r="AO50"/>
  <c r="AM50"/>
  <c r="AA50"/>
  <c r="H50"/>
  <c r="G50"/>
  <c r="D50"/>
  <c r="C50"/>
  <c r="B50"/>
  <c r="AU49"/>
  <c r="AT49"/>
  <c r="BB49" s="1"/>
  <c r="AS49"/>
  <c r="AP49"/>
  <c r="AO49"/>
  <c r="AM49"/>
  <c r="I49"/>
  <c r="H49"/>
  <c r="C49" s="1"/>
  <c r="AA48"/>
  <c r="N48"/>
  <c r="H48"/>
  <c r="C48" s="1"/>
  <c r="AA46"/>
  <c r="U46"/>
  <c r="H45"/>
  <c r="C45" s="1"/>
  <c r="G45"/>
  <c r="D45"/>
  <c r="AT44"/>
  <c r="AS44"/>
  <c r="AR44"/>
  <c r="AP44"/>
  <c r="AO44"/>
  <c r="AM44"/>
  <c r="AA44"/>
  <c r="Y44"/>
  <c r="S44" s="1"/>
  <c r="U44"/>
  <c r="H44"/>
  <c r="C44" s="1"/>
  <c r="G44"/>
  <c r="D44"/>
  <c r="B44"/>
  <c r="AU43"/>
  <c r="BC43" s="1"/>
  <c r="AS43"/>
  <c r="AR43"/>
  <c r="AZ43" s="1"/>
  <c r="AP43"/>
  <c r="AO43"/>
  <c r="AM43"/>
  <c r="AA43"/>
  <c r="U43"/>
  <c r="H43"/>
  <c r="C43" s="1"/>
  <c r="G43"/>
  <c r="D43"/>
  <c r="B43"/>
  <c r="AU42"/>
  <c r="AT42"/>
  <c r="BC42" s="1"/>
  <c r="AR42"/>
  <c r="BA42" s="1"/>
  <c r="AP42"/>
  <c r="AO42"/>
  <c r="AQ42" s="1"/>
  <c r="AM42"/>
  <c r="H42"/>
  <c r="C42" s="1"/>
  <c r="G42"/>
  <c r="D42"/>
  <c r="B42"/>
  <c r="AU41"/>
  <c r="AT41"/>
  <c r="BB41" s="1"/>
  <c r="AS41"/>
  <c r="BA41" s="1"/>
  <c r="AP41"/>
  <c r="AO41"/>
  <c r="AM41"/>
  <c r="Q41"/>
  <c r="I41"/>
  <c r="H41"/>
  <c r="C41" s="1"/>
  <c r="N40"/>
  <c r="H40"/>
  <c r="C40" s="1"/>
  <c r="S39"/>
  <c r="S37"/>
  <c r="H37"/>
  <c r="C37" s="1"/>
  <c r="G37"/>
  <c r="D37"/>
  <c r="AT36"/>
  <c r="AN36" s="1"/>
  <c r="AS36"/>
  <c r="AR36"/>
  <c r="BA36" s="1"/>
  <c r="AP36"/>
  <c r="AO36"/>
  <c r="AM36"/>
  <c r="H36"/>
  <c r="C36" s="1"/>
  <c r="G36"/>
  <c r="D36"/>
  <c r="B36"/>
  <c r="AZ35"/>
  <c r="AU35"/>
  <c r="AS35"/>
  <c r="AR35"/>
  <c r="AP35"/>
  <c r="AQ35" s="1"/>
  <c r="AO35"/>
  <c r="AM35"/>
  <c r="H35"/>
  <c r="C35" s="1"/>
  <c r="G35"/>
  <c r="D35"/>
  <c r="B35"/>
  <c r="BC34"/>
  <c r="AU34"/>
  <c r="AT34"/>
  <c r="AR34"/>
  <c r="BA34" s="1"/>
  <c r="AP34"/>
  <c r="AO34"/>
  <c r="AM34"/>
  <c r="H34"/>
  <c r="C34" s="1"/>
  <c r="G34"/>
  <c r="D34"/>
  <c r="AU33"/>
  <c r="BB33" s="1"/>
  <c r="AT33"/>
  <c r="AS33"/>
  <c r="AN33" s="1"/>
  <c r="AP33"/>
  <c r="AO33"/>
  <c r="AM33"/>
  <c r="X33"/>
  <c r="S33"/>
  <c r="I33"/>
  <c r="H33"/>
  <c r="C33" s="1"/>
  <c r="X32"/>
  <c r="N32"/>
  <c r="H32"/>
  <c r="B32" s="1"/>
  <c r="X31"/>
  <c r="S31"/>
  <c r="X30"/>
  <c r="X29"/>
  <c r="S29"/>
  <c r="H29"/>
  <c r="C29" s="1"/>
  <c r="G29"/>
  <c r="D29"/>
  <c r="AT28"/>
  <c r="AS28"/>
  <c r="BC28" s="1"/>
  <c r="AR28"/>
  <c r="AN28" s="1"/>
  <c r="AP28"/>
  <c r="AO28"/>
  <c r="AM28"/>
  <c r="X28"/>
  <c r="H28"/>
  <c r="C28" s="1"/>
  <c r="G28"/>
  <c r="D28"/>
  <c r="AU27"/>
  <c r="AS27"/>
  <c r="BC27" s="1"/>
  <c r="AR27"/>
  <c r="BB27" s="1"/>
  <c r="AP27"/>
  <c r="AO27"/>
  <c r="AQ27" s="1"/>
  <c r="AM27"/>
  <c r="X27"/>
  <c r="S27"/>
  <c r="H27"/>
  <c r="C27" s="1"/>
  <c r="G27"/>
  <c r="D27"/>
  <c r="AU26"/>
  <c r="BA26" s="1"/>
  <c r="AT26"/>
  <c r="BC26" s="1"/>
  <c r="AR26"/>
  <c r="AP26"/>
  <c r="AO26"/>
  <c r="AQ26" s="1"/>
  <c r="AM26"/>
  <c r="X26"/>
  <c r="H26"/>
  <c r="C26" s="1"/>
  <c r="G26"/>
  <c r="D26"/>
  <c r="B26"/>
  <c r="AU25"/>
  <c r="BA25" s="1"/>
  <c r="AT25"/>
  <c r="BB25" s="1"/>
  <c r="AS25"/>
  <c r="AP25"/>
  <c r="AO25"/>
  <c r="AM25"/>
  <c r="I25"/>
  <c r="H25"/>
  <c r="C25" s="1"/>
  <c r="N24"/>
  <c r="H24"/>
  <c r="C24" s="1"/>
  <c r="S23"/>
  <c r="S21"/>
  <c r="H21"/>
  <c r="C21" s="1"/>
  <c r="G21"/>
  <c r="D21"/>
  <c r="AT20"/>
  <c r="BC20" s="1"/>
  <c r="AS20"/>
  <c r="AR20"/>
  <c r="BA20" s="1"/>
  <c r="AP20"/>
  <c r="AO20"/>
  <c r="AQ20" s="1"/>
  <c r="AM20"/>
  <c r="H20"/>
  <c r="C20" s="1"/>
  <c r="G20"/>
  <c r="D20"/>
  <c r="B20"/>
  <c r="AZ19"/>
  <c r="AU19"/>
  <c r="AS19"/>
  <c r="BC19" s="1"/>
  <c r="AR19"/>
  <c r="AP19"/>
  <c r="AQ19" s="1"/>
  <c r="AO19"/>
  <c r="AM19"/>
  <c r="S19"/>
  <c r="H19"/>
  <c r="C19" s="1"/>
  <c r="G19"/>
  <c r="D19"/>
  <c r="B19"/>
  <c r="AU18"/>
  <c r="AT18"/>
  <c r="BC18" s="1"/>
  <c r="AR18"/>
  <c r="AP18"/>
  <c r="AO18"/>
  <c r="AN18"/>
  <c r="AM18"/>
  <c r="H18"/>
  <c r="C18" s="1"/>
  <c r="G18"/>
  <c r="D18"/>
  <c r="B18"/>
  <c r="AU17"/>
  <c r="AT17"/>
  <c r="AS17"/>
  <c r="AZ17" s="1"/>
  <c r="AP17"/>
  <c r="AO17"/>
  <c r="AM17"/>
  <c r="S17"/>
  <c r="I17"/>
  <c r="H17"/>
  <c r="C17" s="1"/>
  <c r="N16"/>
  <c r="H16"/>
  <c r="B16" s="1"/>
  <c r="S15"/>
  <c r="S13"/>
  <c r="H13"/>
  <c r="G13"/>
  <c r="D13"/>
  <c r="C13"/>
  <c r="B13"/>
  <c r="AT12"/>
  <c r="AS12"/>
  <c r="AR12"/>
  <c r="AP12"/>
  <c r="AO12"/>
  <c r="AQ12" s="1"/>
  <c r="AM12"/>
  <c r="H12"/>
  <c r="C12" s="1"/>
  <c r="G12"/>
  <c r="D12"/>
  <c r="AU11"/>
  <c r="AS11"/>
  <c r="AR11"/>
  <c r="BB11" s="1"/>
  <c r="AP11"/>
  <c r="AO11"/>
  <c r="AQ11" s="1"/>
  <c r="AM11"/>
  <c r="S11"/>
  <c r="H11"/>
  <c r="C11" s="1"/>
  <c r="G11"/>
  <c r="D11"/>
  <c r="B11"/>
  <c r="AU10"/>
  <c r="AT10"/>
  <c r="AR10"/>
  <c r="AP10"/>
  <c r="AO10"/>
  <c r="AM10"/>
  <c r="H10"/>
  <c r="C10" s="1"/>
  <c r="G10"/>
  <c r="D10"/>
  <c r="B10"/>
  <c r="AU9"/>
  <c r="AT9"/>
  <c r="AS9"/>
  <c r="AP9"/>
  <c r="AO9"/>
  <c r="AQ9" s="1"/>
  <c r="AM9"/>
  <c r="S9"/>
  <c r="I9"/>
  <c r="H9"/>
  <c r="B9" s="1"/>
  <c r="N8"/>
  <c r="H8"/>
  <c r="C8" s="1"/>
  <c r="BW7"/>
  <c r="H69" i="60"/>
  <c r="C69" s="1"/>
  <c r="G69"/>
  <c r="D69"/>
  <c r="AT68"/>
  <c r="AS68"/>
  <c r="BC68" s="1"/>
  <c r="AR68"/>
  <c r="AP68"/>
  <c r="AO68"/>
  <c r="AM68"/>
  <c r="H68"/>
  <c r="C68" s="1"/>
  <c r="G68"/>
  <c r="D68"/>
  <c r="B68"/>
  <c r="AU67"/>
  <c r="AS67"/>
  <c r="AR67"/>
  <c r="AZ67" s="1"/>
  <c r="AP67"/>
  <c r="AO67"/>
  <c r="AM67"/>
  <c r="H67"/>
  <c r="C67" s="1"/>
  <c r="G67"/>
  <c r="D67"/>
  <c r="AU66"/>
  <c r="AT66"/>
  <c r="AR66"/>
  <c r="AP66"/>
  <c r="AO66"/>
  <c r="AM66"/>
  <c r="H66"/>
  <c r="G66"/>
  <c r="D66"/>
  <c r="C66"/>
  <c r="B66"/>
  <c r="AU65"/>
  <c r="AT65"/>
  <c r="AS65"/>
  <c r="BA65" s="1"/>
  <c r="AP65"/>
  <c r="AO65"/>
  <c r="AM65"/>
  <c r="I65"/>
  <c r="H65"/>
  <c r="C65" s="1"/>
  <c r="N64"/>
  <c r="H64"/>
  <c r="C64" s="1"/>
  <c r="H61"/>
  <c r="C61" s="1"/>
  <c r="G61"/>
  <c r="D61"/>
  <c r="AT60"/>
  <c r="AS60"/>
  <c r="BC60" s="1"/>
  <c r="AR60"/>
  <c r="BA60" s="1"/>
  <c r="AP60"/>
  <c r="AO60"/>
  <c r="AM60"/>
  <c r="H60"/>
  <c r="C60" s="1"/>
  <c r="G60"/>
  <c r="D60"/>
  <c r="AU59"/>
  <c r="AS59"/>
  <c r="AR59"/>
  <c r="AZ59" s="1"/>
  <c r="AP59"/>
  <c r="AO59"/>
  <c r="AM59"/>
  <c r="H59"/>
  <c r="C59" s="1"/>
  <c r="G59"/>
  <c r="D59"/>
  <c r="AU58"/>
  <c r="AT58"/>
  <c r="BC58" s="1"/>
  <c r="AR58"/>
  <c r="AN58" s="1"/>
  <c r="AP58"/>
  <c r="AO58"/>
  <c r="AM58"/>
  <c r="H58"/>
  <c r="G58"/>
  <c r="D58"/>
  <c r="BB57"/>
  <c r="AU57"/>
  <c r="AT57"/>
  <c r="AS57"/>
  <c r="AN57" s="1"/>
  <c r="AP57"/>
  <c r="AQ57" s="1"/>
  <c r="AO57"/>
  <c r="AM57"/>
  <c r="I57"/>
  <c r="H57"/>
  <c r="B57" s="1"/>
  <c r="N56"/>
  <c r="H56"/>
  <c r="B56" s="1"/>
  <c r="H53"/>
  <c r="C53" s="1"/>
  <c r="G53"/>
  <c r="D53"/>
  <c r="B53"/>
  <c r="AT52"/>
  <c r="AS52"/>
  <c r="AR52"/>
  <c r="AP52"/>
  <c r="AO52"/>
  <c r="AQ52" s="1"/>
  <c r="AM52"/>
  <c r="H52"/>
  <c r="C52" s="1"/>
  <c r="G52"/>
  <c r="D52"/>
  <c r="B52"/>
  <c r="AU51"/>
  <c r="AS51"/>
  <c r="AR51"/>
  <c r="AP51"/>
  <c r="AO51"/>
  <c r="AM51"/>
  <c r="H51"/>
  <c r="C51" s="1"/>
  <c r="G51"/>
  <c r="D51"/>
  <c r="AU50"/>
  <c r="AT50"/>
  <c r="AR50"/>
  <c r="AP50"/>
  <c r="AO50"/>
  <c r="AM50"/>
  <c r="AA50"/>
  <c r="H50"/>
  <c r="C50" s="1"/>
  <c r="G50"/>
  <c r="D50"/>
  <c r="B50"/>
  <c r="AU49"/>
  <c r="AT49"/>
  <c r="BB49" s="1"/>
  <c r="AS49"/>
  <c r="BA49" s="1"/>
  <c r="AP49"/>
  <c r="AO49"/>
  <c r="AQ49" s="1"/>
  <c r="AY49" s="1"/>
  <c r="AM49"/>
  <c r="I49"/>
  <c r="H49"/>
  <c r="C49" s="1"/>
  <c r="AA48"/>
  <c r="N48"/>
  <c r="H48"/>
  <c r="C48" s="1"/>
  <c r="B48"/>
  <c r="AA46"/>
  <c r="U46"/>
  <c r="H45"/>
  <c r="C45" s="1"/>
  <c r="G45"/>
  <c r="D45"/>
  <c r="B45"/>
  <c r="AT44"/>
  <c r="AS44"/>
  <c r="AR44"/>
  <c r="BA44" s="1"/>
  <c r="AP44"/>
  <c r="AO44"/>
  <c r="AM44"/>
  <c r="AA44"/>
  <c r="Y44"/>
  <c r="S44" s="1"/>
  <c r="U44"/>
  <c r="H44"/>
  <c r="G44"/>
  <c r="D44"/>
  <c r="C44"/>
  <c r="B44"/>
  <c r="AU43"/>
  <c r="AS43"/>
  <c r="AR43"/>
  <c r="AP43"/>
  <c r="AO43"/>
  <c r="AM43"/>
  <c r="AA43"/>
  <c r="U43"/>
  <c r="H43"/>
  <c r="C43" s="1"/>
  <c r="G43"/>
  <c r="D43"/>
  <c r="AU42"/>
  <c r="AT42"/>
  <c r="AR42"/>
  <c r="AP42"/>
  <c r="AO42"/>
  <c r="AM42"/>
  <c r="H42"/>
  <c r="G42"/>
  <c r="D42"/>
  <c r="AU41"/>
  <c r="AT41"/>
  <c r="AS41"/>
  <c r="AP41"/>
  <c r="AO41"/>
  <c r="AM41"/>
  <c r="Q41"/>
  <c r="I41"/>
  <c r="H41"/>
  <c r="B41" s="1"/>
  <c r="N40"/>
  <c r="H40"/>
  <c r="B40" s="1"/>
  <c r="S39"/>
  <c r="S37"/>
  <c r="H37"/>
  <c r="C37" s="1"/>
  <c r="G37"/>
  <c r="D37"/>
  <c r="B37"/>
  <c r="AT36"/>
  <c r="AS36"/>
  <c r="AR36"/>
  <c r="BA36" s="1"/>
  <c r="AP36"/>
  <c r="AO36"/>
  <c r="AM36"/>
  <c r="H36"/>
  <c r="C36" s="1"/>
  <c r="G36"/>
  <c r="D36"/>
  <c r="AU35"/>
  <c r="BB35" s="1"/>
  <c r="AS35"/>
  <c r="AZ35" s="1"/>
  <c r="AR35"/>
  <c r="AP35"/>
  <c r="AO35"/>
  <c r="AM35"/>
  <c r="H35"/>
  <c r="G35"/>
  <c r="D35"/>
  <c r="C35"/>
  <c r="B35"/>
  <c r="AU34"/>
  <c r="AT34"/>
  <c r="AR34"/>
  <c r="AZ34" s="1"/>
  <c r="AP34"/>
  <c r="AO34"/>
  <c r="AM34"/>
  <c r="H34"/>
  <c r="G34"/>
  <c r="D34"/>
  <c r="AU33"/>
  <c r="BB33" s="1"/>
  <c r="AT33"/>
  <c r="AS33"/>
  <c r="AP33"/>
  <c r="AO33"/>
  <c r="AM33"/>
  <c r="X33"/>
  <c r="S33"/>
  <c r="I33"/>
  <c r="H33"/>
  <c r="X32"/>
  <c r="N32"/>
  <c r="H32"/>
  <c r="B32" s="1"/>
  <c r="X31"/>
  <c r="S31"/>
  <c r="X30"/>
  <c r="X29"/>
  <c r="S29"/>
  <c r="H29"/>
  <c r="C29" s="1"/>
  <c r="G29"/>
  <c r="D29"/>
  <c r="B29"/>
  <c r="AT28"/>
  <c r="BB28" s="1"/>
  <c r="AS28"/>
  <c r="AR28"/>
  <c r="AP28"/>
  <c r="AO28"/>
  <c r="AQ28" s="1"/>
  <c r="AM28"/>
  <c r="X28"/>
  <c r="H28"/>
  <c r="C28" s="1"/>
  <c r="G28"/>
  <c r="D28"/>
  <c r="B28"/>
  <c r="AU27"/>
  <c r="AS27"/>
  <c r="AR27"/>
  <c r="BB27" s="1"/>
  <c r="AP27"/>
  <c r="AQ27" s="1"/>
  <c r="AO27"/>
  <c r="AM27"/>
  <c r="X27"/>
  <c r="S27"/>
  <c r="H27"/>
  <c r="G27"/>
  <c r="D27"/>
  <c r="AZ26"/>
  <c r="AU26"/>
  <c r="AT26"/>
  <c r="AR26"/>
  <c r="AP26"/>
  <c r="AQ26" s="1"/>
  <c r="AO26"/>
  <c r="AM26"/>
  <c r="X26"/>
  <c r="H26"/>
  <c r="C26" s="1"/>
  <c r="G26"/>
  <c r="D26"/>
  <c r="B26"/>
  <c r="AU25"/>
  <c r="AT25"/>
  <c r="AS25"/>
  <c r="AP25"/>
  <c r="AO25"/>
  <c r="AM25"/>
  <c r="I25"/>
  <c r="H25"/>
  <c r="B25" s="1"/>
  <c r="N24"/>
  <c r="H24"/>
  <c r="B24" s="1"/>
  <c r="S23"/>
  <c r="S21"/>
  <c r="H21"/>
  <c r="C21" s="1"/>
  <c r="G21"/>
  <c r="D21"/>
  <c r="B21"/>
  <c r="AT20"/>
  <c r="AS20"/>
  <c r="AR20"/>
  <c r="AP20"/>
  <c r="AO20"/>
  <c r="AM20"/>
  <c r="H20"/>
  <c r="C20" s="1"/>
  <c r="G20"/>
  <c r="D20"/>
  <c r="AU19"/>
  <c r="AS19"/>
  <c r="AZ19" s="1"/>
  <c r="AR19"/>
  <c r="AP19"/>
  <c r="AO19"/>
  <c r="AQ19" s="1"/>
  <c r="AM19"/>
  <c r="S19"/>
  <c r="H19"/>
  <c r="C19" s="1"/>
  <c r="G19"/>
  <c r="D19"/>
  <c r="B19"/>
  <c r="AU18"/>
  <c r="AT18"/>
  <c r="BC18" s="1"/>
  <c r="AR18"/>
  <c r="AP18"/>
  <c r="AO18"/>
  <c r="AQ18" s="1"/>
  <c r="AN18"/>
  <c r="AM18"/>
  <c r="H18"/>
  <c r="C18" s="1"/>
  <c r="G18"/>
  <c r="D18"/>
  <c r="B18"/>
  <c r="AU17"/>
  <c r="AT17"/>
  <c r="AS17"/>
  <c r="AP17"/>
  <c r="AO17"/>
  <c r="AQ17" s="1"/>
  <c r="AM17"/>
  <c r="S17"/>
  <c r="I17"/>
  <c r="H17"/>
  <c r="B17" s="1"/>
  <c r="N16"/>
  <c r="H16"/>
  <c r="C16" s="1"/>
  <c r="S15"/>
  <c r="S13"/>
  <c r="H13"/>
  <c r="C13" s="1"/>
  <c r="G13"/>
  <c r="D13"/>
  <c r="AT12"/>
  <c r="AS12"/>
  <c r="BC12" s="1"/>
  <c r="AR12"/>
  <c r="AP12"/>
  <c r="AO12"/>
  <c r="AM12"/>
  <c r="H12"/>
  <c r="C12" s="1"/>
  <c r="G12"/>
  <c r="D12"/>
  <c r="B12"/>
  <c r="AU11"/>
  <c r="AS11"/>
  <c r="BC11" s="1"/>
  <c r="AR11"/>
  <c r="BB11" s="1"/>
  <c r="AP11"/>
  <c r="AO11"/>
  <c r="AM11"/>
  <c r="S11"/>
  <c r="H11"/>
  <c r="C11" s="1"/>
  <c r="G11"/>
  <c r="D11"/>
  <c r="AU10"/>
  <c r="AT10"/>
  <c r="AR10"/>
  <c r="AP10"/>
  <c r="AO10"/>
  <c r="AM10"/>
  <c r="H10"/>
  <c r="C10" s="1"/>
  <c r="G10"/>
  <c r="D10"/>
  <c r="AU9"/>
  <c r="AT9"/>
  <c r="BB9" s="1"/>
  <c r="AS9"/>
  <c r="AZ9" s="1"/>
  <c r="AP9"/>
  <c r="AO9"/>
  <c r="AQ9" s="1"/>
  <c r="AM9"/>
  <c r="S9"/>
  <c r="I9"/>
  <c r="H9"/>
  <c r="C9" s="1"/>
  <c r="B9"/>
  <c r="N8"/>
  <c r="H8"/>
  <c r="B8" s="1"/>
  <c r="BW7"/>
  <c r="H69" i="59"/>
  <c r="C69" s="1"/>
  <c r="G69"/>
  <c r="D69"/>
  <c r="AT68"/>
  <c r="AS68"/>
  <c r="AR68"/>
  <c r="AP68"/>
  <c r="AQ68" s="1"/>
  <c r="AO68"/>
  <c r="AM68"/>
  <c r="H68"/>
  <c r="C68" s="1"/>
  <c r="G68"/>
  <c r="D68"/>
  <c r="BB67"/>
  <c r="AU67"/>
  <c r="AS67"/>
  <c r="AR67"/>
  <c r="AP67"/>
  <c r="AO67"/>
  <c r="AM67"/>
  <c r="H67"/>
  <c r="C67" s="1"/>
  <c r="G67"/>
  <c r="D67"/>
  <c r="B67"/>
  <c r="AU66"/>
  <c r="AT66"/>
  <c r="AR66"/>
  <c r="BA66" s="1"/>
  <c r="AP66"/>
  <c r="AO66"/>
  <c r="AM66"/>
  <c r="H66"/>
  <c r="C66" s="1"/>
  <c r="G66"/>
  <c r="D66"/>
  <c r="B66"/>
  <c r="AU65"/>
  <c r="AT65"/>
  <c r="AS65"/>
  <c r="AP65"/>
  <c r="AO65"/>
  <c r="AM65"/>
  <c r="I65"/>
  <c r="H65"/>
  <c r="C65" s="1"/>
  <c r="N64"/>
  <c r="H64"/>
  <c r="C64" s="1"/>
  <c r="H61"/>
  <c r="C61" s="1"/>
  <c r="G61"/>
  <c r="D61"/>
  <c r="AT60"/>
  <c r="AS60"/>
  <c r="AR60"/>
  <c r="AP60"/>
  <c r="AQ60" s="1"/>
  <c r="AO60"/>
  <c r="AM60"/>
  <c r="H60"/>
  <c r="C60" s="1"/>
  <c r="G60"/>
  <c r="D60"/>
  <c r="AU59"/>
  <c r="AS59"/>
  <c r="AR59"/>
  <c r="AP59"/>
  <c r="AO59"/>
  <c r="AQ59" s="1"/>
  <c r="AM59"/>
  <c r="H59"/>
  <c r="C59" s="1"/>
  <c r="G59"/>
  <c r="D59"/>
  <c r="B59"/>
  <c r="AU58"/>
  <c r="AT58"/>
  <c r="AR58"/>
  <c r="AN58" s="1"/>
  <c r="AP58"/>
  <c r="AO58"/>
  <c r="AM58"/>
  <c r="H58"/>
  <c r="C58" s="1"/>
  <c r="G58"/>
  <c r="D58"/>
  <c r="AU57"/>
  <c r="AT57"/>
  <c r="AS57"/>
  <c r="AP57"/>
  <c r="AO57"/>
  <c r="AM57"/>
  <c r="I57"/>
  <c r="H57"/>
  <c r="B57" s="1"/>
  <c r="N56"/>
  <c r="H56"/>
  <c r="B56" s="1"/>
  <c r="H53"/>
  <c r="G53"/>
  <c r="D53"/>
  <c r="C53"/>
  <c r="B53"/>
  <c r="AT52"/>
  <c r="AS52"/>
  <c r="BC52" s="1"/>
  <c r="AR52"/>
  <c r="AP52"/>
  <c r="AO52"/>
  <c r="AM52"/>
  <c r="H52"/>
  <c r="C52" s="1"/>
  <c r="G52"/>
  <c r="D52"/>
  <c r="B52"/>
  <c r="AU51"/>
  <c r="AS51"/>
  <c r="BC51" s="1"/>
  <c r="AR51"/>
  <c r="AZ51" s="1"/>
  <c r="AP51"/>
  <c r="AQ51" s="1"/>
  <c r="AO51"/>
  <c r="AM51"/>
  <c r="H51"/>
  <c r="C51" s="1"/>
  <c r="G51"/>
  <c r="D51"/>
  <c r="AU50"/>
  <c r="AT50"/>
  <c r="AR50"/>
  <c r="AP50"/>
  <c r="AO50"/>
  <c r="AQ50" s="1"/>
  <c r="AM50"/>
  <c r="AA50"/>
  <c r="H50"/>
  <c r="C50" s="1"/>
  <c r="G50"/>
  <c r="D50"/>
  <c r="AZ49"/>
  <c r="AU49"/>
  <c r="AT49"/>
  <c r="AS49"/>
  <c r="AP49"/>
  <c r="AO49"/>
  <c r="AM49"/>
  <c r="I49"/>
  <c r="H49"/>
  <c r="B49" s="1"/>
  <c r="AA48"/>
  <c r="N48"/>
  <c r="H48"/>
  <c r="C48" s="1"/>
  <c r="AA46"/>
  <c r="U46"/>
  <c r="H45"/>
  <c r="C45" s="1"/>
  <c r="G45"/>
  <c r="D45"/>
  <c r="AT44"/>
  <c r="AS44"/>
  <c r="AR44"/>
  <c r="BA44" s="1"/>
  <c r="AP44"/>
  <c r="AO44"/>
  <c r="AM44"/>
  <c r="AA44"/>
  <c r="Y44"/>
  <c r="S44" s="1"/>
  <c r="U44"/>
  <c r="H44"/>
  <c r="C44" s="1"/>
  <c r="G44"/>
  <c r="D44"/>
  <c r="B44"/>
  <c r="AU43"/>
  <c r="AS43"/>
  <c r="BC43" s="1"/>
  <c r="AR43"/>
  <c r="AP43"/>
  <c r="AO43"/>
  <c r="AN43"/>
  <c r="AM43"/>
  <c r="AA43"/>
  <c r="U43"/>
  <c r="H43"/>
  <c r="G43"/>
  <c r="D43"/>
  <c r="BC42"/>
  <c r="AU42"/>
  <c r="AT42"/>
  <c r="AR42"/>
  <c r="AZ42" s="1"/>
  <c r="AP42"/>
  <c r="AO42"/>
  <c r="AN42"/>
  <c r="AM42"/>
  <c r="H42"/>
  <c r="G42"/>
  <c r="D42"/>
  <c r="AU41"/>
  <c r="AT41"/>
  <c r="AS41"/>
  <c r="AP41"/>
  <c r="AO41"/>
  <c r="AM41"/>
  <c r="Q41"/>
  <c r="I41"/>
  <c r="H41"/>
  <c r="C41" s="1"/>
  <c r="N40"/>
  <c r="H40"/>
  <c r="C40" s="1"/>
  <c r="S39"/>
  <c r="S37"/>
  <c r="H37"/>
  <c r="C37" s="1"/>
  <c r="G37"/>
  <c r="D37"/>
  <c r="B37"/>
  <c r="AT36"/>
  <c r="AS36"/>
  <c r="AR36"/>
  <c r="BB36" s="1"/>
  <c r="AP36"/>
  <c r="AO36"/>
  <c r="AM36"/>
  <c r="H36"/>
  <c r="G36"/>
  <c r="D36"/>
  <c r="AU35"/>
  <c r="AS35"/>
  <c r="AR35"/>
  <c r="AZ35" s="1"/>
  <c r="AP35"/>
  <c r="AO35"/>
  <c r="AM35"/>
  <c r="H35"/>
  <c r="C35" s="1"/>
  <c r="G35"/>
  <c r="D35"/>
  <c r="AU34"/>
  <c r="AT34"/>
  <c r="AR34"/>
  <c r="BA34" s="1"/>
  <c r="AP34"/>
  <c r="AO34"/>
  <c r="AM34"/>
  <c r="H34"/>
  <c r="G34"/>
  <c r="D34"/>
  <c r="AU33"/>
  <c r="AT33"/>
  <c r="AS33"/>
  <c r="AP33"/>
  <c r="AO33"/>
  <c r="AM33"/>
  <c r="X33"/>
  <c r="S33"/>
  <c r="I33"/>
  <c r="H33"/>
  <c r="C33" s="1"/>
  <c r="X32"/>
  <c r="N32"/>
  <c r="H32"/>
  <c r="B32" s="1"/>
  <c r="X31"/>
  <c r="S31"/>
  <c r="X30"/>
  <c r="X29"/>
  <c r="S29"/>
  <c r="H29"/>
  <c r="C29" s="1"/>
  <c r="G29"/>
  <c r="D29"/>
  <c r="AT28"/>
  <c r="AS28"/>
  <c r="AR28"/>
  <c r="AP28"/>
  <c r="AO28"/>
  <c r="AM28"/>
  <c r="X28"/>
  <c r="H28"/>
  <c r="G28"/>
  <c r="D28"/>
  <c r="AU27"/>
  <c r="AS27"/>
  <c r="AR27"/>
  <c r="AP27"/>
  <c r="AO27"/>
  <c r="AQ27" s="1"/>
  <c r="AM27"/>
  <c r="X27"/>
  <c r="S27"/>
  <c r="H27"/>
  <c r="G27"/>
  <c r="D27"/>
  <c r="C27"/>
  <c r="B27"/>
  <c r="AU26"/>
  <c r="AT26"/>
  <c r="AR26"/>
  <c r="AP26"/>
  <c r="AO26"/>
  <c r="AM26"/>
  <c r="X26"/>
  <c r="H26"/>
  <c r="C26" s="1"/>
  <c r="G26"/>
  <c r="D26"/>
  <c r="B26"/>
  <c r="AU25"/>
  <c r="AT25"/>
  <c r="AS25"/>
  <c r="AZ25" s="1"/>
  <c r="AP25"/>
  <c r="AQ25" s="1"/>
  <c r="AO25"/>
  <c r="AM25"/>
  <c r="I25"/>
  <c r="H25"/>
  <c r="C25" s="1"/>
  <c r="N24"/>
  <c r="H24"/>
  <c r="C24" s="1"/>
  <c r="B24"/>
  <c r="S23"/>
  <c r="S21"/>
  <c r="H21"/>
  <c r="C21" s="1"/>
  <c r="G21"/>
  <c r="D21"/>
  <c r="AT20"/>
  <c r="BB20" s="1"/>
  <c r="AS20"/>
  <c r="BC20" s="1"/>
  <c r="AR20"/>
  <c r="AP20"/>
  <c r="AO20"/>
  <c r="AM20"/>
  <c r="H20"/>
  <c r="G20"/>
  <c r="D20"/>
  <c r="C20"/>
  <c r="B20"/>
  <c r="AU19"/>
  <c r="AS19"/>
  <c r="BC19" s="1"/>
  <c r="AR19"/>
  <c r="AZ19" s="1"/>
  <c r="AP19"/>
  <c r="AO19"/>
  <c r="AM19"/>
  <c r="S19"/>
  <c r="H19"/>
  <c r="C19" s="1"/>
  <c r="G19"/>
  <c r="D19"/>
  <c r="B19"/>
  <c r="AU18"/>
  <c r="AT18"/>
  <c r="BC18" s="1"/>
  <c r="AR18"/>
  <c r="BA18" s="1"/>
  <c r="AP18"/>
  <c r="AO18"/>
  <c r="AM18"/>
  <c r="H18"/>
  <c r="C18" s="1"/>
  <c r="G18"/>
  <c r="D18"/>
  <c r="AU17"/>
  <c r="AT17"/>
  <c r="AS17"/>
  <c r="AZ17" s="1"/>
  <c r="AP17"/>
  <c r="AO17"/>
  <c r="AM17"/>
  <c r="S17"/>
  <c r="I17"/>
  <c r="H17"/>
  <c r="C17" s="1"/>
  <c r="N16"/>
  <c r="H16"/>
  <c r="B16" s="1"/>
  <c r="S15"/>
  <c r="S13"/>
  <c r="H13"/>
  <c r="C13" s="1"/>
  <c r="G13"/>
  <c r="D13"/>
  <c r="AT12"/>
  <c r="AS12"/>
  <c r="AR12"/>
  <c r="AP12"/>
  <c r="AO12"/>
  <c r="AM12"/>
  <c r="H12"/>
  <c r="C12" s="1"/>
  <c r="G12"/>
  <c r="D12"/>
  <c r="BC11"/>
  <c r="AU11"/>
  <c r="AS11"/>
  <c r="AR11"/>
  <c r="AZ11" s="1"/>
  <c r="AP11"/>
  <c r="AO11"/>
  <c r="AM11"/>
  <c r="S11"/>
  <c r="H11"/>
  <c r="C11" s="1"/>
  <c r="G11"/>
  <c r="D11"/>
  <c r="AU10"/>
  <c r="BA10" s="1"/>
  <c r="AT10"/>
  <c r="AZ10" s="1"/>
  <c r="AR10"/>
  <c r="AP10"/>
  <c r="AO10"/>
  <c r="AQ10" s="1"/>
  <c r="AM10"/>
  <c r="H10"/>
  <c r="C10" s="1"/>
  <c r="G10"/>
  <c r="D10"/>
  <c r="AU9"/>
  <c r="AT9"/>
  <c r="AS9"/>
  <c r="AP9"/>
  <c r="AO9"/>
  <c r="AQ9" s="1"/>
  <c r="AM9"/>
  <c r="S9"/>
  <c r="I9"/>
  <c r="H9"/>
  <c r="C9" s="1"/>
  <c r="N8"/>
  <c r="H8"/>
  <c r="B8" s="1"/>
  <c r="BW7"/>
  <c r="H69" i="58"/>
  <c r="C69" s="1"/>
  <c r="G69"/>
  <c r="D69"/>
  <c r="AT68"/>
  <c r="BC68" s="1"/>
  <c r="AS68"/>
  <c r="AR68"/>
  <c r="AP68"/>
  <c r="AO68"/>
  <c r="AM68"/>
  <c r="H68"/>
  <c r="C68" s="1"/>
  <c r="G68"/>
  <c r="D68"/>
  <c r="AU67"/>
  <c r="BB67" s="1"/>
  <c r="AS67"/>
  <c r="AR67"/>
  <c r="AP67"/>
  <c r="AO67"/>
  <c r="AM67"/>
  <c r="H67"/>
  <c r="G67"/>
  <c r="D67"/>
  <c r="C67"/>
  <c r="B67"/>
  <c r="AU66"/>
  <c r="BA66" s="1"/>
  <c r="AT66"/>
  <c r="AZ66" s="1"/>
  <c r="AR66"/>
  <c r="AP66"/>
  <c r="AO66"/>
  <c r="AM66"/>
  <c r="H66"/>
  <c r="C66" s="1"/>
  <c r="G66"/>
  <c r="D66"/>
  <c r="B66"/>
  <c r="AU65"/>
  <c r="AT65"/>
  <c r="AS65"/>
  <c r="BA65" s="1"/>
  <c r="AP65"/>
  <c r="AO65"/>
  <c r="AM65"/>
  <c r="I65"/>
  <c r="H65"/>
  <c r="C65" s="1"/>
  <c r="N64"/>
  <c r="H64"/>
  <c r="C64" s="1"/>
  <c r="H61"/>
  <c r="C61" s="1"/>
  <c r="G61"/>
  <c r="D61"/>
  <c r="AT60"/>
  <c r="AS60"/>
  <c r="AR60"/>
  <c r="AP60"/>
  <c r="AO60"/>
  <c r="AM60"/>
  <c r="H60"/>
  <c r="C60" s="1"/>
  <c r="G60"/>
  <c r="D60"/>
  <c r="AU59"/>
  <c r="BB59" s="1"/>
  <c r="AS59"/>
  <c r="AR59"/>
  <c r="AP59"/>
  <c r="AO59"/>
  <c r="AQ59" s="1"/>
  <c r="AM59"/>
  <c r="H59"/>
  <c r="C59" s="1"/>
  <c r="G59"/>
  <c r="D59"/>
  <c r="B59"/>
  <c r="AU58"/>
  <c r="AT58"/>
  <c r="AR58"/>
  <c r="AN58" s="1"/>
  <c r="AP58"/>
  <c r="AO58"/>
  <c r="AM58"/>
  <c r="H58"/>
  <c r="C58" s="1"/>
  <c r="G58"/>
  <c r="D58"/>
  <c r="B58"/>
  <c r="AU57"/>
  <c r="AT57"/>
  <c r="AS57"/>
  <c r="AP57"/>
  <c r="AO57"/>
  <c r="AM57"/>
  <c r="I57"/>
  <c r="H57"/>
  <c r="B57" s="1"/>
  <c r="N56"/>
  <c r="H56"/>
  <c r="B56" s="1"/>
  <c r="H53"/>
  <c r="C53" s="1"/>
  <c r="G53"/>
  <c r="D53"/>
  <c r="B53"/>
  <c r="AT52"/>
  <c r="AS52"/>
  <c r="AR52"/>
  <c r="AP52"/>
  <c r="AO52"/>
  <c r="AM52"/>
  <c r="H52"/>
  <c r="C52" s="1"/>
  <c r="G52"/>
  <c r="D52"/>
  <c r="B52"/>
  <c r="AU51"/>
  <c r="AS51"/>
  <c r="BC51" s="1"/>
  <c r="AR51"/>
  <c r="AP51"/>
  <c r="AQ51" s="1"/>
  <c r="AO51"/>
  <c r="AM51"/>
  <c r="H51"/>
  <c r="C51" s="1"/>
  <c r="G51"/>
  <c r="D51"/>
  <c r="AU50"/>
  <c r="AT50"/>
  <c r="AR50"/>
  <c r="AP50"/>
  <c r="AO50"/>
  <c r="AQ50" s="1"/>
  <c r="AM50"/>
  <c r="AA50"/>
  <c r="H50"/>
  <c r="C50" s="1"/>
  <c r="G50"/>
  <c r="D50"/>
  <c r="B50"/>
  <c r="AU49"/>
  <c r="AT49"/>
  <c r="AS49"/>
  <c r="AP49"/>
  <c r="AO49"/>
  <c r="AM49"/>
  <c r="I49"/>
  <c r="H49"/>
  <c r="C49" s="1"/>
  <c r="AA48"/>
  <c r="N48"/>
  <c r="H48"/>
  <c r="C48" s="1"/>
  <c r="AA46"/>
  <c r="U46"/>
  <c r="H45"/>
  <c r="G45"/>
  <c r="D45"/>
  <c r="BA44"/>
  <c r="AT44"/>
  <c r="AS44"/>
  <c r="AR44"/>
  <c r="AP44"/>
  <c r="AO44"/>
  <c r="AM44"/>
  <c r="AA44"/>
  <c r="Y44"/>
  <c r="S44" s="1"/>
  <c r="U44"/>
  <c r="H44"/>
  <c r="C44" s="1"/>
  <c r="G44"/>
  <c r="D44"/>
  <c r="B44"/>
  <c r="AU43"/>
  <c r="AS43"/>
  <c r="BC43" s="1"/>
  <c r="AR43"/>
  <c r="AP43"/>
  <c r="AO43"/>
  <c r="AM43"/>
  <c r="AA43"/>
  <c r="U43"/>
  <c r="H43"/>
  <c r="C43" s="1"/>
  <c r="G43"/>
  <c r="D43"/>
  <c r="AU42"/>
  <c r="AT42"/>
  <c r="AR42"/>
  <c r="AP42"/>
  <c r="AO42"/>
  <c r="AM42"/>
  <c r="H42"/>
  <c r="C42" s="1"/>
  <c r="G42"/>
  <c r="D42"/>
  <c r="AU41"/>
  <c r="AT41"/>
  <c r="BB41" s="1"/>
  <c r="AS41"/>
  <c r="AP41"/>
  <c r="AO41"/>
  <c r="AM41"/>
  <c r="Q41"/>
  <c r="I41"/>
  <c r="H41"/>
  <c r="C41" s="1"/>
  <c r="N40"/>
  <c r="H40"/>
  <c r="C40" s="1"/>
  <c r="S39"/>
  <c r="S37"/>
  <c r="H37"/>
  <c r="G37"/>
  <c r="D37"/>
  <c r="AT36"/>
  <c r="AS36"/>
  <c r="AR36"/>
  <c r="AP36"/>
  <c r="AO36"/>
  <c r="AQ36" s="1"/>
  <c r="AM36"/>
  <c r="H36"/>
  <c r="C36" s="1"/>
  <c r="G36"/>
  <c r="D36"/>
  <c r="B36"/>
  <c r="AU35"/>
  <c r="AS35"/>
  <c r="BC35" s="1"/>
  <c r="AR35"/>
  <c r="AZ35" s="1"/>
  <c r="AP35"/>
  <c r="AQ35" s="1"/>
  <c r="AO35"/>
  <c r="AM35"/>
  <c r="H35"/>
  <c r="G35"/>
  <c r="D35"/>
  <c r="AU34"/>
  <c r="AT34"/>
  <c r="AR34"/>
  <c r="AP34"/>
  <c r="AO34"/>
  <c r="AM34"/>
  <c r="H34"/>
  <c r="C34" s="1"/>
  <c r="G34"/>
  <c r="D34"/>
  <c r="B34"/>
  <c r="AU33"/>
  <c r="AT33"/>
  <c r="BB33" s="1"/>
  <c r="AS33"/>
  <c r="BA33" s="1"/>
  <c r="AP33"/>
  <c r="AO33"/>
  <c r="AM33"/>
  <c r="X33"/>
  <c r="S33"/>
  <c r="I33"/>
  <c r="H33"/>
  <c r="C33" s="1"/>
  <c r="X32"/>
  <c r="N32"/>
  <c r="H32"/>
  <c r="B32" s="1"/>
  <c r="X31"/>
  <c r="S31"/>
  <c r="X30"/>
  <c r="X29"/>
  <c r="S29"/>
  <c r="H29"/>
  <c r="C29" s="1"/>
  <c r="G29"/>
  <c r="D29"/>
  <c r="AT28"/>
  <c r="AS28"/>
  <c r="AR28"/>
  <c r="AP28"/>
  <c r="AO28"/>
  <c r="AQ28" s="1"/>
  <c r="AM28"/>
  <c r="X28"/>
  <c r="H28"/>
  <c r="C28" s="1"/>
  <c r="G28"/>
  <c r="D28"/>
  <c r="B28"/>
  <c r="AU27"/>
  <c r="AS27"/>
  <c r="BC27" s="1"/>
  <c r="AR27"/>
  <c r="BB27" s="1"/>
  <c r="AP27"/>
  <c r="AO27"/>
  <c r="AM27"/>
  <c r="X27"/>
  <c r="S27"/>
  <c r="H27"/>
  <c r="C27" s="1"/>
  <c r="G27"/>
  <c r="D27"/>
  <c r="B27"/>
  <c r="AU26"/>
  <c r="AT26"/>
  <c r="BC26" s="1"/>
  <c r="AR26"/>
  <c r="BA26" s="1"/>
  <c r="AP26"/>
  <c r="AO26"/>
  <c r="AM26"/>
  <c r="X26"/>
  <c r="H26"/>
  <c r="G26"/>
  <c r="D26"/>
  <c r="C26"/>
  <c r="B26"/>
  <c r="AU25"/>
  <c r="BA25" s="1"/>
  <c r="AT25"/>
  <c r="AS25"/>
  <c r="AP25"/>
  <c r="AO25"/>
  <c r="AM25"/>
  <c r="I25"/>
  <c r="H25"/>
  <c r="C25" s="1"/>
  <c r="B25"/>
  <c r="N24"/>
  <c r="H24"/>
  <c r="C24" s="1"/>
  <c r="B24"/>
  <c r="S23"/>
  <c r="S21"/>
  <c r="H21"/>
  <c r="C21" s="1"/>
  <c r="G21"/>
  <c r="D21"/>
  <c r="B21"/>
  <c r="AT20"/>
  <c r="AS20"/>
  <c r="BC20" s="1"/>
  <c r="AR20"/>
  <c r="BB20" s="1"/>
  <c r="AP20"/>
  <c r="AO20"/>
  <c r="AM20"/>
  <c r="H20"/>
  <c r="C20" s="1"/>
  <c r="G20"/>
  <c r="D20"/>
  <c r="AU19"/>
  <c r="AS19"/>
  <c r="BC19" s="1"/>
  <c r="AR19"/>
  <c r="AP19"/>
  <c r="AO19"/>
  <c r="AM19"/>
  <c r="S19"/>
  <c r="H19"/>
  <c r="G19"/>
  <c r="D19"/>
  <c r="C19"/>
  <c r="B19"/>
  <c r="AU18"/>
  <c r="AT18"/>
  <c r="AR18"/>
  <c r="AP18"/>
  <c r="AO18"/>
  <c r="AQ18" s="1"/>
  <c r="AM18"/>
  <c r="H18"/>
  <c r="G18"/>
  <c r="D18"/>
  <c r="C18"/>
  <c r="B18"/>
  <c r="AU17"/>
  <c r="AT17"/>
  <c r="BB17" s="1"/>
  <c r="AS17"/>
  <c r="AZ17" s="1"/>
  <c r="AP17"/>
  <c r="AO17"/>
  <c r="AM17"/>
  <c r="S17"/>
  <c r="I17"/>
  <c r="H17"/>
  <c r="C17" s="1"/>
  <c r="N16"/>
  <c r="H16"/>
  <c r="B16" s="1"/>
  <c r="S15"/>
  <c r="S13"/>
  <c r="H13"/>
  <c r="C13" s="1"/>
  <c r="G13"/>
  <c r="D13"/>
  <c r="AT12"/>
  <c r="AS12"/>
  <c r="AR12"/>
  <c r="AP12"/>
  <c r="AO12"/>
  <c r="AQ12" s="1"/>
  <c r="AM12"/>
  <c r="H12"/>
  <c r="C12" s="1"/>
  <c r="G12"/>
  <c r="D12"/>
  <c r="AU11"/>
  <c r="BC11" s="1"/>
  <c r="AS11"/>
  <c r="AR11"/>
  <c r="AP11"/>
  <c r="AO11"/>
  <c r="AQ11" s="1"/>
  <c r="AM11"/>
  <c r="S11"/>
  <c r="H11"/>
  <c r="C11" s="1"/>
  <c r="G11"/>
  <c r="D11"/>
  <c r="AU10"/>
  <c r="AT10"/>
  <c r="BC10" s="1"/>
  <c r="AR10"/>
  <c r="AP10"/>
  <c r="AO10"/>
  <c r="AM10"/>
  <c r="H10"/>
  <c r="C10" s="1"/>
  <c r="G10"/>
  <c r="D10"/>
  <c r="B10"/>
  <c r="AU9"/>
  <c r="AT9"/>
  <c r="AS9"/>
  <c r="BA9" s="1"/>
  <c r="AP9"/>
  <c r="AO9"/>
  <c r="AM9"/>
  <c r="S9"/>
  <c r="I9"/>
  <c r="H9"/>
  <c r="B9" s="1"/>
  <c r="N8"/>
  <c r="H8"/>
  <c r="C8" s="1"/>
  <c r="BW7"/>
  <c r="H69" i="57"/>
  <c r="C69" s="1"/>
  <c r="G69"/>
  <c r="D69"/>
  <c r="B69"/>
  <c r="AT68"/>
  <c r="AS68"/>
  <c r="AR68"/>
  <c r="AP68"/>
  <c r="AO68"/>
  <c r="AM68"/>
  <c r="H68"/>
  <c r="C68" s="1"/>
  <c r="G68"/>
  <c r="D68"/>
  <c r="B68"/>
  <c r="AU67"/>
  <c r="BB67" s="1"/>
  <c r="AS67"/>
  <c r="AZ67" s="1"/>
  <c r="AR67"/>
  <c r="AP67"/>
  <c r="AO67"/>
  <c r="AM67"/>
  <c r="H67"/>
  <c r="C67" s="1"/>
  <c r="G67"/>
  <c r="D67"/>
  <c r="B67"/>
  <c r="AU66"/>
  <c r="AT66"/>
  <c r="BC66" s="1"/>
  <c r="AR66"/>
  <c r="AN66" s="1"/>
  <c r="AP66"/>
  <c r="AO66"/>
  <c r="AM66"/>
  <c r="H66"/>
  <c r="C66" s="1"/>
  <c r="G66"/>
  <c r="D66"/>
  <c r="B66"/>
  <c r="AU65"/>
  <c r="AT65"/>
  <c r="BB65" s="1"/>
  <c r="AS65"/>
  <c r="AN65" s="1"/>
  <c r="AP65"/>
  <c r="AO65"/>
  <c r="AM65"/>
  <c r="I65"/>
  <c r="H65"/>
  <c r="N64"/>
  <c r="H64"/>
  <c r="B64" s="1"/>
  <c r="H61"/>
  <c r="G61"/>
  <c r="D61"/>
  <c r="AT60"/>
  <c r="BB60" s="1"/>
  <c r="AS60"/>
  <c r="AR60"/>
  <c r="AP60"/>
  <c r="AO60"/>
  <c r="AQ60" s="1"/>
  <c r="AM60"/>
  <c r="H60"/>
  <c r="C60" s="1"/>
  <c r="G60"/>
  <c r="D60"/>
  <c r="B60"/>
  <c r="AU59"/>
  <c r="AS59"/>
  <c r="AZ59" s="1"/>
  <c r="AR59"/>
  <c r="AP59"/>
  <c r="AO59"/>
  <c r="AM59"/>
  <c r="H59"/>
  <c r="C59" s="1"/>
  <c r="G59"/>
  <c r="D59"/>
  <c r="B59"/>
  <c r="AU58"/>
  <c r="AT58"/>
  <c r="AR58"/>
  <c r="BA58" s="1"/>
  <c r="AP58"/>
  <c r="AO58"/>
  <c r="AM58"/>
  <c r="H58"/>
  <c r="C58" s="1"/>
  <c r="G58"/>
  <c r="D58"/>
  <c r="AU57"/>
  <c r="AT57"/>
  <c r="BB57" s="1"/>
  <c r="AS57"/>
  <c r="AP57"/>
  <c r="AO57"/>
  <c r="AM57"/>
  <c r="I57"/>
  <c r="H57"/>
  <c r="B57" s="1"/>
  <c r="N56"/>
  <c r="H56"/>
  <c r="B56" s="1"/>
  <c r="H53"/>
  <c r="G53"/>
  <c r="D53"/>
  <c r="AT52"/>
  <c r="AS52"/>
  <c r="AR52"/>
  <c r="AP52"/>
  <c r="AO52"/>
  <c r="AQ52" s="1"/>
  <c r="AM52"/>
  <c r="H52"/>
  <c r="G52"/>
  <c r="D52"/>
  <c r="C52"/>
  <c r="B52"/>
  <c r="AU51"/>
  <c r="AS51"/>
  <c r="BC51" s="1"/>
  <c r="AR51"/>
  <c r="AP51"/>
  <c r="AO51"/>
  <c r="AQ51" s="1"/>
  <c r="AN51"/>
  <c r="AM51"/>
  <c r="H51"/>
  <c r="G51"/>
  <c r="D51"/>
  <c r="C51"/>
  <c r="B51"/>
  <c r="AU50"/>
  <c r="AT50"/>
  <c r="AR50"/>
  <c r="AP50"/>
  <c r="AO50"/>
  <c r="AQ50" s="1"/>
  <c r="AM50"/>
  <c r="AA50"/>
  <c r="H50"/>
  <c r="G50"/>
  <c r="D50"/>
  <c r="AU49"/>
  <c r="AT49"/>
  <c r="BB49" s="1"/>
  <c r="AS49"/>
  <c r="AZ49" s="1"/>
  <c r="AP49"/>
  <c r="AQ49" s="1"/>
  <c r="AO49"/>
  <c r="AM49"/>
  <c r="I49"/>
  <c r="H49"/>
  <c r="C49" s="1"/>
  <c r="AA48"/>
  <c r="N48"/>
  <c r="H48"/>
  <c r="B48" s="1"/>
  <c r="AA46"/>
  <c r="U46"/>
  <c r="H45"/>
  <c r="C45" s="1"/>
  <c r="G45"/>
  <c r="D45"/>
  <c r="AT44"/>
  <c r="AS44"/>
  <c r="AR44"/>
  <c r="AP44"/>
  <c r="AO44"/>
  <c r="AM44"/>
  <c r="AA44"/>
  <c r="Y44"/>
  <c r="S44" s="1"/>
  <c r="U44"/>
  <c r="H44"/>
  <c r="C44" s="1"/>
  <c r="G44"/>
  <c r="D44"/>
  <c r="B44"/>
  <c r="AU43"/>
  <c r="AS43"/>
  <c r="BC43" s="1"/>
  <c r="AR43"/>
  <c r="BB43" s="1"/>
  <c r="AP43"/>
  <c r="AO43"/>
  <c r="AM43"/>
  <c r="AA43"/>
  <c r="U43"/>
  <c r="H43"/>
  <c r="C43" s="1"/>
  <c r="G43"/>
  <c r="D43"/>
  <c r="AU42"/>
  <c r="AT42"/>
  <c r="AR42"/>
  <c r="BA42" s="1"/>
  <c r="AP42"/>
  <c r="AO42"/>
  <c r="AM42"/>
  <c r="H42"/>
  <c r="G42"/>
  <c r="D42"/>
  <c r="AU41"/>
  <c r="AT41"/>
  <c r="AS41"/>
  <c r="AP41"/>
  <c r="AO41"/>
  <c r="AM41"/>
  <c r="Q41"/>
  <c r="I41"/>
  <c r="H41"/>
  <c r="N40"/>
  <c r="H40"/>
  <c r="S39"/>
  <c r="S37"/>
  <c r="H37"/>
  <c r="C37" s="1"/>
  <c r="G37"/>
  <c r="D37"/>
  <c r="B37"/>
  <c r="AT36"/>
  <c r="AS36"/>
  <c r="AR36"/>
  <c r="BB36" s="1"/>
  <c r="AP36"/>
  <c r="AO36"/>
  <c r="AM36"/>
  <c r="H36"/>
  <c r="C36" s="1"/>
  <c r="G36"/>
  <c r="D36"/>
  <c r="AU35"/>
  <c r="AS35"/>
  <c r="AR35"/>
  <c r="AP35"/>
  <c r="AO35"/>
  <c r="AM35"/>
  <c r="H35"/>
  <c r="C35" s="1"/>
  <c r="G35"/>
  <c r="D35"/>
  <c r="B35"/>
  <c r="AU34"/>
  <c r="AT34"/>
  <c r="AR34"/>
  <c r="AP34"/>
  <c r="AO34"/>
  <c r="AM34"/>
  <c r="H34"/>
  <c r="C34" s="1"/>
  <c r="G34"/>
  <c r="D34"/>
  <c r="B34"/>
  <c r="AU33"/>
  <c r="AT33"/>
  <c r="AS33"/>
  <c r="AP33"/>
  <c r="AQ33" s="1"/>
  <c r="AO33"/>
  <c r="AM33"/>
  <c r="X33"/>
  <c r="S33"/>
  <c r="I33"/>
  <c r="H33"/>
  <c r="C33" s="1"/>
  <c r="B33"/>
  <c r="X32"/>
  <c r="N32"/>
  <c r="H32"/>
  <c r="B32" s="1"/>
  <c r="X31"/>
  <c r="S31"/>
  <c r="X30"/>
  <c r="X29"/>
  <c r="S29"/>
  <c r="H29"/>
  <c r="C29" s="1"/>
  <c r="G29"/>
  <c r="D29"/>
  <c r="AT28"/>
  <c r="AS28"/>
  <c r="AR28"/>
  <c r="BA28" s="1"/>
  <c r="AP28"/>
  <c r="AO28"/>
  <c r="AM28"/>
  <c r="X28"/>
  <c r="H28"/>
  <c r="G28"/>
  <c r="D28"/>
  <c r="C28"/>
  <c r="B28"/>
  <c r="AU27"/>
  <c r="AS27"/>
  <c r="AR27"/>
  <c r="AP27"/>
  <c r="AO27"/>
  <c r="AM27"/>
  <c r="X27"/>
  <c r="S27"/>
  <c r="H27"/>
  <c r="G27"/>
  <c r="D27"/>
  <c r="AU26"/>
  <c r="AT26"/>
  <c r="AR26"/>
  <c r="AZ26" s="1"/>
  <c r="AP26"/>
  <c r="AO26"/>
  <c r="AQ26" s="1"/>
  <c r="AM26"/>
  <c r="X26"/>
  <c r="H26"/>
  <c r="C26" s="1"/>
  <c r="G26"/>
  <c r="D26"/>
  <c r="AU25"/>
  <c r="AT25"/>
  <c r="AS25"/>
  <c r="AN25" s="1"/>
  <c r="AP25"/>
  <c r="AO25"/>
  <c r="AM25"/>
  <c r="I25"/>
  <c r="H25"/>
  <c r="B25" s="1"/>
  <c r="N24"/>
  <c r="H24"/>
  <c r="B24" s="1"/>
  <c r="C24"/>
  <c r="S23"/>
  <c r="S21"/>
  <c r="H21"/>
  <c r="G21"/>
  <c r="D21"/>
  <c r="C21"/>
  <c r="B21"/>
  <c r="BB20"/>
  <c r="AT20"/>
  <c r="AS20"/>
  <c r="BC20" s="1"/>
  <c r="AR20"/>
  <c r="AP20"/>
  <c r="AO20"/>
  <c r="AM20"/>
  <c r="H20"/>
  <c r="G20"/>
  <c r="D20"/>
  <c r="C20"/>
  <c r="B20"/>
  <c r="AU19"/>
  <c r="AS19"/>
  <c r="AR19"/>
  <c r="AN19" s="1"/>
  <c r="AP19"/>
  <c r="AO19"/>
  <c r="AM19"/>
  <c r="S19"/>
  <c r="H19"/>
  <c r="C19" s="1"/>
  <c r="G19"/>
  <c r="D19"/>
  <c r="AU18"/>
  <c r="AT18"/>
  <c r="AR18"/>
  <c r="AP18"/>
  <c r="AO18"/>
  <c r="AM18"/>
  <c r="H18"/>
  <c r="C18" s="1"/>
  <c r="G18"/>
  <c r="D18"/>
  <c r="AU17"/>
  <c r="AT17"/>
  <c r="AS17"/>
  <c r="AP17"/>
  <c r="AO17"/>
  <c r="AM17"/>
  <c r="S17"/>
  <c r="I17"/>
  <c r="H17"/>
  <c r="B17" s="1"/>
  <c r="C17"/>
  <c r="N16"/>
  <c r="H16"/>
  <c r="C16" s="1"/>
  <c r="S15"/>
  <c r="S13"/>
  <c r="H13"/>
  <c r="C13" s="1"/>
  <c r="G13"/>
  <c r="D13"/>
  <c r="B13"/>
  <c r="AT12"/>
  <c r="AS12"/>
  <c r="AR12"/>
  <c r="BB12" s="1"/>
  <c r="AP12"/>
  <c r="AO12"/>
  <c r="AM12"/>
  <c r="H12"/>
  <c r="C12" s="1"/>
  <c r="G12"/>
  <c r="D12"/>
  <c r="B12"/>
  <c r="AU11"/>
  <c r="AS11"/>
  <c r="AR11"/>
  <c r="AP11"/>
  <c r="AO11"/>
  <c r="AQ11" s="1"/>
  <c r="AM11"/>
  <c r="S11"/>
  <c r="H11"/>
  <c r="C11" s="1"/>
  <c r="G11"/>
  <c r="D11"/>
  <c r="B11"/>
  <c r="AU10"/>
  <c r="AT10"/>
  <c r="BC10" s="1"/>
  <c r="AR10"/>
  <c r="AZ10" s="1"/>
  <c r="AP10"/>
  <c r="AO10"/>
  <c r="AM10"/>
  <c r="H10"/>
  <c r="G10"/>
  <c r="D10"/>
  <c r="AU9"/>
  <c r="AN9" s="1"/>
  <c r="AT9"/>
  <c r="AS9"/>
  <c r="AZ9" s="1"/>
  <c r="AP9"/>
  <c r="AO9"/>
  <c r="AQ9" s="1"/>
  <c r="AM9"/>
  <c r="S9"/>
  <c r="I9"/>
  <c r="H9"/>
  <c r="B9" s="1"/>
  <c r="N8"/>
  <c r="H8"/>
  <c r="B8" s="1"/>
  <c r="BW7"/>
  <c r="H69" i="56"/>
  <c r="G69"/>
  <c r="D69"/>
  <c r="AT68"/>
  <c r="BC68" s="1"/>
  <c r="AS68"/>
  <c r="AR68"/>
  <c r="BA68" s="1"/>
  <c r="AP68"/>
  <c r="AO68"/>
  <c r="AM68"/>
  <c r="H68"/>
  <c r="C68" s="1"/>
  <c r="G68"/>
  <c r="D68"/>
  <c r="AU67"/>
  <c r="AS67"/>
  <c r="AR67"/>
  <c r="AP67"/>
  <c r="AO67"/>
  <c r="AM67"/>
  <c r="H67"/>
  <c r="C67" s="1"/>
  <c r="G67"/>
  <c r="D67"/>
  <c r="B67"/>
  <c r="AU66"/>
  <c r="AT66"/>
  <c r="AR66"/>
  <c r="BA66" s="1"/>
  <c r="AP66"/>
  <c r="AQ66" s="1"/>
  <c r="AO66"/>
  <c r="AM66"/>
  <c r="H66"/>
  <c r="G66"/>
  <c r="D66"/>
  <c r="C66"/>
  <c r="B66"/>
  <c r="AU65"/>
  <c r="AT65"/>
  <c r="AS65"/>
  <c r="AP65"/>
  <c r="AO65"/>
  <c r="AQ65" s="1"/>
  <c r="AM65"/>
  <c r="I65"/>
  <c r="H65"/>
  <c r="C65" s="1"/>
  <c r="N64"/>
  <c r="H64"/>
  <c r="C64"/>
  <c r="B64"/>
  <c r="H61"/>
  <c r="C61" s="1"/>
  <c r="G61"/>
  <c r="D61"/>
  <c r="AT60"/>
  <c r="AS60"/>
  <c r="AR60"/>
  <c r="AP60"/>
  <c r="AO60"/>
  <c r="AN60"/>
  <c r="AM60"/>
  <c r="H60"/>
  <c r="C60" s="1"/>
  <c r="G60"/>
  <c r="D60"/>
  <c r="AU59"/>
  <c r="AS59"/>
  <c r="AR59"/>
  <c r="BB59" s="1"/>
  <c r="AP59"/>
  <c r="AO59"/>
  <c r="AM59"/>
  <c r="H59"/>
  <c r="C59" s="1"/>
  <c r="G59"/>
  <c r="D59"/>
  <c r="AU58"/>
  <c r="AT58"/>
  <c r="BC58" s="1"/>
  <c r="AR58"/>
  <c r="AP58"/>
  <c r="AO58"/>
  <c r="AQ58" s="1"/>
  <c r="AM58"/>
  <c r="H58"/>
  <c r="C58" s="1"/>
  <c r="G58"/>
  <c r="D58"/>
  <c r="AU57"/>
  <c r="AT57"/>
  <c r="AS57"/>
  <c r="AP57"/>
  <c r="AO57"/>
  <c r="AQ57" s="1"/>
  <c r="AM57"/>
  <c r="I57"/>
  <c r="H57"/>
  <c r="B57" s="1"/>
  <c r="N56"/>
  <c r="H56"/>
  <c r="B56" s="1"/>
  <c r="H53"/>
  <c r="C53" s="1"/>
  <c r="G53"/>
  <c r="D53"/>
  <c r="B53"/>
  <c r="AT52"/>
  <c r="AS52"/>
  <c r="AR52"/>
  <c r="AP52"/>
  <c r="AO52"/>
  <c r="AQ52" s="1"/>
  <c r="AM52"/>
  <c r="H52"/>
  <c r="C52" s="1"/>
  <c r="G52"/>
  <c r="D52"/>
  <c r="B52"/>
  <c r="AU51"/>
  <c r="AS51"/>
  <c r="AR51"/>
  <c r="AZ51" s="1"/>
  <c r="AP51"/>
  <c r="AO51"/>
  <c r="AM51"/>
  <c r="H51"/>
  <c r="C51" s="1"/>
  <c r="G51"/>
  <c r="D51"/>
  <c r="AU50"/>
  <c r="AT50"/>
  <c r="AR50"/>
  <c r="AP50"/>
  <c r="AO50"/>
  <c r="AM50"/>
  <c r="AA50"/>
  <c r="H50"/>
  <c r="G50"/>
  <c r="D50"/>
  <c r="C50"/>
  <c r="B50"/>
  <c r="AU49"/>
  <c r="AT49"/>
  <c r="BB49" s="1"/>
  <c r="AS49"/>
  <c r="AP49"/>
  <c r="AO49"/>
  <c r="AM49"/>
  <c r="I49"/>
  <c r="H49"/>
  <c r="C49" s="1"/>
  <c r="AA48"/>
  <c r="N48"/>
  <c r="H48"/>
  <c r="B48" s="1"/>
  <c r="AA46"/>
  <c r="U46"/>
  <c r="H45"/>
  <c r="C45" s="1"/>
  <c r="G45"/>
  <c r="D45"/>
  <c r="B45"/>
  <c r="AT44"/>
  <c r="AS44"/>
  <c r="AR44"/>
  <c r="BA44" s="1"/>
  <c r="AP44"/>
  <c r="AO44"/>
  <c r="AM44"/>
  <c r="AA44"/>
  <c r="Y44"/>
  <c r="S44" s="1"/>
  <c r="U44"/>
  <c r="H44"/>
  <c r="C44" s="1"/>
  <c r="G44"/>
  <c r="D44"/>
  <c r="B44"/>
  <c r="AU43"/>
  <c r="AS43"/>
  <c r="AR43"/>
  <c r="AP43"/>
  <c r="AO43"/>
  <c r="AQ43" s="1"/>
  <c r="AM43"/>
  <c r="AA43"/>
  <c r="U43"/>
  <c r="H43"/>
  <c r="C43" s="1"/>
  <c r="G43"/>
  <c r="D43"/>
  <c r="AU42"/>
  <c r="AT42"/>
  <c r="BC42" s="1"/>
  <c r="AR42"/>
  <c r="AP42"/>
  <c r="AO42"/>
  <c r="AM42"/>
  <c r="H42"/>
  <c r="C42" s="1"/>
  <c r="G42"/>
  <c r="D42"/>
  <c r="B42"/>
  <c r="AU41"/>
  <c r="AT41"/>
  <c r="AS41"/>
  <c r="BA41" s="1"/>
  <c r="AP41"/>
  <c r="AO41"/>
  <c r="AM41"/>
  <c r="Q41"/>
  <c r="I41"/>
  <c r="H41"/>
  <c r="C41" s="1"/>
  <c r="N40"/>
  <c r="H40"/>
  <c r="C40" s="1"/>
  <c r="S39"/>
  <c r="S37"/>
  <c r="H37"/>
  <c r="C37" s="1"/>
  <c r="G37"/>
  <c r="D37"/>
  <c r="AT36"/>
  <c r="AS36"/>
  <c r="AR36"/>
  <c r="AP36"/>
  <c r="AQ36" s="1"/>
  <c r="AO36"/>
  <c r="AM36"/>
  <c r="H36"/>
  <c r="G36"/>
  <c r="D36"/>
  <c r="C36"/>
  <c r="B36"/>
  <c r="AU35"/>
  <c r="BB35" s="1"/>
  <c r="AS35"/>
  <c r="AR35"/>
  <c r="AP35"/>
  <c r="AO35"/>
  <c r="AM35"/>
  <c r="H35"/>
  <c r="C35" s="1"/>
  <c r="G35"/>
  <c r="D35"/>
  <c r="B35"/>
  <c r="AU34"/>
  <c r="AT34"/>
  <c r="BC34" s="1"/>
  <c r="AR34"/>
  <c r="AP34"/>
  <c r="AO34"/>
  <c r="AN34"/>
  <c r="AM34"/>
  <c r="H34"/>
  <c r="C34" s="1"/>
  <c r="G34"/>
  <c r="D34"/>
  <c r="AU33"/>
  <c r="AT33"/>
  <c r="BB33" s="1"/>
  <c r="AS33"/>
  <c r="AP33"/>
  <c r="AO33"/>
  <c r="AM33"/>
  <c r="X33"/>
  <c r="S33"/>
  <c r="I33"/>
  <c r="H33"/>
  <c r="C33" s="1"/>
  <c r="X32"/>
  <c r="N32"/>
  <c r="H32"/>
  <c r="B32" s="1"/>
  <c r="X31"/>
  <c r="S31"/>
  <c r="X30"/>
  <c r="X29"/>
  <c r="S29"/>
  <c r="H29"/>
  <c r="C29" s="1"/>
  <c r="G29"/>
  <c r="D29"/>
  <c r="AT28"/>
  <c r="AS28"/>
  <c r="BC28" s="1"/>
  <c r="AR28"/>
  <c r="AP28"/>
  <c r="AO28"/>
  <c r="AN28"/>
  <c r="AM28"/>
  <c r="X28"/>
  <c r="H28"/>
  <c r="C28" s="1"/>
  <c r="G28"/>
  <c r="D28"/>
  <c r="AU27"/>
  <c r="AS27"/>
  <c r="AR27"/>
  <c r="AN27" s="1"/>
  <c r="AP27"/>
  <c r="AO27"/>
  <c r="AM27"/>
  <c r="X27"/>
  <c r="S27"/>
  <c r="H27"/>
  <c r="G27"/>
  <c r="D27"/>
  <c r="C27"/>
  <c r="B27"/>
  <c r="AU26"/>
  <c r="BC26" s="1"/>
  <c r="AT26"/>
  <c r="AR26"/>
  <c r="AZ26" s="1"/>
  <c r="AP26"/>
  <c r="AO26"/>
  <c r="AM26"/>
  <c r="X26"/>
  <c r="H26"/>
  <c r="G26"/>
  <c r="D26"/>
  <c r="C26"/>
  <c r="B26"/>
  <c r="AZ25"/>
  <c r="AU25"/>
  <c r="AT25"/>
  <c r="BB25" s="1"/>
  <c r="AS25"/>
  <c r="AP25"/>
  <c r="AQ25" s="1"/>
  <c r="AO25"/>
  <c r="AM25"/>
  <c r="I25"/>
  <c r="H25"/>
  <c r="C25" s="1"/>
  <c r="N24"/>
  <c r="H24"/>
  <c r="C24" s="1"/>
  <c r="S23"/>
  <c r="S21"/>
  <c r="H21"/>
  <c r="C21" s="1"/>
  <c r="G21"/>
  <c r="D21"/>
  <c r="AT20"/>
  <c r="AS20"/>
  <c r="AR20"/>
  <c r="AP20"/>
  <c r="AQ20" s="1"/>
  <c r="AO20"/>
  <c r="AM20"/>
  <c r="H20"/>
  <c r="G20"/>
  <c r="D20"/>
  <c r="C20"/>
  <c r="B20"/>
  <c r="AU19"/>
  <c r="BB19" s="1"/>
  <c r="AS19"/>
  <c r="AR19"/>
  <c r="AP19"/>
  <c r="AO19"/>
  <c r="AM19"/>
  <c r="S19"/>
  <c r="H19"/>
  <c r="G19"/>
  <c r="D19"/>
  <c r="C19"/>
  <c r="B19"/>
  <c r="BC18"/>
  <c r="AU18"/>
  <c r="AT18"/>
  <c r="AR18"/>
  <c r="BA18" s="1"/>
  <c r="AP18"/>
  <c r="AO18"/>
  <c r="AN18"/>
  <c r="AM18"/>
  <c r="H18"/>
  <c r="G18"/>
  <c r="D18"/>
  <c r="AU17"/>
  <c r="BA17" s="1"/>
  <c r="AT17"/>
  <c r="AS17"/>
  <c r="AZ17" s="1"/>
  <c r="AP17"/>
  <c r="AO17"/>
  <c r="AM17"/>
  <c r="S17"/>
  <c r="I17"/>
  <c r="H17"/>
  <c r="N16"/>
  <c r="H16"/>
  <c r="B16" s="1"/>
  <c r="C16"/>
  <c r="S15"/>
  <c r="S13"/>
  <c r="H13"/>
  <c r="C13" s="1"/>
  <c r="G13"/>
  <c r="D13"/>
  <c r="B13"/>
  <c r="AT12"/>
  <c r="AS12"/>
  <c r="BC12" s="1"/>
  <c r="AR12"/>
  <c r="AP12"/>
  <c r="AO12"/>
  <c r="AM12"/>
  <c r="H12"/>
  <c r="C12" s="1"/>
  <c r="G12"/>
  <c r="D12"/>
  <c r="BC11"/>
  <c r="AU11"/>
  <c r="AS11"/>
  <c r="AR11"/>
  <c r="BB11" s="1"/>
  <c r="AP11"/>
  <c r="AO11"/>
  <c r="AN11"/>
  <c r="AM11"/>
  <c r="S11"/>
  <c r="H11"/>
  <c r="C11" s="1"/>
  <c r="G11"/>
  <c r="D11"/>
  <c r="AU10"/>
  <c r="BA10" s="1"/>
  <c r="AT10"/>
  <c r="AR10"/>
  <c r="AP10"/>
  <c r="AO10"/>
  <c r="AM10"/>
  <c r="H10"/>
  <c r="C10" s="1"/>
  <c r="G10"/>
  <c r="D10"/>
  <c r="AU9"/>
  <c r="AT9"/>
  <c r="BB9" s="1"/>
  <c r="AS9"/>
  <c r="AP9"/>
  <c r="AO9"/>
  <c r="AN9"/>
  <c r="AM9"/>
  <c r="S9"/>
  <c r="I9"/>
  <c r="H9"/>
  <c r="B9" s="1"/>
  <c r="N8"/>
  <c r="H8"/>
  <c r="C8" s="1"/>
  <c r="B8"/>
  <c r="BW7"/>
  <c r="H69" i="55"/>
  <c r="C69" s="1"/>
  <c r="G69"/>
  <c r="D69"/>
  <c r="AT68"/>
  <c r="AS68"/>
  <c r="AR68"/>
  <c r="AP68"/>
  <c r="AQ68" s="1"/>
  <c r="AO68"/>
  <c r="AN68"/>
  <c r="AM68"/>
  <c r="H68"/>
  <c r="C68" s="1"/>
  <c r="G68"/>
  <c r="D68"/>
  <c r="AU67"/>
  <c r="AS67"/>
  <c r="AR67"/>
  <c r="AP67"/>
  <c r="AO67"/>
  <c r="AM67"/>
  <c r="H67"/>
  <c r="C67" s="1"/>
  <c r="G67"/>
  <c r="D67"/>
  <c r="B67"/>
  <c r="AU66"/>
  <c r="AT66"/>
  <c r="BC66" s="1"/>
  <c r="AR66"/>
  <c r="BA66" s="1"/>
  <c r="AP66"/>
  <c r="AO66"/>
  <c r="AM66"/>
  <c r="H66"/>
  <c r="C66" s="1"/>
  <c r="G66"/>
  <c r="D66"/>
  <c r="B66"/>
  <c r="AU65"/>
  <c r="AT65"/>
  <c r="BB65" s="1"/>
  <c r="AS65"/>
  <c r="AP65"/>
  <c r="AO65"/>
  <c r="AM65"/>
  <c r="I65"/>
  <c r="H65"/>
  <c r="C65" s="1"/>
  <c r="N64"/>
  <c r="H64"/>
  <c r="C64" s="1"/>
  <c r="H61"/>
  <c r="C61" s="1"/>
  <c r="G61"/>
  <c r="D61"/>
  <c r="B61"/>
  <c r="AT60"/>
  <c r="AS60"/>
  <c r="BC60" s="1"/>
  <c r="AR60"/>
  <c r="AP60"/>
  <c r="AO60"/>
  <c r="AM60"/>
  <c r="H60"/>
  <c r="C60" s="1"/>
  <c r="G60"/>
  <c r="D60"/>
  <c r="B60"/>
  <c r="AU59"/>
  <c r="AS59"/>
  <c r="BC59" s="1"/>
  <c r="AR59"/>
  <c r="AP59"/>
  <c r="AO59"/>
  <c r="AM59"/>
  <c r="H59"/>
  <c r="G59"/>
  <c r="D59"/>
  <c r="C59"/>
  <c r="B59"/>
  <c r="AU58"/>
  <c r="AT58"/>
  <c r="AR58"/>
  <c r="AP58"/>
  <c r="AO58"/>
  <c r="AQ58" s="1"/>
  <c r="AM58"/>
  <c r="H58"/>
  <c r="C58" s="1"/>
  <c r="G58"/>
  <c r="D58"/>
  <c r="AU57"/>
  <c r="AT57"/>
  <c r="AS57"/>
  <c r="AZ57" s="1"/>
  <c r="AP57"/>
  <c r="AO57"/>
  <c r="AM57"/>
  <c r="I57"/>
  <c r="H57"/>
  <c r="B57" s="1"/>
  <c r="C57"/>
  <c r="N56"/>
  <c r="H56"/>
  <c r="B56" s="1"/>
  <c r="H53"/>
  <c r="C53" s="1"/>
  <c r="G53"/>
  <c r="D53"/>
  <c r="B53"/>
  <c r="AT52"/>
  <c r="AS52"/>
  <c r="BC52" s="1"/>
  <c r="AR52"/>
  <c r="AP52"/>
  <c r="AO52"/>
  <c r="AM52"/>
  <c r="H52"/>
  <c r="G52"/>
  <c r="D52"/>
  <c r="C52"/>
  <c r="B52"/>
  <c r="AU51"/>
  <c r="BB51" s="1"/>
  <c r="AS51"/>
  <c r="AR51"/>
  <c r="AP51"/>
  <c r="AO51"/>
  <c r="AM51"/>
  <c r="H51"/>
  <c r="C51" s="1"/>
  <c r="G51"/>
  <c r="D51"/>
  <c r="AU50"/>
  <c r="AT50"/>
  <c r="AR50"/>
  <c r="BA50" s="1"/>
  <c r="AP50"/>
  <c r="AO50"/>
  <c r="AM50"/>
  <c r="AA50"/>
  <c r="H50"/>
  <c r="C50" s="1"/>
  <c r="G50"/>
  <c r="D50"/>
  <c r="B50"/>
  <c r="AU49"/>
  <c r="AT49"/>
  <c r="AS49"/>
  <c r="AP49"/>
  <c r="AO49"/>
  <c r="AM49"/>
  <c r="I49"/>
  <c r="H49"/>
  <c r="C49" s="1"/>
  <c r="AA48"/>
  <c r="N48"/>
  <c r="H48"/>
  <c r="C48" s="1"/>
  <c r="AA46"/>
  <c r="U46"/>
  <c r="H45"/>
  <c r="C45" s="1"/>
  <c r="G45"/>
  <c r="D45"/>
  <c r="AT44"/>
  <c r="AS44"/>
  <c r="AR44"/>
  <c r="BA44" s="1"/>
  <c r="AP44"/>
  <c r="AO44"/>
  <c r="AM44"/>
  <c r="AA44"/>
  <c r="Y44"/>
  <c r="S44" s="1"/>
  <c r="U44"/>
  <c r="H44"/>
  <c r="G44"/>
  <c r="D44"/>
  <c r="C44"/>
  <c r="B44"/>
  <c r="AU43"/>
  <c r="BC43" s="1"/>
  <c r="AS43"/>
  <c r="AR43"/>
  <c r="AZ43" s="1"/>
  <c r="AP43"/>
  <c r="AO43"/>
  <c r="AM43"/>
  <c r="AA43"/>
  <c r="U43"/>
  <c r="H43"/>
  <c r="C43" s="1"/>
  <c r="G43"/>
  <c r="D43"/>
  <c r="B43"/>
  <c r="AU42"/>
  <c r="AT42"/>
  <c r="AR42"/>
  <c r="AP42"/>
  <c r="AQ42" s="1"/>
  <c r="AO42"/>
  <c r="AM42"/>
  <c r="H42"/>
  <c r="C42" s="1"/>
  <c r="G42"/>
  <c r="D42"/>
  <c r="AU41"/>
  <c r="AT41"/>
  <c r="BB41" s="1"/>
  <c r="AS41"/>
  <c r="AP41"/>
  <c r="AO41"/>
  <c r="AN41"/>
  <c r="AM41"/>
  <c r="Q41"/>
  <c r="I41"/>
  <c r="H41"/>
  <c r="C41" s="1"/>
  <c r="N40"/>
  <c r="H40"/>
  <c r="C40" s="1"/>
  <c r="S39"/>
  <c r="S37"/>
  <c r="H37"/>
  <c r="C37" s="1"/>
  <c r="G37"/>
  <c r="D37"/>
  <c r="B37"/>
  <c r="AT36"/>
  <c r="AS36"/>
  <c r="AR36"/>
  <c r="AP36"/>
  <c r="AO36"/>
  <c r="AM36"/>
  <c r="H36"/>
  <c r="C36" s="1"/>
  <c r="G36"/>
  <c r="D36"/>
  <c r="B36"/>
  <c r="AU35"/>
  <c r="BB35" s="1"/>
  <c r="AS35"/>
  <c r="AR35"/>
  <c r="AP35"/>
  <c r="AO35"/>
  <c r="AM35"/>
  <c r="H35"/>
  <c r="C35" s="1"/>
  <c r="G35"/>
  <c r="D35"/>
  <c r="B35"/>
  <c r="AU34"/>
  <c r="AT34"/>
  <c r="AR34"/>
  <c r="AP34"/>
  <c r="AO34"/>
  <c r="AM34"/>
  <c r="H34"/>
  <c r="C34" s="1"/>
  <c r="G34"/>
  <c r="D34"/>
  <c r="B34"/>
  <c r="AU33"/>
  <c r="AT33"/>
  <c r="AS33"/>
  <c r="AP33"/>
  <c r="AO33"/>
  <c r="AM33"/>
  <c r="X33"/>
  <c r="S33"/>
  <c r="I33"/>
  <c r="H33"/>
  <c r="C33" s="1"/>
  <c r="X32"/>
  <c r="N32"/>
  <c r="H32"/>
  <c r="B32" s="1"/>
  <c r="C32"/>
  <c r="X31"/>
  <c r="S31"/>
  <c r="X30"/>
  <c r="X29"/>
  <c r="S29"/>
  <c r="H29"/>
  <c r="C29" s="1"/>
  <c r="G29"/>
  <c r="D29"/>
  <c r="B29"/>
  <c r="AT28"/>
  <c r="AS28"/>
  <c r="AR28"/>
  <c r="BB28" s="1"/>
  <c r="AP28"/>
  <c r="AO28"/>
  <c r="AQ28" s="1"/>
  <c r="AM28"/>
  <c r="X28"/>
  <c r="H28"/>
  <c r="C28" s="1"/>
  <c r="G28"/>
  <c r="D28"/>
  <c r="B28"/>
  <c r="AU27"/>
  <c r="AS27"/>
  <c r="AR27"/>
  <c r="AP27"/>
  <c r="AO27"/>
  <c r="AM27"/>
  <c r="X27"/>
  <c r="S27"/>
  <c r="H27"/>
  <c r="C27" s="1"/>
  <c r="G27"/>
  <c r="D27"/>
  <c r="B27"/>
  <c r="AU26"/>
  <c r="AT26"/>
  <c r="BC26" s="1"/>
  <c r="AR26"/>
  <c r="BA26" s="1"/>
  <c r="AP26"/>
  <c r="AO26"/>
  <c r="AQ26" s="1"/>
  <c r="AW28" s="1"/>
  <c r="AM26"/>
  <c r="X26"/>
  <c r="H26"/>
  <c r="C26" s="1"/>
  <c r="G26"/>
  <c r="D26"/>
  <c r="B26"/>
  <c r="AU25"/>
  <c r="AT25"/>
  <c r="AS25"/>
  <c r="AZ25" s="1"/>
  <c r="AP25"/>
  <c r="AO25"/>
  <c r="AM25"/>
  <c r="I25"/>
  <c r="H25"/>
  <c r="C25" s="1"/>
  <c r="N24"/>
  <c r="H24"/>
  <c r="C24" s="1"/>
  <c r="S23"/>
  <c r="S21"/>
  <c r="H21"/>
  <c r="C21" s="1"/>
  <c r="G21"/>
  <c r="D21"/>
  <c r="AT20"/>
  <c r="BB20" s="1"/>
  <c r="AS20"/>
  <c r="AR20"/>
  <c r="AP20"/>
  <c r="AO20"/>
  <c r="AM20"/>
  <c r="H20"/>
  <c r="C20" s="1"/>
  <c r="G20"/>
  <c r="D20"/>
  <c r="AU19"/>
  <c r="BB19" s="1"/>
  <c r="AS19"/>
  <c r="AR19"/>
  <c r="AP19"/>
  <c r="AO19"/>
  <c r="AM19"/>
  <c r="S19"/>
  <c r="H19"/>
  <c r="C19" s="1"/>
  <c r="G19"/>
  <c r="D19"/>
  <c r="B19"/>
  <c r="AU18"/>
  <c r="AT18"/>
  <c r="BC18" s="1"/>
  <c r="AR18"/>
  <c r="BA18" s="1"/>
  <c r="AP18"/>
  <c r="AO18"/>
  <c r="AM18"/>
  <c r="H18"/>
  <c r="C18" s="1"/>
  <c r="G18"/>
  <c r="D18"/>
  <c r="AU17"/>
  <c r="AT17"/>
  <c r="BB17" s="1"/>
  <c r="AS17"/>
  <c r="AZ17" s="1"/>
  <c r="AP17"/>
  <c r="AQ17" s="1"/>
  <c r="AO17"/>
  <c r="AM17"/>
  <c r="S17"/>
  <c r="I17"/>
  <c r="H17"/>
  <c r="C17" s="1"/>
  <c r="N16"/>
  <c r="H16"/>
  <c r="B16" s="1"/>
  <c r="S15"/>
  <c r="S13"/>
  <c r="H13"/>
  <c r="G13"/>
  <c r="D13"/>
  <c r="C13"/>
  <c r="B13"/>
  <c r="AT12"/>
  <c r="AS12"/>
  <c r="AR12"/>
  <c r="AP12"/>
  <c r="AO12"/>
  <c r="AQ12" s="1"/>
  <c r="AM12"/>
  <c r="H12"/>
  <c r="C12" s="1"/>
  <c r="G12"/>
  <c r="D12"/>
  <c r="AU11"/>
  <c r="AS11"/>
  <c r="AR11"/>
  <c r="BB11" s="1"/>
  <c r="AP11"/>
  <c r="AO11"/>
  <c r="AQ11" s="1"/>
  <c r="AM11"/>
  <c r="S11"/>
  <c r="H11"/>
  <c r="C11" s="1"/>
  <c r="G11"/>
  <c r="D11"/>
  <c r="B11"/>
  <c r="AU10"/>
  <c r="AT10"/>
  <c r="AR10"/>
  <c r="AP10"/>
  <c r="AO10"/>
  <c r="AM10"/>
  <c r="H10"/>
  <c r="C10" s="1"/>
  <c r="G10"/>
  <c r="D10"/>
  <c r="B10"/>
  <c r="AU9"/>
  <c r="AT9"/>
  <c r="AS9"/>
  <c r="AP9"/>
  <c r="AO9"/>
  <c r="AM9"/>
  <c r="S9"/>
  <c r="I9"/>
  <c r="H9"/>
  <c r="B9" s="1"/>
  <c r="N8"/>
  <c r="H8"/>
  <c r="C8" s="1"/>
  <c r="BW7"/>
  <c r="H69" i="54"/>
  <c r="G69"/>
  <c r="D69"/>
  <c r="AP68"/>
  <c r="AO68"/>
  <c r="AM68"/>
  <c r="H68"/>
  <c r="G68"/>
  <c r="D68"/>
  <c r="AU67"/>
  <c r="AT68" s="1"/>
  <c r="AS67"/>
  <c r="AP67"/>
  <c r="AO67"/>
  <c r="AM67"/>
  <c r="H67"/>
  <c r="G67"/>
  <c r="D67"/>
  <c r="AU66"/>
  <c r="AS68" s="1"/>
  <c r="AT66"/>
  <c r="AP66"/>
  <c r="AO66"/>
  <c r="AM66"/>
  <c r="H66"/>
  <c r="G66"/>
  <c r="D66"/>
  <c r="AU65"/>
  <c r="AR68" s="1"/>
  <c r="BA68" s="1"/>
  <c r="AT65"/>
  <c r="AR67" s="1"/>
  <c r="AS65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T58" s="1"/>
  <c r="AP59"/>
  <c r="AO59"/>
  <c r="AM59"/>
  <c r="H59"/>
  <c r="G59"/>
  <c r="D59"/>
  <c r="AU58"/>
  <c r="AS60" s="1"/>
  <c r="AP58"/>
  <c r="AO58"/>
  <c r="AM58"/>
  <c r="H58"/>
  <c r="G58"/>
  <c r="D58"/>
  <c r="AU57"/>
  <c r="AR60" s="1"/>
  <c r="AT57"/>
  <c r="BB57" s="1"/>
  <c r="AS57"/>
  <c r="AR58" s="1"/>
  <c r="AZ58" s="1"/>
  <c r="AP57"/>
  <c r="AO57"/>
  <c r="AM57"/>
  <c r="I57"/>
  <c r="H57"/>
  <c r="N56"/>
  <c r="H56"/>
  <c r="H53"/>
  <c r="G53"/>
  <c r="D53"/>
  <c r="AP52"/>
  <c r="AO52"/>
  <c r="AM52"/>
  <c r="H52"/>
  <c r="G52"/>
  <c r="D52"/>
  <c r="AU51"/>
  <c r="AS51"/>
  <c r="AP51"/>
  <c r="AO51"/>
  <c r="AM51"/>
  <c r="H51"/>
  <c r="G51"/>
  <c r="D51"/>
  <c r="AU50"/>
  <c r="AS52" s="1"/>
  <c r="AT50"/>
  <c r="AP50"/>
  <c r="AO50"/>
  <c r="AM50"/>
  <c r="H50"/>
  <c r="G50"/>
  <c r="D50"/>
  <c r="AU49"/>
  <c r="AR52" s="1"/>
  <c r="AT49"/>
  <c r="AR51" s="1"/>
  <c r="AZ51" s="1"/>
  <c r="AS49"/>
  <c r="AR50" s="1"/>
  <c r="BA50" s="1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BC43" s="1"/>
  <c r="AP43"/>
  <c r="AO43"/>
  <c r="AM43"/>
  <c r="H43"/>
  <c r="G43"/>
  <c r="D43"/>
  <c r="AU42"/>
  <c r="AS44" s="1"/>
  <c r="AT42"/>
  <c r="AP42"/>
  <c r="AO42"/>
  <c r="AM42"/>
  <c r="H42"/>
  <c r="G42"/>
  <c r="D42"/>
  <c r="AU41"/>
  <c r="AR44" s="1"/>
  <c r="AT41"/>
  <c r="AR43" s="1"/>
  <c r="BB43" s="1"/>
  <c r="AS41"/>
  <c r="AR42" s="1"/>
  <c r="BA42" s="1"/>
  <c r="AP41"/>
  <c r="AO41"/>
  <c r="AQ41" s="1"/>
  <c r="AM41"/>
  <c r="Q41"/>
  <c r="I41"/>
  <c r="H41"/>
  <c r="N40"/>
  <c r="H40"/>
  <c r="S39"/>
  <c r="S37"/>
  <c r="H37"/>
  <c r="G37"/>
  <c r="D37"/>
  <c r="AT36"/>
  <c r="AP36"/>
  <c r="AO36"/>
  <c r="AM36"/>
  <c r="H36"/>
  <c r="G36"/>
  <c r="D36"/>
  <c r="AU35"/>
  <c r="AS35"/>
  <c r="BC35" s="1"/>
  <c r="AP35"/>
  <c r="AO35"/>
  <c r="AM35"/>
  <c r="H35"/>
  <c r="G35"/>
  <c r="D35"/>
  <c r="AU34"/>
  <c r="AS36" s="1"/>
  <c r="AT34"/>
  <c r="BC34" s="1"/>
  <c r="AP34"/>
  <c r="AO34"/>
  <c r="AM34"/>
  <c r="H34"/>
  <c r="G34"/>
  <c r="D34"/>
  <c r="AU33"/>
  <c r="AR36" s="1"/>
  <c r="AT33"/>
  <c r="AR35" s="1"/>
  <c r="AZ35" s="1"/>
  <c r="AS33"/>
  <c r="BA33" s="1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BC27" s="1"/>
  <c r="AS27"/>
  <c r="AP27"/>
  <c r="AO27"/>
  <c r="AQ27" s="1"/>
  <c r="AM27"/>
  <c r="X27"/>
  <c r="S27"/>
  <c r="H27"/>
  <c r="G27"/>
  <c r="D27"/>
  <c r="AU26"/>
  <c r="AS28" s="1"/>
  <c r="AT26"/>
  <c r="BC26" s="1"/>
  <c r="AP26"/>
  <c r="AO26"/>
  <c r="AQ26" s="1"/>
  <c r="AM26"/>
  <c r="X26"/>
  <c r="H26"/>
  <c r="G26"/>
  <c r="D26"/>
  <c r="AU25"/>
  <c r="AR28" s="1"/>
  <c r="AT25"/>
  <c r="AR27" s="1"/>
  <c r="AS25"/>
  <c r="AZ25" s="1"/>
  <c r="AP25"/>
  <c r="AO25"/>
  <c r="AM25"/>
  <c r="I25"/>
  <c r="H25"/>
  <c r="N24"/>
  <c r="H24"/>
  <c r="S23"/>
  <c r="S21"/>
  <c r="H21"/>
  <c r="G21"/>
  <c r="D21"/>
  <c r="AT20"/>
  <c r="AP20"/>
  <c r="AO20"/>
  <c r="AQ20" s="1"/>
  <c r="AM20"/>
  <c r="H20"/>
  <c r="G20"/>
  <c r="D20"/>
  <c r="AU19"/>
  <c r="AS19"/>
  <c r="AT18" s="1"/>
  <c r="AP19"/>
  <c r="AO19"/>
  <c r="AM19"/>
  <c r="S19"/>
  <c r="H19"/>
  <c r="G19"/>
  <c r="D19"/>
  <c r="AU18"/>
  <c r="AS20" s="1"/>
  <c r="AP18"/>
  <c r="AO18"/>
  <c r="AM18"/>
  <c r="H18"/>
  <c r="G18"/>
  <c r="D18"/>
  <c r="AU17"/>
  <c r="AR20" s="1"/>
  <c r="AT17"/>
  <c r="AR19" s="1"/>
  <c r="AZ19" s="1"/>
  <c r="AS17"/>
  <c r="AP17"/>
  <c r="AQ17" s="1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BC11" s="1"/>
  <c r="AP11"/>
  <c r="AO11"/>
  <c r="AM11"/>
  <c r="S11"/>
  <c r="H11"/>
  <c r="G11"/>
  <c r="D11"/>
  <c r="AU10"/>
  <c r="AP10"/>
  <c r="AO10"/>
  <c r="AM10"/>
  <c r="H10"/>
  <c r="G10"/>
  <c r="D10"/>
  <c r="AU9"/>
  <c r="AT9"/>
  <c r="AR11" s="1"/>
  <c r="BB11" s="1"/>
  <c r="AS9"/>
  <c r="AR10" s="1"/>
  <c r="AP9"/>
  <c r="AO9"/>
  <c r="AM9"/>
  <c r="S9"/>
  <c r="I9"/>
  <c r="H9"/>
  <c r="N8"/>
  <c r="H8"/>
  <c r="BW7"/>
  <c r="H69" i="53"/>
  <c r="G69"/>
  <c r="D69"/>
  <c r="AP68"/>
  <c r="AO68"/>
  <c r="AM68"/>
  <c r="H68"/>
  <c r="G68"/>
  <c r="D68"/>
  <c r="AU67"/>
  <c r="AT68" s="1"/>
  <c r="AS67"/>
  <c r="AP67"/>
  <c r="AO67"/>
  <c r="AM67"/>
  <c r="H67"/>
  <c r="G67"/>
  <c r="D67"/>
  <c r="AU66"/>
  <c r="AS68" s="1"/>
  <c r="BC68" s="1"/>
  <c r="AT66"/>
  <c r="AP66"/>
  <c r="AO66"/>
  <c r="AQ66" s="1"/>
  <c r="AM66"/>
  <c r="H66"/>
  <c r="G66"/>
  <c r="D66"/>
  <c r="AU65"/>
  <c r="AR68" s="1"/>
  <c r="AT65"/>
  <c r="AR67" s="1"/>
  <c r="AS65"/>
  <c r="BA65" s="1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P59"/>
  <c r="AO59"/>
  <c r="AQ59" s="1"/>
  <c r="AM59"/>
  <c r="H59"/>
  <c r="G59"/>
  <c r="D59"/>
  <c r="AU58"/>
  <c r="AS60" s="1"/>
  <c r="AT58"/>
  <c r="AP58"/>
  <c r="AO58"/>
  <c r="AM58"/>
  <c r="H58"/>
  <c r="G58"/>
  <c r="D58"/>
  <c r="AU57"/>
  <c r="AR60" s="1"/>
  <c r="AT57"/>
  <c r="AS57"/>
  <c r="AR58" s="1"/>
  <c r="AP57"/>
  <c r="AO57"/>
  <c r="AM57"/>
  <c r="I57"/>
  <c r="H57"/>
  <c r="N56"/>
  <c r="H56"/>
  <c r="H53"/>
  <c r="G53"/>
  <c r="D53"/>
  <c r="AP52"/>
  <c r="AO52"/>
  <c r="AQ52" s="1"/>
  <c r="AM52"/>
  <c r="H52"/>
  <c r="G52"/>
  <c r="D52"/>
  <c r="AU51"/>
  <c r="BB51" s="1"/>
  <c r="AS51"/>
  <c r="AP51"/>
  <c r="AO51"/>
  <c r="AM51"/>
  <c r="H51"/>
  <c r="G51"/>
  <c r="D51"/>
  <c r="AU50"/>
  <c r="AS52" s="1"/>
  <c r="AT50"/>
  <c r="AP50"/>
  <c r="AO50"/>
  <c r="AM50"/>
  <c r="H50"/>
  <c r="G50"/>
  <c r="D50"/>
  <c r="AU49"/>
  <c r="AR52" s="1"/>
  <c r="AT49"/>
  <c r="AR51" s="1"/>
  <c r="AZ51" s="1"/>
  <c r="AS49"/>
  <c r="AZ49" s="1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P43"/>
  <c r="AO43"/>
  <c r="AQ43" s="1"/>
  <c r="AM43"/>
  <c r="H43"/>
  <c r="G43"/>
  <c r="D43"/>
  <c r="AU42"/>
  <c r="AS44" s="1"/>
  <c r="BC44" s="1"/>
  <c r="AP42"/>
  <c r="AO42"/>
  <c r="AQ42" s="1"/>
  <c r="AM42"/>
  <c r="H42"/>
  <c r="G42"/>
  <c r="D42"/>
  <c r="AU41"/>
  <c r="AR44" s="1"/>
  <c r="BA44" s="1"/>
  <c r="AT41"/>
  <c r="AS41"/>
  <c r="AP41"/>
  <c r="AO41"/>
  <c r="AM41"/>
  <c r="Q41"/>
  <c r="I41"/>
  <c r="H41"/>
  <c r="N40"/>
  <c r="H40"/>
  <c r="S39"/>
  <c r="S37"/>
  <c r="H37"/>
  <c r="G37"/>
  <c r="D37"/>
  <c r="AP36"/>
  <c r="AO36"/>
  <c r="AQ36" s="1"/>
  <c r="AM36"/>
  <c r="H36"/>
  <c r="G36"/>
  <c r="D36"/>
  <c r="AU35"/>
  <c r="AT36" s="1"/>
  <c r="AS35"/>
  <c r="AT34" s="1"/>
  <c r="BC34" s="1"/>
  <c r="AP35"/>
  <c r="AO35"/>
  <c r="AM35"/>
  <c r="H35"/>
  <c r="G35"/>
  <c r="D35"/>
  <c r="AU34"/>
  <c r="AS36" s="1"/>
  <c r="AP34"/>
  <c r="AO34"/>
  <c r="AM34"/>
  <c r="H34"/>
  <c r="G34"/>
  <c r="D34"/>
  <c r="AU33"/>
  <c r="BB33" s="1"/>
  <c r="AT33"/>
  <c r="AR35" s="1"/>
  <c r="AZ35" s="1"/>
  <c r="AS33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Q28" s="1"/>
  <c r="AM28"/>
  <c r="X28"/>
  <c r="H28"/>
  <c r="G28"/>
  <c r="D28"/>
  <c r="AU27"/>
  <c r="AT28" s="1"/>
  <c r="AS27"/>
  <c r="AP27"/>
  <c r="AO27"/>
  <c r="AM27"/>
  <c r="X27"/>
  <c r="S27"/>
  <c r="H27"/>
  <c r="G27"/>
  <c r="D27"/>
  <c r="AU26"/>
  <c r="AS28" s="1"/>
  <c r="BC28" s="1"/>
  <c r="AT26"/>
  <c r="AP26"/>
  <c r="AO26"/>
  <c r="AQ26" s="1"/>
  <c r="AW28" s="1"/>
  <c r="AM26"/>
  <c r="X26"/>
  <c r="H26"/>
  <c r="G26"/>
  <c r="D26"/>
  <c r="AU25"/>
  <c r="AT25"/>
  <c r="AR27" s="1"/>
  <c r="AS25"/>
  <c r="AZ25" s="1"/>
  <c r="AP25"/>
  <c r="AO25"/>
  <c r="AM25"/>
  <c r="I25"/>
  <c r="H25"/>
  <c r="N24"/>
  <c r="H24"/>
  <c r="S23"/>
  <c r="S21"/>
  <c r="H21"/>
  <c r="G21"/>
  <c r="D21"/>
  <c r="AP20"/>
  <c r="AO20"/>
  <c r="AM20"/>
  <c r="H20"/>
  <c r="G20"/>
  <c r="D20"/>
  <c r="AU19"/>
  <c r="AT20" s="1"/>
  <c r="AS19"/>
  <c r="AT18" s="1"/>
  <c r="AP19"/>
  <c r="AQ19" s="1"/>
  <c r="AO19"/>
  <c r="AM19"/>
  <c r="S19"/>
  <c r="H19"/>
  <c r="G19"/>
  <c r="D19"/>
  <c r="AU18"/>
  <c r="AS20" s="1"/>
  <c r="AP18"/>
  <c r="AO18"/>
  <c r="AM18"/>
  <c r="H18"/>
  <c r="G18"/>
  <c r="D18"/>
  <c r="AU17"/>
  <c r="AR20" s="1"/>
  <c r="BB20" s="1"/>
  <c r="AT17"/>
  <c r="AS17"/>
  <c r="AP17"/>
  <c r="AO17"/>
  <c r="AM17"/>
  <c r="S17"/>
  <c r="I17"/>
  <c r="H17"/>
  <c r="N16"/>
  <c r="H16"/>
  <c r="S15"/>
  <c r="S13"/>
  <c r="H13"/>
  <c r="G13"/>
  <c r="D13"/>
  <c r="AT12"/>
  <c r="AP12"/>
  <c r="AO12"/>
  <c r="AM12"/>
  <c r="H12"/>
  <c r="G12"/>
  <c r="D12"/>
  <c r="AU11"/>
  <c r="AS11"/>
  <c r="AT10" s="1"/>
  <c r="AP11"/>
  <c r="AO11"/>
  <c r="AQ11" s="1"/>
  <c r="AM11"/>
  <c r="S11"/>
  <c r="H11"/>
  <c r="G11"/>
  <c r="D11"/>
  <c r="AU10"/>
  <c r="AS12" s="1"/>
  <c r="AP10"/>
  <c r="AO10"/>
  <c r="AM10"/>
  <c r="H10"/>
  <c r="G10"/>
  <c r="D10"/>
  <c r="AU9"/>
  <c r="AR12" s="1"/>
  <c r="AT9"/>
  <c r="AR11" s="1"/>
  <c r="AS9"/>
  <c r="AR10" s="1"/>
  <c r="AP9"/>
  <c r="AO9"/>
  <c r="AM9"/>
  <c r="S9"/>
  <c r="I9"/>
  <c r="H9"/>
  <c r="N8"/>
  <c r="H8"/>
  <c r="BW7"/>
  <c r="H69" i="52"/>
  <c r="G69"/>
  <c r="D69"/>
  <c r="AP68"/>
  <c r="AO68"/>
  <c r="AM68"/>
  <c r="H68"/>
  <c r="G68"/>
  <c r="D68"/>
  <c r="AU67"/>
  <c r="AS67"/>
  <c r="AP67"/>
  <c r="AO67"/>
  <c r="AM67"/>
  <c r="H67"/>
  <c r="G67"/>
  <c r="D67"/>
  <c r="AU66"/>
  <c r="AS68" s="1"/>
  <c r="AT66"/>
  <c r="AP66"/>
  <c r="AO66"/>
  <c r="AM66"/>
  <c r="H66"/>
  <c r="G66"/>
  <c r="D66"/>
  <c r="AU65"/>
  <c r="AR68" s="1"/>
  <c r="AT65"/>
  <c r="AS65"/>
  <c r="AP65"/>
  <c r="AO65"/>
  <c r="AM65"/>
  <c r="I65"/>
  <c r="H65"/>
  <c r="N64"/>
  <c r="H64"/>
  <c r="H61"/>
  <c r="G61"/>
  <c r="D61"/>
  <c r="AP60"/>
  <c r="AO60"/>
  <c r="AM60"/>
  <c r="H60"/>
  <c r="G60"/>
  <c r="D60"/>
  <c r="AU59"/>
  <c r="AS59"/>
  <c r="AP59"/>
  <c r="AO59"/>
  <c r="AM59"/>
  <c r="H59"/>
  <c r="G59"/>
  <c r="D59"/>
  <c r="AU58"/>
  <c r="AS60" s="1"/>
  <c r="AT58"/>
  <c r="AP58"/>
  <c r="AO58"/>
  <c r="AM58"/>
  <c r="H58"/>
  <c r="G58"/>
  <c r="D58"/>
  <c r="AU57"/>
  <c r="BA57" s="1"/>
  <c r="AT57"/>
  <c r="AS57"/>
  <c r="AR58" s="1"/>
  <c r="AP57"/>
  <c r="AO57"/>
  <c r="AM57"/>
  <c r="I57"/>
  <c r="H57"/>
  <c r="N56"/>
  <c r="H56"/>
  <c r="H53"/>
  <c r="G53"/>
  <c r="D53"/>
  <c r="AP52"/>
  <c r="AO52"/>
  <c r="AM52"/>
  <c r="H52"/>
  <c r="G52"/>
  <c r="D52"/>
  <c r="AU51"/>
  <c r="BC51" s="1"/>
  <c r="AS51"/>
  <c r="AP51"/>
  <c r="AO51"/>
  <c r="AM51"/>
  <c r="H51"/>
  <c r="G51"/>
  <c r="D51"/>
  <c r="AU50"/>
  <c r="AS52" s="1"/>
  <c r="AT50"/>
  <c r="AP50"/>
  <c r="AO50"/>
  <c r="AM50"/>
  <c r="H50"/>
  <c r="G50"/>
  <c r="D50"/>
  <c r="AU49"/>
  <c r="AR52" s="1"/>
  <c r="AT49"/>
  <c r="AR51" s="1"/>
  <c r="AZ51" s="1"/>
  <c r="AS49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P43"/>
  <c r="AO43"/>
  <c r="AM43"/>
  <c r="H43"/>
  <c r="G43"/>
  <c r="D43"/>
  <c r="AU42"/>
  <c r="AS44" s="1"/>
  <c r="BC44" s="1"/>
  <c r="AT42"/>
  <c r="AP42"/>
  <c r="AO42"/>
  <c r="AM42"/>
  <c r="H42"/>
  <c r="G42"/>
  <c r="D42"/>
  <c r="AU41"/>
  <c r="AR44" s="1"/>
  <c r="AT41"/>
  <c r="AZ41" s="1"/>
  <c r="AS41"/>
  <c r="AR42" s="1"/>
  <c r="AP41"/>
  <c r="AO41"/>
  <c r="AM41"/>
  <c r="Q41"/>
  <c r="I41"/>
  <c r="H41"/>
  <c r="N40"/>
  <c r="H40"/>
  <c r="S39"/>
  <c r="S37"/>
  <c r="H37"/>
  <c r="G37"/>
  <c r="D37"/>
  <c r="AT36"/>
  <c r="AP36"/>
  <c r="AO36"/>
  <c r="AM36"/>
  <c r="H36"/>
  <c r="G36"/>
  <c r="D36"/>
  <c r="AU35"/>
  <c r="AS35"/>
  <c r="BC35" s="1"/>
  <c r="AP35"/>
  <c r="AO35"/>
  <c r="AM35"/>
  <c r="H35"/>
  <c r="G35"/>
  <c r="D35"/>
  <c r="AU34"/>
  <c r="AS36" s="1"/>
  <c r="AR34"/>
  <c r="AP34"/>
  <c r="AQ34" s="1"/>
  <c r="AO34"/>
  <c r="AM34"/>
  <c r="H34"/>
  <c r="G34"/>
  <c r="D34"/>
  <c r="AU33"/>
  <c r="AR36" s="1"/>
  <c r="AT33"/>
  <c r="AR35" s="1"/>
  <c r="AN35" s="1"/>
  <c r="AS33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Q28" s="1"/>
  <c r="AO28"/>
  <c r="AM28"/>
  <c r="X28"/>
  <c r="H28"/>
  <c r="G28"/>
  <c r="D28"/>
  <c r="AU27"/>
  <c r="AS27"/>
  <c r="AT26" s="1"/>
  <c r="AP27"/>
  <c r="AO27"/>
  <c r="AM27"/>
  <c r="X27"/>
  <c r="S27"/>
  <c r="H27"/>
  <c r="G27"/>
  <c r="D27"/>
  <c r="AU26"/>
  <c r="AS28" s="1"/>
  <c r="AP26"/>
  <c r="AO26"/>
  <c r="AM26"/>
  <c r="X26"/>
  <c r="H26"/>
  <c r="G26"/>
  <c r="D26"/>
  <c r="AU25"/>
  <c r="AR28" s="1"/>
  <c r="BA28" s="1"/>
  <c r="AT25"/>
  <c r="BB25" s="1"/>
  <c r="AS25"/>
  <c r="AP25"/>
  <c r="AO25"/>
  <c r="AM25"/>
  <c r="I25"/>
  <c r="H25"/>
  <c r="N24"/>
  <c r="H24"/>
  <c r="S23"/>
  <c r="S21"/>
  <c r="H21"/>
  <c r="G21"/>
  <c r="D21"/>
  <c r="AP20"/>
  <c r="AO20"/>
  <c r="AM20"/>
  <c r="H20"/>
  <c r="G20"/>
  <c r="D20"/>
  <c r="AU19"/>
  <c r="AT20" s="1"/>
  <c r="AS19"/>
  <c r="BC19" s="1"/>
  <c r="AP19"/>
  <c r="AO19"/>
  <c r="AM19"/>
  <c r="S19"/>
  <c r="H19"/>
  <c r="G19"/>
  <c r="D19"/>
  <c r="AU18"/>
  <c r="AT18"/>
  <c r="AP18"/>
  <c r="AO18"/>
  <c r="AM18"/>
  <c r="H18"/>
  <c r="G18"/>
  <c r="D18"/>
  <c r="AU17"/>
  <c r="AR20" s="1"/>
  <c r="AT17"/>
  <c r="AS17"/>
  <c r="AR18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AT10" s="1"/>
  <c r="AP11"/>
  <c r="AQ11" s="1"/>
  <c r="AO11"/>
  <c r="AM11"/>
  <c r="S11"/>
  <c r="H11"/>
  <c r="G11"/>
  <c r="D11"/>
  <c r="AU10"/>
  <c r="AS12" s="1"/>
  <c r="AR10"/>
  <c r="AP10"/>
  <c r="AO10"/>
  <c r="AQ10" s="1"/>
  <c r="AM10"/>
  <c r="H10"/>
  <c r="G10"/>
  <c r="D10"/>
  <c r="AU9"/>
  <c r="BA9" s="1"/>
  <c r="AT9"/>
  <c r="AR11" s="1"/>
  <c r="AZ11" s="1"/>
  <c r="AS9"/>
  <c r="AP9"/>
  <c r="AO9"/>
  <c r="AM9"/>
  <c r="S9"/>
  <c r="I9"/>
  <c r="H9"/>
  <c r="N8"/>
  <c r="H8"/>
  <c r="BW7"/>
  <c r="H69" i="51"/>
  <c r="G69"/>
  <c r="D69"/>
  <c r="AP68"/>
  <c r="AO68"/>
  <c r="AM68"/>
  <c r="H68"/>
  <c r="G68"/>
  <c r="D68"/>
  <c r="AU67"/>
  <c r="AT68" s="1"/>
  <c r="AS67"/>
  <c r="AP67"/>
  <c r="AO67"/>
  <c r="AM67"/>
  <c r="H67"/>
  <c r="G67"/>
  <c r="D67"/>
  <c r="AU66"/>
  <c r="AS68" s="1"/>
  <c r="AT66"/>
  <c r="AP66"/>
  <c r="AO66"/>
  <c r="AM66"/>
  <c r="H66"/>
  <c r="G66"/>
  <c r="D66"/>
  <c r="AU65"/>
  <c r="AR68" s="1"/>
  <c r="AT65"/>
  <c r="AR67" s="1"/>
  <c r="BB67" s="1"/>
  <c r="AS65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BC59" s="1"/>
  <c r="AP59"/>
  <c r="AO59"/>
  <c r="AM59"/>
  <c r="H59"/>
  <c r="G59"/>
  <c r="D59"/>
  <c r="AU58"/>
  <c r="AS60" s="1"/>
  <c r="AR58"/>
  <c r="AP58"/>
  <c r="AO58"/>
  <c r="AM58"/>
  <c r="H58"/>
  <c r="G58"/>
  <c r="D58"/>
  <c r="AU57"/>
  <c r="AR60" s="1"/>
  <c r="AT57"/>
  <c r="AR59" s="1"/>
  <c r="BB59" s="1"/>
  <c r="AS57"/>
  <c r="AP57"/>
  <c r="AO57"/>
  <c r="AM57"/>
  <c r="I57"/>
  <c r="H57"/>
  <c r="N56"/>
  <c r="H56"/>
  <c r="H53"/>
  <c r="G53"/>
  <c r="D53"/>
  <c r="AP52"/>
  <c r="AO52"/>
  <c r="AM52"/>
  <c r="H52"/>
  <c r="G52"/>
  <c r="D52"/>
  <c r="AU51"/>
  <c r="AS51"/>
  <c r="AP51"/>
  <c r="AO51"/>
  <c r="AM51"/>
  <c r="H51"/>
  <c r="G51"/>
  <c r="D51"/>
  <c r="AU50"/>
  <c r="AS52" s="1"/>
  <c r="AT50"/>
  <c r="BC50" s="1"/>
  <c r="AP50"/>
  <c r="AO50"/>
  <c r="AM50"/>
  <c r="H50"/>
  <c r="G50"/>
  <c r="D50"/>
  <c r="AU49"/>
  <c r="AR52" s="1"/>
  <c r="AT49"/>
  <c r="AR51" s="1"/>
  <c r="AZ51" s="1"/>
  <c r="AS49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BC43" s="1"/>
  <c r="AP43"/>
  <c r="AO43"/>
  <c r="AM43"/>
  <c r="H43"/>
  <c r="G43"/>
  <c r="D43"/>
  <c r="BC42"/>
  <c r="AU42"/>
  <c r="AS44" s="1"/>
  <c r="AT42"/>
  <c r="AP42"/>
  <c r="AO42"/>
  <c r="AM42"/>
  <c r="H42"/>
  <c r="G42"/>
  <c r="D42"/>
  <c r="AU41"/>
  <c r="AR44" s="1"/>
  <c r="AT41"/>
  <c r="AR43" s="1"/>
  <c r="AZ43" s="1"/>
  <c r="AS41"/>
  <c r="AR42" s="1"/>
  <c r="AZ42" s="1"/>
  <c r="AP41"/>
  <c r="AO41"/>
  <c r="AM41"/>
  <c r="Q41"/>
  <c r="I41"/>
  <c r="H41"/>
  <c r="N40"/>
  <c r="H40"/>
  <c r="S39"/>
  <c r="S37"/>
  <c r="H37"/>
  <c r="G37"/>
  <c r="D37"/>
  <c r="AP36"/>
  <c r="AO36"/>
  <c r="AQ36" s="1"/>
  <c r="AM36"/>
  <c r="H36"/>
  <c r="G36"/>
  <c r="D36"/>
  <c r="AU35"/>
  <c r="AT36" s="1"/>
  <c r="AS35"/>
  <c r="AP35"/>
  <c r="AO35"/>
  <c r="AM35"/>
  <c r="H35"/>
  <c r="G35"/>
  <c r="D35"/>
  <c r="AU34"/>
  <c r="AS36" s="1"/>
  <c r="BC36" s="1"/>
  <c r="AT34"/>
  <c r="BC34" s="1"/>
  <c r="AP34"/>
  <c r="AO34"/>
  <c r="AM34"/>
  <c r="H34"/>
  <c r="G34"/>
  <c r="D34"/>
  <c r="AU33"/>
  <c r="AR36" s="1"/>
  <c r="AT33"/>
  <c r="AS33"/>
  <c r="BA33" s="1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Q28" s="1"/>
  <c r="AM28"/>
  <c r="X28"/>
  <c r="H28"/>
  <c r="G28"/>
  <c r="D28"/>
  <c r="AU27"/>
  <c r="AT28" s="1"/>
  <c r="AS27"/>
  <c r="AP27"/>
  <c r="AO27"/>
  <c r="AM27"/>
  <c r="X27"/>
  <c r="S27"/>
  <c r="H27"/>
  <c r="G27"/>
  <c r="D27"/>
  <c r="AU26"/>
  <c r="AS28" s="1"/>
  <c r="BC28" s="1"/>
  <c r="AT26"/>
  <c r="AP26"/>
  <c r="AO26"/>
  <c r="AQ26" s="1"/>
  <c r="AW28" s="1"/>
  <c r="AM26"/>
  <c r="X26"/>
  <c r="H26"/>
  <c r="G26"/>
  <c r="D26"/>
  <c r="AU25"/>
  <c r="AT25"/>
  <c r="AR27" s="1"/>
  <c r="AS25"/>
  <c r="AZ25" s="1"/>
  <c r="AP25"/>
  <c r="AO25"/>
  <c r="AM25"/>
  <c r="I25"/>
  <c r="H25"/>
  <c r="N24"/>
  <c r="H24"/>
  <c r="S23"/>
  <c r="S21"/>
  <c r="H21"/>
  <c r="G21"/>
  <c r="D21"/>
  <c r="AP20"/>
  <c r="AO20"/>
  <c r="AM20"/>
  <c r="H20"/>
  <c r="G20"/>
  <c r="D20"/>
  <c r="AU19"/>
  <c r="AT20" s="1"/>
  <c r="AS19"/>
  <c r="AP19"/>
  <c r="AO19"/>
  <c r="AM19"/>
  <c r="S19"/>
  <c r="H19"/>
  <c r="G19"/>
  <c r="D19"/>
  <c r="AU18"/>
  <c r="AS20" s="1"/>
  <c r="BC20" s="1"/>
  <c r="AT18"/>
  <c r="BC18" s="1"/>
  <c r="AP18"/>
  <c r="AO18"/>
  <c r="AQ18" s="1"/>
  <c r="AM18"/>
  <c r="H18"/>
  <c r="G18"/>
  <c r="D18"/>
  <c r="AU17"/>
  <c r="AR20" s="1"/>
  <c r="BB20" s="1"/>
  <c r="AT17"/>
  <c r="BB17" s="1"/>
  <c r="AS17"/>
  <c r="AP17"/>
  <c r="AO17"/>
  <c r="AM17"/>
  <c r="S17"/>
  <c r="I17"/>
  <c r="H17"/>
  <c r="N16"/>
  <c r="H16"/>
  <c r="S15"/>
  <c r="S13"/>
  <c r="H13"/>
  <c r="G13"/>
  <c r="D13"/>
  <c r="AT12"/>
  <c r="AP12"/>
  <c r="AO12"/>
  <c r="AM12"/>
  <c r="H12"/>
  <c r="G12"/>
  <c r="D12"/>
  <c r="AU11"/>
  <c r="AS11"/>
  <c r="AT10" s="1"/>
  <c r="AR11"/>
  <c r="AP11"/>
  <c r="AO11"/>
  <c r="AM11"/>
  <c r="S11"/>
  <c r="H11"/>
  <c r="G11"/>
  <c r="D11"/>
  <c r="AU10"/>
  <c r="AS12" s="1"/>
  <c r="AP10"/>
  <c r="AO10"/>
  <c r="AM10"/>
  <c r="H10"/>
  <c r="G10"/>
  <c r="D10"/>
  <c r="AU9"/>
  <c r="BB9" s="1"/>
  <c r="AT9"/>
  <c r="AS9"/>
  <c r="AR10" s="1"/>
  <c r="AP9"/>
  <c r="AO9"/>
  <c r="AM9"/>
  <c r="S9"/>
  <c r="I9"/>
  <c r="H9"/>
  <c r="N8"/>
  <c r="H8"/>
  <c r="BW7"/>
  <c r="H69" i="50"/>
  <c r="G69"/>
  <c r="D69"/>
  <c r="AP68"/>
  <c r="AO68"/>
  <c r="AM68"/>
  <c r="H68"/>
  <c r="G68"/>
  <c r="D68"/>
  <c r="AU67"/>
  <c r="AT68" s="1"/>
  <c r="AS67"/>
  <c r="AP67"/>
  <c r="AO67"/>
  <c r="AM67"/>
  <c r="H67"/>
  <c r="G67"/>
  <c r="D67"/>
  <c r="AU66"/>
  <c r="AS68" s="1"/>
  <c r="AT66"/>
  <c r="AP66"/>
  <c r="AO66"/>
  <c r="AM66"/>
  <c r="H66"/>
  <c r="G66"/>
  <c r="D66"/>
  <c r="AU65"/>
  <c r="AR68" s="1"/>
  <c r="AT65"/>
  <c r="AR67" s="1"/>
  <c r="AS65"/>
  <c r="AZ65" s="1"/>
  <c r="AP65"/>
  <c r="AO65"/>
  <c r="AQ65" s="1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P59"/>
  <c r="AO59"/>
  <c r="AM59"/>
  <c r="H59"/>
  <c r="G59"/>
  <c r="D59"/>
  <c r="AU58"/>
  <c r="AS60" s="1"/>
  <c r="AT58"/>
  <c r="BC58" s="1"/>
  <c r="AP58"/>
  <c r="AO58"/>
  <c r="AM58"/>
  <c r="H58"/>
  <c r="G58"/>
  <c r="D58"/>
  <c r="AU57"/>
  <c r="AR60" s="1"/>
  <c r="AT57"/>
  <c r="AR59" s="1"/>
  <c r="BB59" s="1"/>
  <c r="AS57"/>
  <c r="AR58" s="1"/>
  <c r="AZ58" s="1"/>
  <c r="AP57"/>
  <c r="AO57"/>
  <c r="AM57"/>
  <c r="I57"/>
  <c r="H57"/>
  <c r="N56"/>
  <c r="H56"/>
  <c r="H53"/>
  <c r="G53"/>
  <c r="D53"/>
  <c r="AS52"/>
  <c r="AP52"/>
  <c r="AO52"/>
  <c r="AM52"/>
  <c r="H52"/>
  <c r="G52"/>
  <c r="D52"/>
  <c r="AU51"/>
  <c r="AT52" s="1"/>
  <c r="AS51"/>
  <c r="AP51"/>
  <c r="AO51"/>
  <c r="AM51"/>
  <c r="H51"/>
  <c r="G51"/>
  <c r="D51"/>
  <c r="AU50"/>
  <c r="AT50"/>
  <c r="AP50"/>
  <c r="AO50"/>
  <c r="AM50"/>
  <c r="H50"/>
  <c r="G50"/>
  <c r="D50"/>
  <c r="AU49"/>
  <c r="AR52" s="1"/>
  <c r="AT49"/>
  <c r="AR51" s="1"/>
  <c r="AZ51" s="1"/>
  <c r="AS49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T42" s="1"/>
  <c r="BC42" s="1"/>
  <c r="AP43"/>
  <c r="AO43"/>
  <c r="AM43"/>
  <c r="H43"/>
  <c r="G43"/>
  <c r="D43"/>
  <c r="AU42"/>
  <c r="AS44" s="1"/>
  <c r="AP42"/>
  <c r="AO42"/>
  <c r="AM42"/>
  <c r="H42"/>
  <c r="G42"/>
  <c r="D42"/>
  <c r="AU41"/>
  <c r="AR44" s="1"/>
  <c r="BA44" s="1"/>
  <c r="AT41"/>
  <c r="AS41"/>
  <c r="AP41"/>
  <c r="AO41"/>
  <c r="AQ41" s="1"/>
  <c r="AM41"/>
  <c r="Q41"/>
  <c r="I41"/>
  <c r="H41"/>
  <c r="N40"/>
  <c r="H40"/>
  <c r="S39"/>
  <c r="S37"/>
  <c r="H37"/>
  <c r="G37"/>
  <c r="D37"/>
  <c r="AP36"/>
  <c r="AO36"/>
  <c r="AM36"/>
  <c r="H36"/>
  <c r="G36"/>
  <c r="D36"/>
  <c r="AU35"/>
  <c r="AT36" s="1"/>
  <c r="AS35"/>
  <c r="AP35"/>
  <c r="AQ35" s="1"/>
  <c r="AO35"/>
  <c r="AM35"/>
  <c r="H35"/>
  <c r="G35"/>
  <c r="D35"/>
  <c r="AU34"/>
  <c r="AS36" s="1"/>
  <c r="AT34"/>
  <c r="AP34"/>
  <c r="AO34"/>
  <c r="AM34"/>
  <c r="H34"/>
  <c r="G34"/>
  <c r="D34"/>
  <c r="AU33"/>
  <c r="AR36" s="1"/>
  <c r="BB36" s="1"/>
  <c r="AT33"/>
  <c r="AS33"/>
  <c r="BA33" s="1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T28" s="1"/>
  <c r="AS27"/>
  <c r="BC27" s="1"/>
  <c r="AP27"/>
  <c r="AO27"/>
  <c r="AQ27" s="1"/>
  <c r="AM27"/>
  <c r="X27"/>
  <c r="S27"/>
  <c r="H27"/>
  <c r="G27"/>
  <c r="D27"/>
  <c r="AU26"/>
  <c r="AP26"/>
  <c r="AQ26" s="1"/>
  <c r="AO26"/>
  <c r="AM26"/>
  <c r="X26"/>
  <c r="H26"/>
  <c r="G26"/>
  <c r="D26"/>
  <c r="AU25"/>
  <c r="AR28" s="1"/>
  <c r="AT25"/>
  <c r="BB25" s="1"/>
  <c r="AS25"/>
  <c r="AR26" s="1"/>
  <c r="AP25"/>
  <c r="AQ25" s="1"/>
  <c r="AO25"/>
  <c r="AM25"/>
  <c r="I25"/>
  <c r="H25"/>
  <c r="N24"/>
  <c r="H24"/>
  <c r="S23"/>
  <c r="S21"/>
  <c r="H21"/>
  <c r="G21"/>
  <c r="D21"/>
  <c r="AS20"/>
  <c r="AP20"/>
  <c r="AO20"/>
  <c r="AM20"/>
  <c r="H20"/>
  <c r="G20"/>
  <c r="D20"/>
  <c r="AU19"/>
  <c r="AS19"/>
  <c r="AT18" s="1"/>
  <c r="BC18" s="1"/>
  <c r="AP19"/>
  <c r="AQ19" s="1"/>
  <c r="AO19"/>
  <c r="AM19"/>
  <c r="S19"/>
  <c r="H19"/>
  <c r="G19"/>
  <c r="D19"/>
  <c r="AU18"/>
  <c r="AP18"/>
  <c r="AO18"/>
  <c r="AM18"/>
  <c r="H18"/>
  <c r="G18"/>
  <c r="D18"/>
  <c r="AU17"/>
  <c r="AT17"/>
  <c r="AR19" s="1"/>
  <c r="AS17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AT10" s="1"/>
  <c r="AP11"/>
  <c r="AO11"/>
  <c r="AM11"/>
  <c r="S11"/>
  <c r="H11"/>
  <c r="G11"/>
  <c r="D11"/>
  <c r="AU10"/>
  <c r="AP10"/>
  <c r="AO10"/>
  <c r="AM10"/>
  <c r="H10"/>
  <c r="G10"/>
  <c r="D10"/>
  <c r="AU9"/>
  <c r="AR12" s="1"/>
  <c r="AT9"/>
  <c r="BB9" s="1"/>
  <c r="AS9"/>
  <c r="AR10" s="1"/>
  <c r="AP9"/>
  <c r="AO9"/>
  <c r="AM9"/>
  <c r="S9"/>
  <c r="I9"/>
  <c r="H9"/>
  <c r="N8"/>
  <c r="H8"/>
  <c r="BW7"/>
  <c r="H69" i="49"/>
  <c r="G69"/>
  <c r="D69"/>
  <c r="AP68"/>
  <c r="AO68"/>
  <c r="AM68"/>
  <c r="H68"/>
  <c r="G68"/>
  <c r="D68"/>
  <c r="AU67"/>
  <c r="AT68" s="1"/>
  <c r="AS67"/>
  <c r="AP67"/>
  <c r="AO67"/>
  <c r="AM67"/>
  <c r="H67"/>
  <c r="G67"/>
  <c r="D67"/>
  <c r="AU66"/>
  <c r="AS68" s="1"/>
  <c r="AT66"/>
  <c r="AP66"/>
  <c r="AO66"/>
  <c r="AQ66" s="1"/>
  <c r="AM66"/>
  <c r="H66"/>
  <c r="G66"/>
  <c r="D66"/>
  <c r="AU65"/>
  <c r="AR68" s="1"/>
  <c r="AT65"/>
  <c r="AR67" s="1"/>
  <c r="AZ67" s="1"/>
  <c r="AS65"/>
  <c r="AZ65" s="1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P59"/>
  <c r="AO59"/>
  <c r="AM59"/>
  <c r="H59"/>
  <c r="G59"/>
  <c r="D59"/>
  <c r="AU58"/>
  <c r="AS60" s="1"/>
  <c r="BC60" s="1"/>
  <c r="AT58"/>
  <c r="AP58"/>
  <c r="AO58"/>
  <c r="AM58"/>
  <c r="H58"/>
  <c r="G58"/>
  <c r="D58"/>
  <c r="AU57"/>
  <c r="AR60" s="1"/>
  <c r="AT57"/>
  <c r="AR59" s="1"/>
  <c r="AZ59" s="1"/>
  <c r="AS57"/>
  <c r="AR58" s="1"/>
  <c r="AP57"/>
  <c r="AO57"/>
  <c r="AM57"/>
  <c r="I57"/>
  <c r="H57"/>
  <c r="N56"/>
  <c r="H56"/>
  <c r="H53"/>
  <c r="G53"/>
  <c r="D53"/>
  <c r="AP52"/>
  <c r="AO52"/>
  <c r="AQ52" s="1"/>
  <c r="AM52"/>
  <c r="H52"/>
  <c r="G52"/>
  <c r="D52"/>
  <c r="AU51"/>
  <c r="AT52" s="1"/>
  <c r="AS51"/>
  <c r="AP51"/>
  <c r="AO51"/>
  <c r="AQ51" s="1"/>
  <c r="AM51"/>
  <c r="H51"/>
  <c r="G51"/>
  <c r="D51"/>
  <c r="AU50"/>
  <c r="AS52" s="1"/>
  <c r="AT50"/>
  <c r="AP50"/>
  <c r="AO50"/>
  <c r="AM50"/>
  <c r="H50"/>
  <c r="G50"/>
  <c r="D50"/>
  <c r="AU49"/>
  <c r="AR52" s="1"/>
  <c r="BB52" s="1"/>
  <c r="AT49"/>
  <c r="AR51" s="1"/>
  <c r="AS49"/>
  <c r="AR50" s="1"/>
  <c r="BA50" s="1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T42" s="1"/>
  <c r="AP43"/>
  <c r="AO43"/>
  <c r="AQ43" s="1"/>
  <c r="AM43"/>
  <c r="H43"/>
  <c r="G43"/>
  <c r="D43"/>
  <c r="AU42"/>
  <c r="AS44" s="1"/>
  <c r="AP42"/>
  <c r="AO42"/>
  <c r="AM42"/>
  <c r="H42"/>
  <c r="G42"/>
  <c r="D42"/>
  <c r="AU41"/>
  <c r="AR44" s="1"/>
  <c r="AT41"/>
  <c r="AR43" s="1"/>
  <c r="AS41"/>
  <c r="AR42" s="1"/>
  <c r="AP41"/>
  <c r="AO41"/>
  <c r="AM41"/>
  <c r="Q41"/>
  <c r="I41"/>
  <c r="H41"/>
  <c r="N40"/>
  <c r="H40"/>
  <c r="S39"/>
  <c r="S37"/>
  <c r="H37"/>
  <c r="G37"/>
  <c r="D37"/>
  <c r="AP36"/>
  <c r="AO36"/>
  <c r="AM36"/>
  <c r="H36"/>
  <c r="G36"/>
  <c r="D36"/>
  <c r="AU35"/>
  <c r="AT36" s="1"/>
  <c r="AS35"/>
  <c r="BC35" s="1"/>
  <c r="AP35"/>
  <c r="AO35"/>
  <c r="AM35"/>
  <c r="H35"/>
  <c r="G35"/>
  <c r="D35"/>
  <c r="AU34"/>
  <c r="AS36" s="1"/>
  <c r="AT34"/>
  <c r="BC34" s="1"/>
  <c r="AP34"/>
  <c r="AO34"/>
  <c r="AM34"/>
  <c r="H34"/>
  <c r="G34"/>
  <c r="D34"/>
  <c r="AU33"/>
  <c r="AT33"/>
  <c r="AS33"/>
  <c r="AR34" s="1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T28" s="1"/>
  <c r="AS27"/>
  <c r="AP27"/>
  <c r="AO27"/>
  <c r="AM27"/>
  <c r="X27"/>
  <c r="S27"/>
  <c r="H27"/>
  <c r="G27"/>
  <c r="D27"/>
  <c r="AU26"/>
  <c r="AS28" s="1"/>
  <c r="AT26"/>
  <c r="AP26"/>
  <c r="AO26"/>
  <c r="AM26"/>
  <c r="X26"/>
  <c r="H26"/>
  <c r="G26"/>
  <c r="D26"/>
  <c r="AU25"/>
  <c r="AR28" s="1"/>
  <c r="AT25"/>
  <c r="BB25" s="1"/>
  <c r="AS25"/>
  <c r="AR26" s="1"/>
  <c r="AP25"/>
  <c r="AO25"/>
  <c r="AN25"/>
  <c r="AM25"/>
  <c r="I25"/>
  <c r="H25"/>
  <c r="N24"/>
  <c r="H24"/>
  <c r="S23"/>
  <c r="S21"/>
  <c r="H21"/>
  <c r="G21"/>
  <c r="D21"/>
  <c r="AP20"/>
  <c r="AO20"/>
  <c r="AQ20" s="1"/>
  <c r="AM20"/>
  <c r="H20"/>
  <c r="G20"/>
  <c r="D20"/>
  <c r="AU19"/>
  <c r="AT20" s="1"/>
  <c r="AS19"/>
  <c r="BC19" s="1"/>
  <c r="AP19"/>
  <c r="AO19"/>
  <c r="AQ19" s="1"/>
  <c r="AM19"/>
  <c r="S19"/>
  <c r="H19"/>
  <c r="G19"/>
  <c r="D19"/>
  <c r="AU18"/>
  <c r="AT18"/>
  <c r="AP18"/>
  <c r="AO18"/>
  <c r="AM18"/>
  <c r="H18"/>
  <c r="G18"/>
  <c r="D18"/>
  <c r="AU17"/>
  <c r="BB17" s="1"/>
  <c r="AT17"/>
  <c r="AR19" s="1"/>
  <c r="AS17"/>
  <c r="AR18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AP11"/>
  <c r="AO11"/>
  <c r="AM11"/>
  <c r="S11"/>
  <c r="H11"/>
  <c r="G11"/>
  <c r="D11"/>
  <c r="AU10"/>
  <c r="AT10"/>
  <c r="AP10"/>
  <c r="AO10"/>
  <c r="AM10"/>
  <c r="H10"/>
  <c r="G10"/>
  <c r="D10"/>
  <c r="AU9"/>
  <c r="AR12" s="1"/>
  <c r="AT9"/>
  <c r="AS9"/>
  <c r="AR10" s="1"/>
  <c r="AP9"/>
  <c r="AO9"/>
  <c r="AM9"/>
  <c r="S9"/>
  <c r="I9"/>
  <c r="H9"/>
  <c r="N8"/>
  <c r="H8"/>
  <c r="BW7"/>
  <c r="H69" i="48"/>
  <c r="G69"/>
  <c r="D69"/>
  <c r="AP68"/>
  <c r="AO68"/>
  <c r="AM68"/>
  <c r="H68"/>
  <c r="G68"/>
  <c r="D68"/>
  <c r="AU67"/>
  <c r="AT68" s="1"/>
  <c r="AS67"/>
  <c r="AT66" s="1"/>
  <c r="AP67"/>
  <c r="AO67"/>
  <c r="AQ67" s="1"/>
  <c r="AM67"/>
  <c r="H67"/>
  <c r="G67"/>
  <c r="D67"/>
  <c r="AU66"/>
  <c r="AS68" s="1"/>
  <c r="AP66"/>
  <c r="AO66"/>
  <c r="AM66"/>
  <c r="H66"/>
  <c r="G66"/>
  <c r="D66"/>
  <c r="AU65"/>
  <c r="AR68" s="1"/>
  <c r="AT65"/>
  <c r="AR67" s="1"/>
  <c r="AS65"/>
  <c r="AR66" s="1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BC59" s="1"/>
  <c r="AP59"/>
  <c r="AO59"/>
  <c r="AM59"/>
  <c r="H59"/>
  <c r="G59"/>
  <c r="D59"/>
  <c r="AU58"/>
  <c r="AS60" s="1"/>
  <c r="AP58"/>
  <c r="AO58"/>
  <c r="AM58"/>
  <c r="H58"/>
  <c r="G58"/>
  <c r="D58"/>
  <c r="AU57"/>
  <c r="AR60" s="1"/>
  <c r="AT57"/>
  <c r="AR59" s="1"/>
  <c r="AS57"/>
  <c r="AP57"/>
  <c r="AO57"/>
  <c r="AM57"/>
  <c r="I57"/>
  <c r="H57"/>
  <c r="N56"/>
  <c r="H56"/>
  <c r="H53"/>
  <c r="G53"/>
  <c r="D53"/>
  <c r="AP52"/>
  <c r="AO52"/>
  <c r="AM52"/>
  <c r="H52"/>
  <c r="G52"/>
  <c r="D52"/>
  <c r="AU51"/>
  <c r="AT52" s="1"/>
  <c r="AS51"/>
  <c r="AP51"/>
  <c r="AQ51" s="1"/>
  <c r="AO51"/>
  <c r="AM51"/>
  <c r="H51"/>
  <c r="G51"/>
  <c r="D51"/>
  <c r="AU50"/>
  <c r="AS52" s="1"/>
  <c r="BC52" s="1"/>
  <c r="AT50"/>
  <c r="BC50" s="1"/>
  <c r="AP50"/>
  <c r="AO50"/>
  <c r="AM50"/>
  <c r="H50"/>
  <c r="G50"/>
  <c r="D50"/>
  <c r="AU49"/>
  <c r="AT49"/>
  <c r="AR51" s="1"/>
  <c r="AZ51" s="1"/>
  <c r="AS49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P43"/>
  <c r="AO43"/>
  <c r="AQ43" s="1"/>
  <c r="AM43"/>
  <c r="H43"/>
  <c r="G43"/>
  <c r="D43"/>
  <c r="AU42"/>
  <c r="AS44" s="1"/>
  <c r="AT42"/>
  <c r="BC42" s="1"/>
  <c r="AR42"/>
  <c r="BA42" s="1"/>
  <c r="AP42"/>
  <c r="AO42"/>
  <c r="AM42"/>
  <c r="H42"/>
  <c r="G42"/>
  <c r="D42"/>
  <c r="BA41"/>
  <c r="AU41"/>
  <c r="AR44" s="1"/>
  <c r="BA44" s="1"/>
  <c r="AT41"/>
  <c r="AS41"/>
  <c r="AP41"/>
  <c r="AO41"/>
  <c r="AM41"/>
  <c r="Q41"/>
  <c r="I41"/>
  <c r="H41"/>
  <c r="N40"/>
  <c r="H40"/>
  <c r="S39"/>
  <c r="S37"/>
  <c r="H37"/>
  <c r="G37"/>
  <c r="D37"/>
  <c r="AP36"/>
  <c r="AO36"/>
  <c r="AM36"/>
  <c r="H36"/>
  <c r="G36"/>
  <c r="D36"/>
  <c r="AU35"/>
  <c r="AT36" s="1"/>
  <c r="AS35"/>
  <c r="AP35"/>
  <c r="AO35"/>
  <c r="AM35"/>
  <c r="H35"/>
  <c r="G35"/>
  <c r="D35"/>
  <c r="AU34"/>
  <c r="AS36" s="1"/>
  <c r="AT34"/>
  <c r="BC34" s="1"/>
  <c r="AP34"/>
  <c r="AO34"/>
  <c r="AM34"/>
  <c r="H34"/>
  <c r="G34"/>
  <c r="D34"/>
  <c r="AU33"/>
  <c r="AR36" s="1"/>
  <c r="AT33"/>
  <c r="AR35" s="1"/>
  <c r="AZ35" s="1"/>
  <c r="AS33"/>
  <c r="AP33"/>
  <c r="AO33"/>
  <c r="AN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BC27"/>
  <c r="AU27"/>
  <c r="AT28" s="1"/>
  <c r="AS27"/>
  <c r="AP27"/>
  <c r="AO27"/>
  <c r="AM27"/>
  <c r="X27"/>
  <c r="S27"/>
  <c r="H27"/>
  <c r="G27"/>
  <c r="D27"/>
  <c r="AU26"/>
  <c r="AS28" s="1"/>
  <c r="AT26"/>
  <c r="BC26" s="1"/>
  <c r="AP26"/>
  <c r="AO26"/>
  <c r="AM26"/>
  <c r="X26"/>
  <c r="H26"/>
  <c r="G26"/>
  <c r="D26"/>
  <c r="AU25"/>
  <c r="BA25" s="1"/>
  <c r="AT25"/>
  <c r="AS25"/>
  <c r="AR26" s="1"/>
  <c r="AP25"/>
  <c r="AO25"/>
  <c r="AM25"/>
  <c r="I25"/>
  <c r="H25"/>
  <c r="N24"/>
  <c r="H24"/>
  <c r="S23"/>
  <c r="S21"/>
  <c r="H21"/>
  <c r="G21"/>
  <c r="D21"/>
  <c r="AR20"/>
  <c r="AP20"/>
  <c r="AO20"/>
  <c r="AM20"/>
  <c r="H20"/>
  <c r="G20"/>
  <c r="D20"/>
  <c r="AU19"/>
  <c r="AT20" s="1"/>
  <c r="AS19"/>
  <c r="BC19" s="1"/>
  <c r="AR19"/>
  <c r="AP19"/>
  <c r="AO19"/>
  <c r="AM19"/>
  <c r="S19"/>
  <c r="H19"/>
  <c r="G19"/>
  <c r="D19"/>
  <c r="AU18"/>
  <c r="AS20" s="1"/>
  <c r="AP18"/>
  <c r="AO18"/>
  <c r="AM18"/>
  <c r="H18"/>
  <c r="G18"/>
  <c r="D18"/>
  <c r="AU17"/>
  <c r="AT17"/>
  <c r="AS17"/>
  <c r="AZ17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AT10" s="1"/>
  <c r="AP11"/>
  <c r="AO11"/>
  <c r="AM11"/>
  <c r="S11"/>
  <c r="H11"/>
  <c r="G11"/>
  <c r="D11"/>
  <c r="AU10"/>
  <c r="AS12" s="1"/>
  <c r="AR10"/>
  <c r="AP10"/>
  <c r="AO10"/>
  <c r="AM10"/>
  <c r="H10"/>
  <c r="G10"/>
  <c r="D10"/>
  <c r="AU9"/>
  <c r="AR12" s="1"/>
  <c r="AT9"/>
  <c r="BB9" s="1"/>
  <c r="AS9"/>
  <c r="AP9"/>
  <c r="AO9"/>
  <c r="AM9"/>
  <c r="S9"/>
  <c r="I9"/>
  <c r="H9"/>
  <c r="N8"/>
  <c r="H8"/>
  <c r="BW7"/>
  <c r="H69" i="47"/>
  <c r="G69"/>
  <c r="D69"/>
  <c r="AP68"/>
  <c r="AO68"/>
  <c r="AM68"/>
  <c r="H68"/>
  <c r="G68"/>
  <c r="D68"/>
  <c r="AU67"/>
  <c r="AT68" s="1"/>
  <c r="AS67"/>
  <c r="AP67"/>
  <c r="AO67"/>
  <c r="AM67"/>
  <c r="H67"/>
  <c r="G67"/>
  <c r="D67"/>
  <c r="AU66"/>
  <c r="AS68" s="1"/>
  <c r="AT66"/>
  <c r="AP66"/>
  <c r="AO66"/>
  <c r="AM66"/>
  <c r="H66"/>
  <c r="G66"/>
  <c r="D66"/>
  <c r="AU65"/>
  <c r="AR68" s="1"/>
  <c r="AT65"/>
  <c r="AS65"/>
  <c r="AP65"/>
  <c r="AO65"/>
  <c r="AM65"/>
  <c r="I65"/>
  <c r="H65"/>
  <c r="N64"/>
  <c r="H64"/>
  <c r="H61"/>
  <c r="G61"/>
  <c r="D61"/>
  <c r="AP60"/>
  <c r="AO60"/>
  <c r="AQ60" s="1"/>
  <c r="AM60"/>
  <c r="H60"/>
  <c r="G60"/>
  <c r="D60"/>
  <c r="AU59"/>
  <c r="AT60" s="1"/>
  <c r="AS59"/>
  <c r="AT58" s="1"/>
  <c r="AR59"/>
  <c r="AP59"/>
  <c r="AO59"/>
  <c r="AM59"/>
  <c r="H59"/>
  <c r="G59"/>
  <c r="D59"/>
  <c r="AU58"/>
  <c r="AS60" s="1"/>
  <c r="AP58"/>
  <c r="AO58"/>
  <c r="AQ58" s="1"/>
  <c r="AM58"/>
  <c r="H58"/>
  <c r="G58"/>
  <c r="D58"/>
  <c r="AU57"/>
  <c r="AR60" s="1"/>
  <c r="AT57"/>
  <c r="AS57"/>
  <c r="AR58" s="1"/>
  <c r="AP57"/>
  <c r="AO57"/>
  <c r="AM57"/>
  <c r="I57"/>
  <c r="H57"/>
  <c r="N56"/>
  <c r="H56"/>
  <c r="H53"/>
  <c r="G53"/>
  <c r="D53"/>
  <c r="AP52"/>
  <c r="AO52"/>
  <c r="AQ52" s="1"/>
  <c r="AM52"/>
  <c r="H52"/>
  <c r="G52"/>
  <c r="D52"/>
  <c r="AU51"/>
  <c r="AT52" s="1"/>
  <c r="AS51"/>
  <c r="AP51"/>
  <c r="AO51"/>
  <c r="AM51"/>
  <c r="H51"/>
  <c r="G51"/>
  <c r="D51"/>
  <c r="AU50"/>
  <c r="AS52" s="1"/>
  <c r="AT50"/>
  <c r="AP50"/>
  <c r="AO50"/>
  <c r="AM50"/>
  <c r="H50"/>
  <c r="G50"/>
  <c r="D50"/>
  <c r="AU49"/>
  <c r="AR52" s="1"/>
  <c r="AT49"/>
  <c r="AR51" s="1"/>
  <c r="AZ51" s="1"/>
  <c r="AS49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T42" s="1"/>
  <c r="BC42" s="1"/>
  <c r="AP43"/>
  <c r="AO43"/>
  <c r="AQ43" s="1"/>
  <c r="AM43"/>
  <c r="H43"/>
  <c r="G43"/>
  <c r="D43"/>
  <c r="AU42"/>
  <c r="AS44" s="1"/>
  <c r="AP42"/>
  <c r="AO42"/>
  <c r="AM42"/>
  <c r="H42"/>
  <c r="G42"/>
  <c r="D42"/>
  <c r="AU41"/>
  <c r="AT41"/>
  <c r="AR43" s="1"/>
  <c r="AS41"/>
  <c r="AZ41" s="1"/>
  <c r="AP41"/>
  <c r="AO41"/>
  <c r="AM41"/>
  <c r="Q41"/>
  <c r="I41"/>
  <c r="H41"/>
  <c r="N40"/>
  <c r="H40"/>
  <c r="S39"/>
  <c r="S37"/>
  <c r="H37"/>
  <c r="G37"/>
  <c r="D37"/>
  <c r="AS36"/>
  <c r="AP36"/>
  <c r="AO36"/>
  <c r="AM36"/>
  <c r="H36"/>
  <c r="G36"/>
  <c r="D36"/>
  <c r="AU35"/>
  <c r="AT36" s="1"/>
  <c r="AS35"/>
  <c r="AP35"/>
  <c r="AO35"/>
  <c r="AM35"/>
  <c r="H35"/>
  <c r="G35"/>
  <c r="D35"/>
  <c r="AU34"/>
  <c r="AT34"/>
  <c r="BC34" s="1"/>
  <c r="AP34"/>
  <c r="AO34"/>
  <c r="AM34"/>
  <c r="H34"/>
  <c r="G34"/>
  <c r="D34"/>
  <c r="AU33"/>
  <c r="AR36" s="1"/>
  <c r="AT33"/>
  <c r="BB33" s="1"/>
  <c r="AS33"/>
  <c r="BA33" s="1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T28" s="1"/>
  <c r="AS27"/>
  <c r="AT26" s="1"/>
  <c r="AP27"/>
  <c r="AO27"/>
  <c r="AM27"/>
  <c r="X27"/>
  <c r="S27"/>
  <c r="H27"/>
  <c r="G27"/>
  <c r="D27"/>
  <c r="AU26"/>
  <c r="AS28" s="1"/>
  <c r="AP26"/>
  <c r="AO26"/>
  <c r="AM26"/>
  <c r="X26"/>
  <c r="H26"/>
  <c r="G26"/>
  <c r="D26"/>
  <c r="AZ25"/>
  <c r="AU25"/>
  <c r="AR28" s="1"/>
  <c r="AT25"/>
  <c r="AS25"/>
  <c r="AR26" s="1"/>
  <c r="AP25"/>
  <c r="AO25"/>
  <c r="AM25"/>
  <c r="I25"/>
  <c r="H25"/>
  <c r="N24"/>
  <c r="H24"/>
  <c r="S23"/>
  <c r="S21"/>
  <c r="H21"/>
  <c r="G21"/>
  <c r="D21"/>
  <c r="AS20"/>
  <c r="AP20"/>
  <c r="AQ20" s="1"/>
  <c r="AO20"/>
  <c r="AM20"/>
  <c r="H20"/>
  <c r="G20"/>
  <c r="D20"/>
  <c r="AU19"/>
  <c r="AS19"/>
  <c r="AT18" s="1"/>
  <c r="BC18" s="1"/>
  <c r="AR19"/>
  <c r="AP19"/>
  <c r="AO19"/>
  <c r="AM19"/>
  <c r="S19"/>
  <c r="H19"/>
  <c r="G19"/>
  <c r="D19"/>
  <c r="AU18"/>
  <c r="AP18"/>
  <c r="AO18"/>
  <c r="AM18"/>
  <c r="H18"/>
  <c r="G18"/>
  <c r="D18"/>
  <c r="AU17"/>
  <c r="AT17"/>
  <c r="AS17"/>
  <c r="AZ17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BC11"/>
  <c r="AU11"/>
  <c r="AT12" s="1"/>
  <c r="AS11"/>
  <c r="AT10" s="1"/>
  <c r="AP11"/>
  <c r="AO11"/>
  <c r="AM11"/>
  <c r="S11"/>
  <c r="H11"/>
  <c r="G11"/>
  <c r="D11"/>
  <c r="AU10"/>
  <c r="AP10"/>
  <c r="AO10"/>
  <c r="AM10"/>
  <c r="H10"/>
  <c r="G10"/>
  <c r="D10"/>
  <c r="AU9"/>
  <c r="AR12" s="1"/>
  <c r="AT9"/>
  <c r="BB9" s="1"/>
  <c r="AS9"/>
  <c r="AR10" s="1"/>
  <c r="AP9"/>
  <c r="AO9"/>
  <c r="AM9"/>
  <c r="S9"/>
  <c r="I9"/>
  <c r="H9"/>
  <c r="N8"/>
  <c r="H8"/>
  <c r="BW7"/>
  <c r="H69" i="46"/>
  <c r="G69"/>
  <c r="D69"/>
  <c r="AP68"/>
  <c r="AO68"/>
  <c r="AM68"/>
  <c r="H68"/>
  <c r="G68"/>
  <c r="D68"/>
  <c r="AU67"/>
  <c r="AT68" s="1"/>
  <c r="AS67"/>
  <c r="AP67"/>
  <c r="AO67"/>
  <c r="AM67"/>
  <c r="H67"/>
  <c r="G67"/>
  <c r="D67"/>
  <c r="AU66"/>
  <c r="AS68" s="1"/>
  <c r="AT66"/>
  <c r="AP66"/>
  <c r="AO66"/>
  <c r="AM66"/>
  <c r="H66"/>
  <c r="G66"/>
  <c r="D66"/>
  <c r="AU65"/>
  <c r="AR68" s="1"/>
  <c r="AT65"/>
  <c r="AR67" s="1"/>
  <c r="AS65"/>
  <c r="AR66" s="1"/>
  <c r="BA66" s="1"/>
  <c r="AP65"/>
  <c r="AO65"/>
  <c r="AQ65" s="1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P59"/>
  <c r="AO59"/>
  <c r="AQ59" s="1"/>
  <c r="AM59"/>
  <c r="H59"/>
  <c r="G59"/>
  <c r="D59"/>
  <c r="AU58"/>
  <c r="AS60" s="1"/>
  <c r="BC60" s="1"/>
  <c r="AT58"/>
  <c r="BC58" s="1"/>
  <c r="AP58"/>
  <c r="AO58"/>
  <c r="AM58"/>
  <c r="H58"/>
  <c r="G58"/>
  <c r="D58"/>
  <c r="AU57"/>
  <c r="AR60" s="1"/>
  <c r="AN60" s="1"/>
  <c r="AT57"/>
  <c r="AS57"/>
  <c r="AR58" s="1"/>
  <c r="AN58" s="1"/>
  <c r="AP57"/>
  <c r="AO57"/>
  <c r="AM57"/>
  <c r="I57"/>
  <c r="H57"/>
  <c r="N56"/>
  <c r="H56"/>
  <c r="H53"/>
  <c r="G53"/>
  <c r="D53"/>
  <c r="AP52"/>
  <c r="AO52"/>
  <c r="AM52"/>
  <c r="H52"/>
  <c r="G52"/>
  <c r="D52"/>
  <c r="AU51"/>
  <c r="AT52" s="1"/>
  <c r="AS51"/>
  <c r="AP51"/>
  <c r="AO51"/>
  <c r="AM51"/>
  <c r="H51"/>
  <c r="G51"/>
  <c r="D51"/>
  <c r="AU50"/>
  <c r="AS52" s="1"/>
  <c r="AT50"/>
  <c r="AP50"/>
  <c r="AO50"/>
  <c r="AM50"/>
  <c r="H50"/>
  <c r="G50"/>
  <c r="D50"/>
  <c r="AU49"/>
  <c r="AR52" s="1"/>
  <c r="AT49"/>
  <c r="AR51" s="1"/>
  <c r="AZ51" s="1"/>
  <c r="AS49"/>
  <c r="AZ49" s="1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S43"/>
  <c r="AP43"/>
  <c r="AO43"/>
  <c r="AM43"/>
  <c r="H43"/>
  <c r="G43"/>
  <c r="D43"/>
  <c r="AU42"/>
  <c r="AS44" s="1"/>
  <c r="AT42"/>
  <c r="AR42"/>
  <c r="AZ42" s="1"/>
  <c r="AP42"/>
  <c r="AO42"/>
  <c r="AM42"/>
  <c r="H42"/>
  <c r="G42"/>
  <c r="D42"/>
  <c r="AU41"/>
  <c r="AT41"/>
  <c r="AR43" s="1"/>
  <c r="AZ43" s="1"/>
  <c r="AS41"/>
  <c r="AP41"/>
  <c r="AO41"/>
  <c r="AM41"/>
  <c r="Q41"/>
  <c r="I41"/>
  <c r="H41"/>
  <c r="N40"/>
  <c r="H40"/>
  <c r="S39"/>
  <c r="S37"/>
  <c r="H37"/>
  <c r="G37"/>
  <c r="D37"/>
  <c r="AP36"/>
  <c r="AO36"/>
  <c r="AM36"/>
  <c r="H36"/>
  <c r="G36"/>
  <c r="D36"/>
  <c r="AU35"/>
  <c r="AT36" s="1"/>
  <c r="AS35"/>
  <c r="AT34" s="1"/>
  <c r="AP35"/>
  <c r="AO35"/>
  <c r="AM35"/>
  <c r="H35"/>
  <c r="G35"/>
  <c r="D35"/>
  <c r="AU34"/>
  <c r="AS36" s="1"/>
  <c r="AP34"/>
  <c r="AO34"/>
  <c r="AM34"/>
  <c r="H34"/>
  <c r="G34"/>
  <c r="D34"/>
  <c r="AU33"/>
  <c r="AR36" s="1"/>
  <c r="AT33"/>
  <c r="AS33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T28" s="1"/>
  <c r="AS27"/>
  <c r="AP27"/>
  <c r="AO27"/>
  <c r="AM27"/>
  <c r="X27"/>
  <c r="S27"/>
  <c r="H27"/>
  <c r="G27"/>
  <c r="D27"/>
  <c r="AU26"/>
  <c r="AS28" s="1"/>
  <c r="AR26"/>
  <c r="BA26" s="1"/>
  <c r="AP26"/>
  <c r="AO26"/>
  <c r="AM26"/>
  <c r="X26"/>
  <c r="H26"/>
  <c r="G26"/>
  <c r="D26"/>
  <c r="AU25"/>
  <c r="BA25" s="1"/>
  <c r="AT25"/>
  <c r="AR27" s="1"/>
  <c r="BB27" s="1"/>
  <c r="AS25"/>
  <c r="AP25"/>
  <c r="AO25"/>
  <c r="AM25"/>
  <c r="I25"/>
  <c r="H25"/>
  <c r="N24"/>
  <c r="H24"/>
  <c r="S23"/>
  <c r="S21"/>
  <c r="H21"/>
  <c r="G21"/>
  <c r="D21"/>
  <c r="AP20"/>
  <c r="AO20"/>
  <c r="AM20"/>
  <c r="H20"/>
  <c r="G20"/>
  <c r="D20"/>
  <c r="AU19"/>
  <c r="AT20" s="1"/>
  <c r="AS19"/>
  <c r="AP19"/>
  <c r="AO19"/>
  <c r="AM19"/>
  <c r="S19"/>
  <c r="H19"/>
  <c r="G19"/>
  <c r="D19"/>
  <c r="AU18"/>
  <c r="AT18"/>
  <c r="AP18"/>
  <c r="AO18"/>
  <c r="AQ18" s="1"/>
  <c r="AM18"/>
  <c r="H18"/>
  <c r="G18"/>
  <c r="D18"/>
  <c r="AU17"/>
  <c r="AR20" s="1"/>
  <c r="AT17"/>
  <c r="BB17" s="1"/>
  <c r="AS17"/>
  <c r="AR18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AT10" s="1"/>
  <c r="AP11"/>
  <c r="AO11"/>
  <c r="AM11"/>
  <c r="S11"/>
  <c r="H11"/>
  <c r="G11"/>
  <c r="D11"/>
  <c r="AU10"/>
  <c r="AS12" s="1"/>
  <c r="AR10"/>
  <c r="AP10"/>
  <c r="AO10"/>
  <c r="AM10"/>
  <c r="H10"/>
  <c r="G10"/>
  <c r="D10"/>
  <c r="AU9"/>
  <c r="AR12" s="1"/>
  <c r="AT9"/>
  <c r="AS9"/>
  <c r="AP9"/>
  <c r="AO9"/>
  <c r="AQ9" s="1"/>
  <c r="AM9"/>
  <c r="S9"/>
  <c r="I9"/>
  <c r="H9"/>
  <c r="N8"/>
  <c r="H8"/>
  <c r="BW7"/>
  <c r="H69" i="45"/>
  <c r="G69"/>
  <c r="D69"/>
  <c r="AP68"/>
  <c r="AO68"/>
  <c r="AM68"/>
  <c r="H68"/>
  <c r="G68"/>
  <c r="D68"/>
  <c r="AU67"/>
  <c r="AT68" s="1"/>
  <c r="AS67"/>
  <c r="AP67"/>
  <c r="AO67"/>
  <c r="AQ67" s="1"/>
  <c r="AM67"/>
  <c r="H67"/>
  <c r="G67"/>
  <c r="D67"/>
  <c r="AU66"/>
  <c r="AS68" s="1"/>
  <c r="AT66"/>
  <c r="AP66"/>
  <c r="AO66"/>
  <c r="AM66"/>
  <c r="H66"/>
  <c r="G66"/>
  <c r="D66"/>
  <c r="AU65"/>
  <c r="AR68" s="1"/>
  <c r="AT65"/>
  <c r="AR67" s="1"/>
  <c r="AZ67" s="1"/>
  <c r="AS65"/>
  <c r="BA65" s="1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P59"/>
  <c r="AO59"/>
  <c r="AM59"/>
  <c r="H59"/>
  <c r="G59"/>
  <c r="D59"/>
  <c r="AU58"/>
  <c r="AS60" s="1"/>
  <c r="AP58"/>
  <c r="AO58"/>
  <c r="AM58"/>
  <c r="H58"/>
  <c r="G58"/>
  <c r="D58"/>
  <c r="AU57"/>
  <c r="AR60" s="1"/>
  <c r="AT57"/>
  <c r="AR59" s="1"/>
  <c r="AS57"/>
  <c r="AP57"/>
  <c r="AO57"/>
  <c r="AQ57" s="1"/>
  <c r="AM57"/>
  <c r="I57"/>
  <c r="H57"/>
  <c r="N56"/>
  <c r="H56"/>
  <c r="H53"/>
  <c r="G53"/>
  <c r="D53"/>
  <c r="AP52"/>
  <c r="AO52"/>
  <c r="AM52"/>
  <c r="H52"/>
  <c r="G52"/>
  <c r="D52"/>
  <c r="AU51"/>
  <c r="AT52" s="1"/>
  <c r="AS51"/>
  <c r="AP51"/>
  <c r="AQ51" s="1"/>
  <c r="AO51"/>
  <c r="AM51"/>
  <c r="H51"/>
  <c r="G51"/>
  <c r="D51"/>
  <c r="AU50"/>
  <c r="AS52" s="1"/>
  <c r="AT50"/>
  <c r="AP50"/>
  <c r="AO50"/>
  <c r="AM50"/>
  <c r="H50"/>
  <c r="G50"/>
  <c r="D50"/>
  <c r="AU49"/>
  <c r="AR52" s="1"/>
  <c r="AT49"/>
  <c r="AR51" s="1"/>
  <c r="AZ51" s="1"/>
  <c r="AS49"/>
  <c r="AZ49" s="1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BC43" s="1"/>
  <c r="AP43"/>
  <c r="AO43"/>
  <c r="AM43"/>
  <c r="H43"/>
  <c r="G43"/>
  <c r="D43"/>
  <c r="AU42"/>
  <c r="AS44" s="1"/>
  <c r="AP42"/>
  <c r="AO42"/>
  <c r="AM42"/>
  <c r="H42"/>
  <c r="G42"/>
  <c r="D42"/>
  <c r="AU41"/>
  <c r="AR44" s="1"/>
  <c r="AT41"/>
  <c r="AR43" s="1"/>
  <c r="AS41"/>
  <c r="AP41"/>
  <c r="AO41"/>
  <c r="AM41"/>
  <c r="Q41"/>
  <c r="I41"/>
  <c r="H41"/>
  <c r="N40"/>
  <c r="H40"/>
  <c r="S39"/>
  <c r="S37"/>
  <c r="H37"/>
  <c r="G37"/>
  <c r="D37"/>
  <c r="AP36"/>
  <c r="AO36"/>
  <c r="AQ36" s="1"/>
  <c r="AM36"/>
  <c r="H36"/>
  <c r="G36"/>
  <c r="D36"/>
  <c r="AU35"/>
  <c r="AT36" s="1"/>
  <c r="AS35"/>
  <c r="AP35"/>
  <c r="AO35"/>
  <c r="AM35"/>
  <c r="H35"/>
  <c r="G35"/>
  <c r="D35"/>
  <c r="AU34"/>
  <c r="AS36" s="1"/>
  <c r="AT34"/>
  <c r="AP34"/>
  <c r="AO34"/>
  <c r="AM34"/>
  <c r="H34"/>
  <c r="G34"/>
  <c r="D34"/>
  <c r="AU33"/>
  <c r="AR36" s="1"/>
  <c r="AT33"/>
  <c r="AR35" s="1"/>
  <c r="AZ35" s="1"/>
  <c r="AS33"/>
  <c r="BA33" s="1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T28" s="1"/>
  <c r="AS27"/>
  <c r="BC27" s="1"/>
  <c r="AP27"/>
  <c r="AO27"/>
  <c r="AM27"/>
  <c r="X27"/>
  <c r="S27"/>
  <c r="H27"/>
  <c r="G27"/>
  <c r="D27"/>
  <c r="AU26"/>
  <c r="AS28" s="1"/>
  <c r="AP26"/>
  <c r="AO26"/>
  <c r="AM26"/>
  <c r="X26"/>
  <c r="H26"/>
  <c r="G26"/>
  <c r="D26"/>
  <c r="AU25"/>
  <c r="AR28" s="1"/>
  <c r="AT25"/>
  <c r="AR27" s="1"/>
  <c r="AS25"/>
  <c r="AR26" s="1"/>
  <c r="AP25"/>
  <c r="AO25"/>
  <c r="AM25"/>
  <c r="I25"/>
  <c r="H25"/>
  <c r="N24"/>
  <c r="H24"/>
  <c r="S23"/>
  <c r="S21"/>
  <c r="H21"/>
  <c r="G21"/>
  <c r="D21"/>
  <c r="AP20"/>
  <c r="AO20"/>
  <c r="AM20"/>
  <c r="H20"/>
  <c r="G20"/>
  <c r="D20"/>
  <c r="AU19"/>
  <c r="AT20" s="1"/>
  <c r="AS19"/>
  <c r="AP19"/>
  <c r="AQ19" s="1"/>
  <c r="AO19"/>
  <c r="AM19"/>
  <c r="S19"/>
  <c r="H19"/>
  <c r="G19"/>
  <c r="D19"/>
  <c r="AU18"/>
  <c r="AS20" s="1"/>
  <c r="AT18"/>
  <c r="AP18"/>
  <c r="AO18"/>
  <c r="AM18"/>
  <c r="H18"/>
  <c r="G18"/>
  <c r="D18"/>
  <c r="AU17"/>
  <c r="AR20" s="1"/>
  <c r="AT17"/>
  <c r="AR19" s="1"/>
  <c r="AS17"/>
  <c r="AZ17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BC11"/>
  <c r="AU11"/>
  <c r="AT12" s="1"/>
  <c r="AS11"/>
  <c r="AP11"/>
  <c r="AO11"/>
  <c r="AM11"/>
  <c r="S11"/>
  <c r="H11"/>
  <c r="G11"/>
  <c r="D11"/>
  <c r="AU10"/>
  <c r="AT10"/>
  <c r="AP10"/>
  <c r="AO10"/>
  <c r="AM10"/>
  <c r="H10"/>
  <c r="G10"/>
  <c r="D10"/>
  <c r="AU9"/>
  <c r="AT9"/>
  <c r="AS9"/>
  <c r="AR10" s="1"/>
  <c r="AP9"/>
  <c r="AO9"/>
  <c r="AM9"/>
  <c r="S9"/>
  <c r="I9"/>
  <c r="H9"/>
  <c r="N8"/>
  <c r="H8"/>
  <c r="BW7"/>
  <c r="H69" i="44"/>
  <c r="G69"/>
  <c r="D69"/>
  <c r="AP68"/>
  <c r="AO68"/>
  <c r="AM68"/>
  <c r="H68"/>
  <c r="G68"/>
  <c r="D68"/>
  <c r="AU67"/>
  <c r="AT68" s="1"/>
  <c r="AS67"/>
  <c r="AP67"/>
  <c r="AO67"/>
  <c r="AM67"/>
  <c r="H67"/>
  <c r="G67"/>
  <c r="D67"/>
  <c r="AU66"/>
  <c r="AS68" s="1"/>
  <c r="AT66"/>
  <c r="AP66"/>
  <c r="AO66"/>
  <c r="AM66"/>
  <c r="H66"/>
  <c r="G66"/>
  <c r="D66"/>
  <c r="AU65"/>
  <c r="AR68" s="1"/>
  <c r="AT65"/>
  <c r="AR67" s="1"/>
  <c r="BB67" s="1"/>
  <c r="AS65"/>
  <c r="AR66" s="1"/>
  <c r="AZ66" s="1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P59"/>
  <c r="AO59"/>
  <c r="AM59"/>
  <c r="H59"/>
  <c r="G59"/>
  <c r="D59"/>
  <c r="AU58"/>
  <c r="BC58" s="1"/>
  <c r="AT58"/>
  <c r="AP58"/>
  <c r="AO58"/>
  <c r="AM58"/>
  <c r="H58"/>
  <c r="G58"/>
  <c r="D58"/>
  <c r="AU57"/>
  <c r="AR60" s="1"/>
  <c r="AT57"/>
  <c r="AR59" s="1"/>
  <c r="AS57"/>
  <c r="AR58" s="1"/>
  <c r="AZ58" s="1"/>
  <c r="AP57"/>
  <c r="AO57"/>
  <c r="AQ57" s="1"/>
  <c r="AM57"/>
  <c r="I57"/>
  <c r="H57"/>
  <c r="N56"/>
  <c r="H56"/>
  <c r="H53"/>
  <c r="G53"/>
  <c r="D53"/>
  <c r="AP52"/>
  <c r="AO52"/>
  <c r="AM52"/>
  <c r="H52"/>
  <c r="G52"/>
  <c r="D52"/>
  <c r="AU51"/>
  <c r="AS51"/>
  <c r="AP51"/>
  <c r="AO51"/>
  <c r="AM51"/>
  <c r="H51"/>
  <c r="G51"/>
  <c r="D51"/>
  <c r="AU50"/>
  <c r="AS52" s="1"/>
  <c r="AT50"/>
  <c r="AP50"/>
  <c r="AO50"/>
  <c r="AM50"/>
  <c r="H50"/>
  <c r="G50"/>
  <c r="D50"/>
  <c r="AU49"/>
  <c r="AR52" s="1"/>
  <c r="AT49"/>
  <c r="AR51" s="1"/>
  <c r="AZ51" s="1"/>
  <c r="AS49"/>
  <c r="AZ49" s="1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P43"/>
  <c r="AO43"/>
  <c r="AM43"/>
  <c r="H43"/>
  <c r="G43"/>
  <c r="D43"/>
  <c r="AU42"/>
  <c r="AS44" s="1"/>
  <c r="AT42"/>
  <c r="AP42"/>
  <c r="AO42"/>
  <c r="AM42"/>
  <c r="H42"/>
  <c r="G42"/>
  <c r="D42"/>
  <c r="AU41"/>
  <c r="AR44" s="1"/>
  <c r="BA44" s="1"/>
  <c r="AT41"/>
  <c r="AS41"/>
  <c r="AR42" s="1"/>
  <c r="AP41"/>
  <c r="AO41"/>
  <c r="AM41"/>
  <c r="Q41"/>
  <c r="I41"/>
  <c r="H41"/>
  <c r="N40"/>
  <c r="H40"/>
  <c r="S39"/>
  <c r="S37"/>
  <c r="H37"/>
  <c r="G37"/>
  <c r="D37"/>
  <c r="AP36"/>
  <c r="AO36"/>
  <c r="AM36"/>
  <c r="H36"/>
  <c r="G36"/>
  <c r="D36"/>
  <c r="AU35"/>
  <c r="AT36" s="1"/>
  <c r="AS35"/>
  <c r="AP35"/>
  <c r="AO35"/>
  <c r="AM35"/>
  <c r="H35"/>
  <c r="G35"/>
  <c r="D35"/>
  <c r="AU34"/>
  <c r="AS36" s="1"/>
  <c r="AP34"/>
  <c r="AO34"/>
  <c r="AM34"/>
  <c r="H34"/>
  <c r="G34"/>
  <c r="D34"/>
  <c r="AU33"/>
  <c r="AR36" s="1"/>
  <c r="AT33"/>
  <c r="AR35" s="1"/>
  <c r="BB35" s="1"/>
  <c r="AS33"/>
  <c r="AR34" s="1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Q28" s="1"/>
  <c r="AM28"/>
  <c r="X28"/>
  <c r="H28"/>
  <c r="G28"/>
  <c r="D28"/>
  <c r="AU27"/>
  <c r="AT28" s="1"/>
  <c r="AS27"/>
  <c r="AP27"/>
  <c r="AO27"/>
  <c r="AM27"/>
  <c r="X27"/>
  <c r="S27"/>
  <c r="H27"/>
  <c r="G27"/>
  <c r="D27"/>
  <c r="AU26"/>
  <c r="BC26" s="1"/>
  <c r="AT26"/>
  <c r="AP26"/>
  <c r="AO26"/>
  <c r="AM26"/>
  <c r="X26"/>
  <c r="H26"/>
  <c r="G26"/>
  <c r="D26"/>
  <c r="AU25"/>
  <c r="AR28" s="1"/>
  <c r="BB28" s="1"/>
  <c r="AT25"/>
  <c r="AS25"/>
  <c r="AP25"/>
  <c r="AO25"/>
  <c r="AQ25" s="1"/>
  <c r="AM25"/>
  <c r="I25"/>
  <c r="H25"/>
  <c r="N24"/>
  <c r="H24"/>
  <c r="S23"/>
  <c r="S21"/>
  <c r="H21"/>
  <c r="G21"/>
  <c r="D21"/>
  <c r="AP20"/>
  <c r="AO20"/>
  <c r="AM20"/>
  <c r="H20"/>
  <c r="G20"/>
  <c r="D20"/>
  <c r="AU19"/>
  <c r="AT20" s="1"/>
  <c r="AS19"/>
  <c r="AP19"/>
  <c r="AQ19" s="1"/>
  <c r="AO19"/>
  <c r="AM19"/>
  <c r="S19"/>
  <c r="H19"/>
  <c r="G19"/>
  <c r="D19"/>
  <c r="AU18"/>
  <c r="AS20" s="1"/>
  <c r="AT18"/>
  <c r="AP18"/>
  <c r="AO18"/>
  <c r="AM18"/>
  <c r="H18"/>
  <c r="G18"/>
  <c r="D18"/>
  <c r="AU17"/>
  <c r="AR20" s="1"/>
  <c r="AT17"/>
  <c r="AR19" s="1"/>
  <c r="BB19" s="1"/>
  <c r="AS17"/>
  <c r="AR18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BC11" s="1"/>
  <c r="AP11"/>
  <c r="AO11"/>
  <c r="AM11"/>
  <c r="S11"/>
  <c r="H11"/>
  <c r="G11"/>
  <c r="D11"/>
  <c r="AU10"/>
  <c r="AS12" s="1"/>
  <c r="AT10"/>
  <c r="AP10"/>
  <c r="AO10"/>
  <c r="AM10"/>
  <c r="H10"/>
  <c r="G10"/>
  <c r="D10"/>
  <c r="AU9"/>
  <c r="AR12" s="1"/>
  <c r="AT9"/>
  <c r="AR11" s="1"/>
  <c r="BB11" s="1"/>
  <c r="AS9"/>
  <c r="AR10" s="1"/>
  <c r="BA10" s="1"/>
  <c r="AP9"/>
  <c r="AO9"/>
  <c r="AM9"/>
  <c r="S9"/>
  <c r="I9"/>
  <c r="H9"/>
  <c r="N8"/>
  <c r="H8"/>
  <c r="BW7"/>
  <c r="H69" i="43"/>
  <c r="G69"/>
  <c r="D69"/>
  <c r="AP68"/>
  <c r="AO68"/>
  <c r="AM68"/>
  <c r="H68"/>
  <c r="G68"/>
  <c r="D68"/>
  <c r="AU67"/>
  <c r="AT68" s="1"/>
  <c r="AS67"/>
  <c r="AP67"/>
  <c r="AO67"/>
  <c r="AM67"/>
  <c r="H67"/>
  <c r="G67"/>
  <c r="D67"/>
  <c r="AU66"/>
  <c r="AS68" s="1"/>
  <c r="BC68" s="1"/>
  <c r="AT66"/>
  <c r="AP66"/>
  <c r="AO66"/>
  <c r="AQ66" s="1"/>
  <c r="AM66"/>
  <c r="H66"/>
  <c r="G66"/>
  <c r="D66"/>
  <c r="AU65"/>
  <c r="AR68" s="1"/>
  <c r="AT65"/>
  <c r="AR67" s="1"/>
  <c r="BB67" s="1"/>
  <c r="AS65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P59"/>
  <c r="AO59"/>
  <c r="AM59"/>
  <c r="H59"/>
  <c r="G59"/>
  <c r="D59"/>
  <c r="AU58"/>
  <c r="AS60" s="1"/>
  <c r="AT58"/>
  <c r="BC58" s="1"/>
  <c r="AP58"/>
  <c r="AO58"/>
  <c r="AM58"/>
  <c r="H58"/>
  <c r="G58"/>
  <c r="D58"/>
  <c r="AU57"/>
  <c r="AT57"/>
  <c r="AR59" s="1"/>
  <c r="AS57"/>
  <c r="AP57"/>
  <c r="AO57"/>
  <c r="AM57"/>
  <c r="I57"/>
  <c r="H57"/>
  <c r="N56"/>
  <c r="H56"/>
  <c r="H53"/>
  <c r="G53"/>
  <c r="D53"/>
  <c r="AP52"/>
  <c r="AO52"/>
  <c r="AM52"/>
  <c r="H52"/>
  <c r="G52"/>
  <c r="D52"/>
  <c r="AU51"/>
  <c r="AS51"/>
  <c r="BC51" s="1"/>
  <c r="AP51"/>
  <c r="AO51"/>
  <c r="AM51"/>
  <c r="H51"/>
  <c r="G51"/>
  <c r="D51"/>
  <c r="AU50"/>
  <c r="AS52" s="1"/>
  <c r="AP50"/>
  <c r="AO50"/>
  <c r="AM50"/>
  <c r="H50"/>
  <c r="G50"/>
  <c r="D50"/>
  <c r="AU49"/>
  <c r="BA49" s="1"/>
  <c r="AT49"/>
  <c r="AR51" s="1"/>
  <c r="AZ51" s="1"/>
  <c r="AS49"/>
  <c r="AR50" s="1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P43"/>
  <c r="AO43"/>
  <c r="AM43"/>
  <c r="H43"/>
  <c r="G43"/>
  <c r="D43"/>
  <c r="AU42"/>
  <c r="AS44" s="1"/>
  <c r="AT42"/>
  <c r="BC42" s="1"/>
  <c r="AP42"/>
  <c r="AO42"/>
  <c r="AM42"/>
  <c r="H42"/>
  <c r="G42"/>
  <c r="D42"/>
  <c r="AU41"/>
  <c r="BB41" s="1"/>
  <c r="AT41"/>
  <c r="AR43" s="1"/>
  <c r="AS41"/>
  <c r="AR42" s="1"/>
  <c r="AZ42" s="1"/>
  <c r="AP41"/>
  <c r="AO41"/>
  <c r="AQ41" s="1"/>
  <c r="AM41"/>
  <c r="Q41"/>
  <c r="I41"/>
  <c r="H41"/>
  <c r="N40"/>
  <c r="H40"/>
  <c r="S39"/>
  <c r="S37"/>
  <c r="H37"/>
  <c r="G37"/>
  <c r="D37"/>
  <c r="AS36"/>
  <c r="AP36"/>
  <c r="AO36"/>
  <c r="AM36"/>
  <c r="H36"/>
  <c r="G36"/>
  <c r="D36"/>
  <c r="AU35"/>
  <c r="AT36" s="1"/>
  <c r="AS35"/>
  <c r="AT34" s="1"/>
  <c r="AP35"/>
  <c r="AO35"/>
  <c r="AM35"/>
  <c r="H35"/>
  <c r="G35"/>
  <c r="D35"/>
  <c r="AU34"/>
  <c r="AR34"/>
  <c r="BA34" s="1"/>
  <c r="AP34"/>
  <c r="AO34"/>
  <c r="AM34"/>
  <c r="H34"/>
  <c r="G34"/>
  <c r="D34"/>
  <c r="AU33"/>
  <c r="AT33"/>
  <c r="AR35" s="1"/>
  <c r="AZ35" s="1"/>
  <c r="AS33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T28" s="1"/>
  <c r="AS27"/>
  <c r="AP27"/>
  <c r="AO27"/>
  <c r="AM27"/>
  <c r="X27"/>
  <c r="S27"/>
  <c r="H27"/>
  <c r="G27"/>
  <c r="D27"/>
  <c r="AU26"/>
  <c r="BC26" s="1"/>
  <c r="AT26"/>
  <c r="AR26"/>
  <c r="AZ26" s="1"/>
  <c r="AP26"/>
  <c r="AO26"/>
  <c r="AQ26" s="1"/>
  <c r="AM26"/>
  <c r="X26"/>
  <c r="H26"/>
  <c r="G26"/>
  <c r="D26"/>
  <c r="AU25"/>
  <c r="AR28" s="1"/>
  <c r="AT25"/>
  <c r="AS25"/>
  <c r="AP25"/>
  <c r="AO25"/>
  <c r="AM25"/>
  <c r="I25"/>
  <c r="H25"/>
  <c r="N24"/>
  <c r="H24"/>
  <c r="S23"/>
  <c r="S21"/>
  <c r="H21"/>
  <c r="G21"/>
  <c r="D21"/>
  <c r="AP20"/>
  <c r="AO20"/>
  <c r="AM20"/>
  <c r="H20"/>
  <c r="G20"/>
  <c r="D20"/>
  <c r="AU19"/>
  <c r="AT20" s="1"/>
  <c r="AS19"/>
  <c r="AR19"/>
  <c r="AP19"/>
  <c r="AO19"/>
  <c r="AM19"/>
  <c r="S19"/>
  <c r="H19"/>
  <c r="G19"/>
  <c r="D19"/>
  <c r="AU18"/>
  <c r="AS20" s="1"/>
  <c r="AT18"/>
  <c r="AP18"/>
  <c r="AO18"/>
  <c r="AM18"/>
  <c r="H18"/>
  <c r="G18"/>
  <c r="D18"/>
  <c r="AU17"/>
  <c r="AR20" s="1"/>
  <c r="AT17"/>
  <c r="AS17"/>
  <c r="AZ17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AT10" s="1"/>
  <c r="AP11"/>
  <c r="AO11"/>
  <c r="AM11"/>
  <c r="S11"/>
  <c r="H11"/>
  <c r="G11"/>
  <c r="D11"/>
  <c r="AU10"/>
  <c r="AS12" s="1"/>
  <c r="BC12" s="1"/>
  <c r="AR10"/>
  <c r="AP10"/>
  <c r="AO10"/>
  <c r="AM10"/>
  <c r="H10"/>
  <c r="G10"/>
  <c r="D10"/>
  <c r="AU9"/>
  <c r="AR12" s="1"/>
  <c r="AT9"/>
  <c r="BB9" s="1"/>
  <c r="AS9"/>
  <c r="AP9"/>
  <c r="AO9"/>
  <c r="AN9"/>
  <c r="AM9"/>
  <c r="S9"/>
  <c r="I9"/>
  <c r="H9"/>
  <c r="N8"/>
  <c r="H8"/>
  <c r="BW7"/>
  <c r="H69" i="42"/>
  <c r="G69"/>
  <c r="D69"/>
  <c r="AP68"/>
  <c r="AO68"/>
  <c r="AQ68" s="1"/>
  <c r="AM68"/>
  <c r="H68"/>
  <c r="G68"/>
  <c r="D68"/>
  <c r="AU67"/>
  <c r="AT68" s="1"/>
  <c r="AS67"/>
  <c r="AP67"/>
  <c r="AO67"/>
  <c r="AM67"/>
  <c r="H67"/>
  <c r="G67"/>
  <c r="D67"/>
  <c r="AU66"/>
  <c r="AS68" s="1"/>
  <c r="AT66"/>
  <c r="AP66"/>
  <c r="AO66"/>
  <c r="AM66"/>
  <c r="H66"/>
  <c r="G66"/>
  <c r="D66"/>
  <c r="AU65"/>
  <c r="AR68" s="1"/>
  <c r="AT65"/>
  <c r="AR67" s="1"/>
  <c r="AS65"/>
  <c r="BA65" s="1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P59"/>
  <c r="AO59"/>
  <c r="AM59"/>
  <c r="H59"/>
  <c r="G59"/>
  <c r="D59"/>
  <c r="AU58"/>
  <c r="AS60" s="1"/>
  <c r="AT58"/>
  <c r="AP58"/>
  <c r="AO58"/>
  <c r="AQ58" s="1"/>
  <c r="AM58"/>
  <c r="H58"/>
  <c r="G58"/>
  <c r="D58"/>
  <c r="AU57"/>
  <c r="AR60" s="1"/>
  <c r="BA60" s="1"/>
  <c r="AT57"/>
  <c r="AS57"/>
  <c r="AR58" s="1"/>
  <c r="AZ58" s="1"/>
  <c r="AP57"/>
  <c r="AO57"/>
  <c r="AQ57" s="1"/>
  <c r="AM57"/>
  <c r="I57"/>
  <c r="H57"/>
  <c r="N56"/>
  <c r="H56"/>
  <c r="H53"/>
  <c r="G53"/>
  <c r="D53"/>
  <c r="AP52"/>
  <c r="AO52"/>
  <c r="AM52"/>
  <c r="H52"/>
  <c r="G52"/>
  <c r="D52"/>
  <c r="AU51"/>
  <c r="AT52" s="1"/>
  <c r="AS51"/>
  <c r="AP51"/>
  <c r="AO51"/>
  <c r="AM51"/>
  <c r="H51"/>
  <c r="G51"/>
  <c r="D51"/>
  <c r="AU50"/>
  <c r="AS52" s="1"/>
  <c r="AT50"/>
  <c r="AP50"/>
  <c r="AO50"/>
  <c r="AM50"/>
  <c r="H50"/>
  <c r="G50"/>
  <c r="D50"/>
  <c r="AU49"/>
  <c r="AR52" s="1"/>
  <c r="AT49"/>
  <c r="AR51" s="1"/>
  <c r="AS49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P43"/>
  <c r="AO43"/>
  <c r="AM43"/>
  <c r="H43"/>
  <c r="G43"/>
  <c r="D43"/>
  <c r="AU42"/>
  <c r="BC42" s="1"/>
  <c r="AT42"/>
  <c r="AP42"/>
  <c r="AO42"/>
  <c r="AQ42" s="1"/>
  <c r="AM42"/>
  <c r="H42"/>
  <c r="G42"/>
  <c r="D42"/>
  <c r="AU41"/>
  <c r="AR44" s="1"/>
  <c r="BB44" s="1"/>
  <c r="AT41"/>
  <c r="AR43" s="1"/>
  <c r="AZ43" s="1"/>
  <c r="AS41"/>
  <c r="AZ41" s="1"/>
  <c r="AP41"/>
  <c r="AO41"/>
  <c r="AM41"/>
  <c r="Q41"/>
  <c r="I41"/>
  <c r="H41"/>
  <c r="N40"/>
  <c r="H40"/>
  <c r="S39"/>
  <c r="S37"/>
  <c r="H37"/>
  <c r="G37"/>
  <c r="D37"/>
  <c r="AT36"/>
  <c r="AP36"/>
  <c r="AO36"/>
  <c r="AQ36" s="1"/>
  <c r="AM36"/>
  <c r="H36"/>
  <c r="G36"/>
  <c r="D36"/>
  <c r="AU35"/>
  <c r="AS35"/>
  <c r="BC35" s="1"/>
  <c r="AP35"/>
  <c r="AO35"/>
  <c r="AM35"/>
  <c r="H35"/>
  <c r="G35"/>
  <c r="D35"/>
  <c r="AU34"/>
  <c r="AS36" s="1"/>
  <c r="AP34"/>
  <c r="AO34"/>
  <c r="AM34"/>
  <c r="H34"/>
  <c r="G34"/>
  <c r="D34"/>
  <c r="AU33"/>
  <c r="AR36" s="1"/>
  <c r="BA36" s="1"/>
  <c r="AT33"/>
  <c r="BB33" s="1"/>
  <c r="AS33"/>
  <c r="BA33" s="1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T28" s="1"/>
  <c r="AS27"/>
  <c r="AP27"/>
  <c r="AO27"/>
  <c r="AM27"/>
  <c r="X27"/>
  <c r="S27"/>
  <c r="H27"/>
  <c r="G27"/>
  <c r="D27"/>
  <c r="AU26"/>
  <c r="AT26"/>
  <c r="AP26"/>
  <c r="AO26"/>
  <c r="AM26"/>
  <c r="X26"/>
  <c r="H26"/>
  <c r="G26"/>
  <c r="D26"/>
  <c r="AU25"/>
  <c r="AR28" s="1"/>
  <c r="AT25"/>
  <c r="AS25"/>
  <c r="AZ25" s="1"/>
  <c r="AP25"/>
  <c r="AO25"/>
  <c r="AQ25" s="1"/>
  <c r="AM25"/>
  <c r="I25"/>
  <c r="H25"/>
  <c r="N24"/>
  <c r="H24"/>
  <c r="S23"/>
  <c r="S21"/>
  <c r="H21"/>
  <c r="G21"/>
  <c r="D21"/>
  <c r="AP20"/>
  <c r="AO20"/>
  <c r="AM20"/>
  <c r="H20"/>
  <c r="G20"/>
  <c r="D20"/>
  <c r="AU19"/>
  <c r="AT20" s="1"/>
  <c r="AS19"/>
  <c r="AR19"/>
  <c r="BB19" s="1"/>
  <c r="AP19"/>
  <c r="AO19"/>
  <c r="AM19"/>
  <c r="S19"/>
  <c r="H19"/>
  <c r="G19"/>
  <c r="D19"/>
  <c r="AU18"/>
  <c r="AS20" s="1"/>
  <c r="BC20" s="1"/>
  <c r="AT18"/>
  <c r="AR18"/>
  <c r="AP18"/>
  <c r="AO18"/>
  <c r="AM18"/>
  <c r="H18"/>
  <c r="G18"/>
  <c r="D18"/>
  <c r="AU17"/>
  <c r="AR20" s="1"/>
  <c r="AT17"/>
  <c r="AS17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AP11"/>
  <c r="AO11"/>
  <c r="AM11"/>
  <c r="S11"/>
  <c r="H11"/>
  <c r="G11"/>
  <c r="D11"/>
  <c r="AU10"/>
  <c r="AS12" s="1"/>
  <c r="AT10"/>
  <c r="AP10"/>
  <c r="AO10"/>
  <c r="AQ10" s="1"/>
  <c r="AM10"/>
  <c r="H10"/>
  <c r="G10"/>
  <c r="D10"/>
  <c r="AU9"/>
  <c r="AR12" s="1"/>
  <c r="AT9"/>
  <c r="AR11" s="1"/>
  <c r="AS9"/>
  <c r="AR10" s="1"/>
  <c r="BA10" s="1"/>
  <c r="AP9"/>
  <c r="AO9"/>
  <c r="AM9"/>
  <c r="S9"/>
  <c r="I9"/>
  <c r="H9"/>
  <c r="N8"/>
  <c r="H8"/>
  <c r="BW7"/>
  <c r="F9" i="14"/>
  <c r="F17"/>
  <c r="F16"/>
  <c r="F8"/>
  <c r="F18"/>
  <c r="F28"/>
  <c r="F24"/>
  <c r="F5"/>
  <c r="F14"/>
  <c r="F12"/>
  <c r="F34"/>
  <c r="F32"/>
  <c r="F13"/>
  <c r="F10"/>
  <c r="F40"/>
  <c r="F25"/>
  <c r="F7"/>
  <c r="F31"/>
  <c r="F21"/>
  <c r="F37"/>
  <c r="F33"/>
  <c r="F22"/>
  <c r="F35"/>
  <c r="F20"/>
  <c r="F36"/>
  <c r="F27"/>
  <c r="H69" i="40"/>
  <c r="G69"/>
  <c r="D69"/>
  <c r="AP68"/>
  <c r="AO68"/>
  <c r="AM68"/>
  <c r="H68"/>
  <c r="G68"/>
  <c r="D68"/>
  <c r="AU67"/>
  <c r="AT68" s="1"/>
  <c r="AS67"/>
  <c r="AP67"/>
  <c r="AO67"/>
  <c r="AM67"/>
  <c r="H67"/>
  <c r="G67"/>
  <c r="D67"/>
  <c r="AU66"/>
  <c r="AS68" s="1"/>
  <c r="AT66"/>
  <c r="AP66"/>
  <c r="AO66"/>
  <c r="AM66"/>
  <c r="H66"/>
  <c r="G66"/>
  <c r="D66"/>
  <c r="AU65"/>
  <c r="AR68" s="1"/>
  <c r="AT65"/>
  <c r="AR67" s="1"/>
  <c r="BB67" s="1"/>
  <c r="AS65"/>
  <c r="AR66" s="1"/>
  <c r="BA66" s="1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P59"/>
  <c r="AO59"/>
  <c r="AQ59" s="1"/>
  <c r="AM59"/>
  <c r="H59"/>
  <c r="G59"/>
  <c r="D59"/>
  <c r="AU58"/>
  <c r="AS60" s="1"/>
  <c r="AT58"/>
  <c r="AP58"/>
  <c r="AO58"/>
  <c r="AM58"/>
  <c r="H58"/>
  <c r="G58"/>
  <c r="D58"/>
  <c r="AU57"/>
  <c r="AR60" s="1"/>
  <c r="AN60" s="1"/>
  <c r="AT57"/>
  <c r="AS57"/>
  <c r="AR58" s="1"/>
  <c r="AN58" s="1"/>
  <c r="AP57"/>
  <c r="AO57"/>
  <c r="AM57"/>
  <c r="I57"/>
  <c r="H57"/>
  <c r="N56"/>
  <c r="H56"/>
  <c r="H53"/>
  <c r="G53"/>
  <c r="D53"/>
  <c r="AP52"/>
  <c r="AO52"/>
  <c r="AM52"/>
  <c r="H52"/>
  <c r="G52"/>
  <c r="D52"/>
  <c r="AU51"/>
  <c r="AT52" s="1"/>
  <c r="AS51"/>
  <c r="AP51"/>
  <c r="AO51"/>
  <c r="AM51"/>
  <c r="H51"/>
  <c r="G51"/>
  <c r="D51"/>
  <c r="AU50"/>
  <c r="AS52" s="1"/>
  <c r="AT50"/>
  <c r="AP50"/>
  <c r="AO50"/>
  <c r="AM50"/>
  <c r="H50"/>
  <c r="G50"/>
  <c r="D50"/>
  <c r="AU49"/>
  <c r="AT49"/>
  <c r="AS49"/>
  <c r="AR50" s="1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P43"/>
  <c r="AO43"/>
  <c r="AM43"/>
  <c r="H43"/>
  <c r="G43"/>
  <c r="D43"/>
  <c r="AU42"/>
  <c r="AS44" s="1"/>
  <c r="AT42"/>
  <c r="AP42"/>
  <c r="AO42"/>
  <c r="AM42"/>
  <c r="H42"/>
  <c r="G42"/>
  <c r="D42"/>
  <c r="AU41"/>
  <c r="AR44" s="1"/>
  <c r="BA44" s="1"/>
  <c r="AT41"/>
  <c r="AS41"/>
  <c r="AP41"/>
  <c r="AO41"/>
  <c r="AM41"/>
  <c r="Q41"/>
  <c r="I41"/>
  <c r="H41"/>
  <c r="N40"/>
  <c r="H40"/>
  <c r="S39"/>
  <c r="S37"/>
  <c r="H37"/>
  <c r="G37"/>
  <c r="D37"/>
  <c r="AP36"/>
  <c r="AO36"/>
  <c r="AM36"/>
  <c r="H36"/>
  <c r="G36"/>
  <c r="D36"/>
  <c r="AU35"/>
  <c r="AS35"/>
  <c r="AT34" s="1"/>
  <c r="AP35"/>
  <c r="AO35"/>
  <c r="AM35"/>
  <c r="H35"/>
  <c r="G35"/>
  <c r="D35"/>
  <c r="AU34"/>
  <c r="AS36" s="1"/>
  <c r="AP34"/>
  <c r="AO34"/>
  <c r="AM34"/>
  <c r="H34"/>
  <c r="G34"/>
  <c r="D34"/>
  <c r="AU33"/>
  <c r="AR36" s="1"/>
  <c r="AT33"/>
  <c r="BB33" s="1"/>
  <c r="AS33"/>
  <c r="AR34" s="1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Q28" s="1"/>
  <c r="AM28"/>
  <c r="X28"/>
  <c r="H28"/>
  <c r="G28"/>
  <c r="D28"/>
  <c r="AU27"/>
  <c r="AT28" s="1"/>
  <c r="AS27"/>
  <c r="AP27"/>
  <c r="AO27"/>
  <c r="AM27"/>
  <c r="X27"/>
  <c r="S27"/>
  <c r="H27"/>
  <c r="G27"/>
  <c r="D27"/>
  <c r="AU26"/>
  <c r="AS28" s="1"/>
  <c r="AT26"/>
  <c r="BC26" s="1"/>
  <c r="AP26"/>
  <c r="AO26"/>
  <c r="AQ26" s="1"/>
  <c r="AW28" s="1"/>
  <c r="AM26"/>
  <c r="X26"/>
  <c r="H26"/>
  <c r="G26"/>
  <c r="D26"/>
  <c r="AU25"/>
  <c r="AR28" s="1"/>
  <c r="BB28" s="1"/>
  <c r="AT25"/>
  <c r="AR27" s="1"/>
  <c r="AS25"/>
  <c r="AZ25" s="1"/>
  <c r="AP25"/>
  <c r="AO25"/>
  <c r="AM25"/>
  <c r="I25"/>
  <c r="H25"/>
  <c r="N24"/>
  <c r="H24"/>
  <c r="S23"/>
  <c r="S21"/>
  <c r="H21"/>
  <c r="G21"/>
  <c r="D21"/>
  <c r="AP20"/>
  <c r="AO20"/>
  <c r="AM20"/>
  <c r="H20"/>
  <c r="G20"/>
  <c r="D20"/>
  <c r="AU19"/>
  <c r="AT20" s="1"/>
  <c r="AS19"/>
  <c r="AP19"/>
  <c r="AO19"/>
  <c r="AM19"/>
  <c r="S19"/>
  <c r="H19"/>
  <c r="G19"/>
  <c r="D19"/>
  <c r="AU18"/>
  <c r="AS20" s="1"/>
  <c r="AT18"/>
  <c r="AP18"/>
  <c r="AO18"/>
  <c r="AM18"/>
  <c r="H18"/>
  <c r="G18"/>
  <c r="D18"/>
  <c r="AU17"/>
  <c r="AT17"/>
  <c r="AR19" s="1"/>
  <c r="AS17"/>
  <c r="AZ17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BC11" s="1"/>
  <c r="AP11"/>
  <c r="AO11"/>
  <c r="AM11"/>
  <c r="S11"/>
  <c r="H11"/>
  <c r="G11"/>
  <c r="D11"/>
  <c r="AU10"/>
  <c r="AT10"/>
  <c r="AP10"/>
  <c r="AO10"/>
  <c r="AM10"/>
  <c r="H10"/>
  <c r="G10"/>
  <c r="D10"/>
  <c r="AU9"/>
  <c r="AR12" s="1"/>
  <c r="AT9"/>
  <c r="AS9"/>
  <c r="AR10" s="1"/>
  <c r="AP9"/>
  <c r="AO9"/>
  <c r="AM9"/>
  <c r="S9"/>
  <c r="I9"/>
  <c r="H9"/>
  <c r="N8"/>
  <c r="H8"/>
  <c r="BW7"/>
  <c r="H69" i="39"/>
  <c r="G69"/>
  <c r="D69"/>
  <c r="AP68"/>
  <c r="AO68"/>
  <c r="AM68"/>
  <c r="H68"/>
  <c r="G68"/>
  <c r="D68"/>
  <c r="AU67"/>
  <c r="AT68" s="1"/>
  <c r="AS67"/>
  <c r="AP67"/>
  <c r="AO67"/>
  <c r="AM67"/>
  <c r="H67"/>
  <c r="G67"/>
  <c r="D67"/>
  <c r="AU66"/>
  <c r="AS68" s="1"/>
  <c r="AT66"/>
  <c r="AP66"/>
  <c r="AO66"/>
  <c r="AM66"/>
  <c r="H66"/>
  <c r="G66"/>
  <c r="D66"/>
  <c r="AU65"/>
  <c r="AR68" s="1"/>
  <c r="AT65"/>
  <c r="BB65" s="1"/>
  <c r="AS65"/>
  <c r="BA65" s="1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T58" s="1"/>
  <c r="AP59"/>
  <c r="AO59"/>
  <c r="AQ59" s="1"/>
  <c r="AM59"/>
  <c r="H59"/>
  <c r="G59"/>
  <c r="D59"/>
  <c r="AU58"/>
  <c r="AS60" s="1"/>
  <c r="AP58"/>
  <c r="AQ58" s="1"/>
  <c r="AO58"/>
  <c r="AM58"/>
  <c r="H58"/>
  <c r="G58"/>
  <c r="D58"/>
  <c r="AU57"/>
  <c r="AR60" s="1"/>
  <c r="AT57"/>
  <c r="AS57"/>
  <c r="AR58" s="1"/>
  <c r="AZ58" s="1"/>
  <c r="AP57"/>
  <c r="AO57"/>
  <c r="AQ57" s="1"/>
  <c r="AV59" s="1"/>
  <c r="AM57"/>
  <c r="I57"/>
  <c r="H57"/>
  <c r="N56"/>
  <c r="H56"/>
  <c r="H53"/>
  <c r="G53"/>
  <c r="D53"/>
  <c r="AP52"/>
  <c r="AO52"/>
  <c r="AM52"/>
  <c r="H52"/>
  <c r="G52"/>
  <c r="D52"/>
  <c r="AU51"/>
  <c r="AT52" s="1"/>
  <c r="AS51"/>
  <c r="AT50" s="1"/>
  <c r="AP51"/>
  <c r="AO51"/>
  <c r="AM51"/>
  <c r="H51"/>
  <c r="G51"/>
  <c r="D51"/>
  <c r="AU50"/>
  <c r="AS52" s="1"/>
  <c r="AP50"/>
  <c r="AO50"/>
  <c r="AM50"/>
  <c r="H50"/>
  <c r="G50"/>
  <c r="D50"/>
  <c r="AU49"/>
  <c r="AR52" s="1"/>
  <c r="AT49"/>
  <c r="AR51" s="1"/>
  <c r="AZ51" s="1"/>
  <c r="AS49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P43"/>
  <c r="AO43"/>
  <c r="AM43"/>
  <c r="H43"/>
  <c r="G43"/>
  <c r="D43"/>
  <c r="AU42"/>
  <c r="AS44" s="1"/>
  <c r="AT42"/>
  <c r="AR42"/>
  <c r="BA42" s="1"/>
  <c r="AP42"/>
  <c r="AO42"/>
  <c r="AQ42" s="1"/>
  <c r="AM42"/>
  <c r="H42"/>
  <c r="G42"/>
  <c r="D42"/>
  <c r="AU41"/>
  <c r="AT41"/>
  <c r="AR43" s="1"/>
  <c r="AS41"/>
  <c r="AP41"/>
  <c r="AO41"/>
  <c r="AM41"/>
  <c r="Q41"/>
  <c r="I41"/>
  <c r="H41"/>
  <c r="N40"/>
  <c r="H40"/>
  <c r="S39"/>
  <c r="S37"/>
  <c r="H37"/>
  <c r="G37"/>
  <c r="D37"/>
  <c r="AP36"/>
  <c r="AO36"/>
  <c r="AM36"/>
  <c r="H36"/>
  <c r="G36"/>
  <c r="D36"/>
  <c r="AU35"/>
  <c r="AT36" s="1"/>
  <c r="AS35"/>
  <c r="AT34" s="1"/>
  <c r="AP35"/>
  <c r="AO35"/>
  <c r="AM35"/>
  <c r="H35"/>
  <c r="G35"/>
  <c r="D35"/>
  <c r="AU34"/>
  <c r="AP34"/>
  <c r="AO34"/>
  <c r="AM34"/>
  <c r="H34"/>
  <c r="G34"/>
  <c r="D34"/>
  <c r="AU33"/>
  <c r="AR36" s="1"/>
  <c r="AT33"/>
  <c r="AR35" s="1"/>
  <c r="AS33"/>
  <c r="BA33" s="1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T28" s="1"/>
  <c r="AS27"/>
  <c r="BC27" s="1"/>
  <c r="AP27"/>
  <c r="AO27"/>
  <c r="AM27"/>
  <c r="X27"/>
  <c r="S27"/>
  <c r="H27"/>
  <c r="G27"/>
  <c r="D27"/>
  <c r="AU26"/>
  <c r="AS28" s="1"/>
  <c r="AP26"/>
  <c r="AO26"/>
  <c r="AM26"/>
  <c r="X26"/>
  <c r="H26"/>
  <c r="G26"/>
  <c r="D26"/>
  <c r="AU25"/>
  <c r="AR28" s="1"/>
  <c r="AT25"/>
  <c r="AR27" s="1"/>
  <c r="BB27" s="1"/>
  <c r="AS25"/>
  <c r="AP25"/>
  <c r="AO25"/>
  <c r="AM25"/>
  <c r="I25"/>
  <c r="H25"/>
  <c r="N24"/>
  <c r="H24"/>
  <c r="S23"/>
  <c r="S21"/>
  <c r="H21"/>
  <c r="G21"/>
  <c r="D21"/>
  <c r="AP20"/>
  <c r="AO20"/>
  <c r="AM20"/>
  <c r="H20"/>
  <c r="G20"/>
  <c r="D20"/>
  <c r="AU19"/>
  <c r="AT20" s="1"/>
  <c r="AS19"/>
  <c r="BC19" s="1"/>
  <c r="AP19"/>
  <c r="AO19"/>
  <c r="AM19"/>
  <c r="S19"/>
  <c r="H19"/>
  <c r="G19"/>
  <c r="D19"/>
  <c r="AU18"/>
  <c r="AS20" s="1"/>
  <c r="AT18"/>
  <c r="BC18" s="1"/>
  <c r="AP18"/>
  <c r="AO18"/>
  <c r="AM18"/>
  <c r="H18"/>
  <c r="G18"/>
  <c r="D18"/>
  <c r="AU17"/>
  <c r="AR20" s="1"/>
  <c r="AT17"/>
  <c r="BB17" s="1"/>
  <c r="AS17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BC11" s="1"/>
  <c r="AP11"/>
  <c r="AO11"/>
  <c r="AQ11" s="1"/>
  <c r="AM11"/>
  <c r="S11"/>
  <c r="H11"/>
  <c r="G11"/>
  <c r="D11"/>
  <c r="AU10"/>
  <c r="AS12" s="1"/>
  <c r="BC12" s="1"/>
  <c r="AP10"/>
  <c r="AO10"/>
  <c r="AM10"/>
  <c r="H10"/>
  <c r="G10"/>
  <c r="D10"/>
  <c r="AU9"/>
  <c r="BB9" s="1"/>
  <c r="AT9"/>
  <c r="AR11" s="1"/>
  <c r="AS9"/>
  <c r="AR10" s="1"/>
  <c r="BA10" s="1"/>
  <c r="AP9"/>
  <c r="AO9"/>
  <c r="AM9"/>
  <c r="S9"/>
  <c r="I9"/>
  <c r="H9"/>
  <c r="N8"/>
  <c r="H8"/>
  <c r="BW7"/>
  <c r="H69" i="38"/>
  <c r="G69"/>
  <c r="D69"/>
  <c r="AP68"/>
  <c r="AO68"/>
  <c r="AM68"/>
  <c r="H68"/>
  <c r="G68"/>
  <c r="D68"/>
  <c r="AU67"/>
  <c r="AT68" s="1"/>
  <c r="AS67"/>
  <c r="AT66" s="1"/>
  <c r="AP67"/>
  <c r="AO67"/>
  <c r="AM67"/>
  <c r="H67"/>
  <c r="G67"/>
  <c r="D67"/>
  <c r="AU66"/>
  <c r="AS68" s="1"/>
  <c r="AP66"/>
  <c r="AO66"/>
  <c r="AQ66" s="1"/>
  <c r="AM66"/>
  <c r="H66"/>
  <c r="G66"/>
  <c r="D66"/>
  <c r="AU65"/>
  <c r="AR68" s="1"/>
  <c r="AT65"/>
  <c r="AR67" s="1"/>
  <c r="BB67" s="1"/>
  <c r="AS65"/>
  <c r="AR66" s="1"/>
  <c r="BA66" s="1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P59"/>
  <c r="AO59"/>
  <c r="AM59"/>
  <c r="H59"/>
  <c r="G59"/>
  <c r="D59"/>
  <c r="AU58"/>
  <c r="AS60" s="1"/>
  <c r="AT58"/>
  <c r="AP58"/>
  <c r="AO58"/>
  <c r="AM58"/>
  <c r="H58"/>
  <c r="G58"/>
  <c r="D58"/>
  <c r="AU57"/>
  <c r="BB57" s="1"/>
  <c r="AT57"/>
  <c r="AR59" s="1"/>
  <c r="BB59" s="1"/>
  <c r="AS57"/>
  <c r="AZ57" s="1"/>
  <c r="AP57"/>
  <c r="AO57"/>
  <c r="AM57"/>
  <c r="I57"/>
  <c r="H57"/>
  <c r="N56"/>
  <c r="H56"/>
  <c r="H53"/>
  <c r="G53"/>
  <c r="D53"/>
  <c r="AP52"/>
  <c r="AO52"/>
  <c r="AM52"/>
  <c r="H52"/>
  <c r="G52"/>
  <c r="D52"/>
  <c r="AU51"/>
  <c r="AT52" s="1"/>
  <c r="AS51"/>
  <c r="AP51"/>
  <c r="AO51"/>
  <c r="AM51"/>
  <c r="H51"/>
  <c r="G51"/>
  <c r="D51"/>
  <c r="AU50"/>
  <c r="AS52" s="1"/>
  <c r="AT50"/>
  <c r="AP50"/>
  <c r="AO50"/>
  <c r="AM50"/>
  <c r="H50"/>
  <c r="G50"/>
  <c r="D50"/>
  <c r="AU49"/>
  <c r="AR52" s="1"/>
  <c r="BA52" s="1"/>
  <c r="AT49"/>
  <c r="AR51" s="1"/>
  <c r="AS49"/>
  <c r="AP49"/>
  <c r="AO49"/>
  <c r="AM49"/>
  <c r="I49"/>
  <c r="H49"/>
  <c r="N48"/>
  <c r="H48"/>
  <c r="H45"/>
  <c r="G45"/>
  <c r="D45"/>
  <c r="AT44"/>
  <c r="AP44"/>
  <c r="AO44"/>
  <c r="AQ44" s="1"/>
  <c r="AM44"/>
  <c r="Y44"/>
  <c r="S44" s="1"/>
  <c r="H44"/>
  <c r="G44"/>
  <c r="D44"/>
  <c r="AU43"/>
  <c r="BC43" s="1"/>
  <c r="AS43"/>
  <c r="AP43"/>
  <c r="AO43"/>
  <c r="AM43"/>
  <c r="H43"/>
  <c r="G43"/>
  <c r="D43"/>
  <c r="AU42"/>
  <c r="AS44" s="1"/>
  <c r="AT42"/>
  <c r="AP42"/>
  <c r="AO42"/>
  <c r="AQ42" s="1"/>
  <c r="AM42"/>
  <c r="H42"/>
  <c r="G42"/>
  <c r="D42"/>
  <c r="AU41"/>
  <c r="AT41"/>
  <c r="AR43" s="1"/>
  <c r="AZ43" s="1"/>
  <c r="AS41"/>
  <c r="AR42" s="1"/>
  <c r="AZ42" s="1"/>
  <c r="AP41"/>
  <c r="AO41"/>
  <c r="AM41"/>
  <c r="Q41"/>
  <c r="I41"/>
  <c r="H41"/>
  <c r="N40"/>
  <c r="H40"/>
  <c r="S39"/>
  <c r="S37"/>
  <c r="H37"/>
  <c r="G37"/>
  <c r="D37"/>
  <c r="AP36"/>
  <c r="AO36"/>
  <c r="AM36"/>
  <c r="H36"/>
  <c r="G36"/>
  <c r="D36"/>
  <c r="AU35"/>
  <c r="AT36" s="1"/>
  <c r="AS35"/>
  <c r="AT34" s="1"/>
  <c r="BC34" s="1"/>
  <c r="AP35"/>
  <c r="AO35"/>
  <c r="AQ35" s="1"/>
  <c r="AM35"/>
  <c r="H35"/>
  <c r="G35"/>
  <c r="D35"/>
  <c r="AU34"/>
  <c r="AS36" s="1"/>
  <c r="AR34"/>
  <c r="AP34"/>
  <c r="AO34"/>
  <c r="AM34"/>
  <c r="H34"/>
  <c r="G34"/>
  <c r="D34"/>
  <c r="AU33"/>
  <c r="AR36" s="1"/>
  <c r="AT33"/>
  <c r="AR35" s="1"/>
  <c r="AZ35" s="1"/>
  <c r="AS33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Q28" s="1"/>
  <c r="AM28"/>
  <c r="X28"/>
  <c r="H28"/>
  <c r="G28"/>
  <c r="D28"/>
  <c r="AU27"/>
  <c r="AT28" s="1"/>
  <c r="AS27"/>
  <c r="AP27"/>
  <c r="AO27"/>
  <c r="AQ27" s="1"/>
  <c r="AM27"/>
  <c r="X27"/>
  <c r="S27"/>
  <c r="H27"/>
  <c r="G27"/>
  <c r="D27"/>
  <c r="AU26"/>
  <c r="AS28" s="1"/>
  <c r="AT26"/>
  <c r="AP26"/>
  <c r="AO26"/>
  <c r="AM26"/>
  <c r="X26"/>
  <c r="H26"/>
  <c r="G26"/>
  <c r="D26"/>
  <c r="AU25"/>
  <c r="AR28" s="1"/>
  <c r="AT25"/>
  <c r="AR27" s="1"/>
  <c r="AS25"/>
  <c r="AP25"/>
  <c r="AO25"/>
  <c r="AM25"/>
  <c r="I25"/>
  <c r="H25"/>
  <c r="N24"/>
  <c r="H24"/>
  <c r="S23"/>
  <c r="S21"/>
  <c r="H21"/>
  <c r="G21"/>
  <c r="D21"/>
  <c r="AP20"/>
  <c r="AO20"/>
  <c r="AM20"/>
  <c r="H20"/>
  <c r="G20"/>
  <c r="D20"/>
  <c r="AU19"/>
  <c r="AT20" s="1"/>
  <c r="AS19"/>
  <c r="AP19"/>
  <c r="AO19"/>
  <c r="AM19"/>
  <c r="S19"/>
  <c r="H19"/>
  <c r="G19"/>
  <c r="D19"/>
  <c r="AU18"/>
  <c r="AS20" s="1"/>
  <c r="AP18"/>
  <c r="AO18"/>
  <c r="AM18"/>
  <c r="H18"/>
  <c r="G18"/>
  <c r="D18"/>
  <c r="AU17"/>
  <c r="AR20" s="1"/>
  <c r="AT17"/>
  <c r="AS17"/>
  <c r="AR18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AT10" s="1"/>
  <c r="AP11"/>
  <c r="AO11"/>
  <c r="AM11"/>
  <c r="S11"/>
  <c r="H11"/>
  <c r="G11"/>
  <c r="D11"/>
  <c r="AU10"/>
  <c r="AS12" s="1"/>
  <c r="AP10"/>
  <c r="AO10"/>
  <c r="AQ10" s="1"/>
  <c r="AM10"/>
  <c r="H10"/>
  <c r="G10"/>
  <c r="D10"/>
  <c r="AU9"/>
  <c r="AR12" s="1"/>
  <c r="AT9"/>
  <c r="AR11" s="1"/>
  <c r="AS9"/>
  <c r="AR10" s="1"/>
  <c r="AP9"/>
  <c r="AO9"/>
  <c r="AM9"/>
  <c r="S9"/>
  <c r="I9"/>
  <c r="H9"/>
  <c r="N8"/>
  <c r="H8"/>
  <c r="BW7"/>
  <c r="H69" i="37"/>
  <c r="G69"/>
  <c r="D69"/>
  <c r="AP68"/>
  <c r="AO68"/>
  <c r="AM68"/>
  <c r="H68"/>
  <c r="G68"/>
  <c r="D68"/>
  <c r="AU67"/>
  <c r="AT68" s="1"/>
  <c r="AS67"/>
  <c r="AT66" s="1"/>
  <c r="AP67"/>
  <c r="AO67"/>
  <c r="AM67"/>
  <c r="H67"/>
  <c r="G67"/>
  <c r="D67"/>
  <c r="AU66"/>
  <c r="AS68" s="1"/>
  <c r="AP66"/>
  <c r="AO66"/>
  <c r="AM66"/>
  <c r="H66"/>
  <c r="G66"/>
  <c r="D66"/>
  <c r="AU65"/>
  <c r="AR68" s="1"/>
  <c r="AT65"/>
  <c r="AZ65" s="1"/>
  <c r="AS65"/>
  <c r="AR66" s="1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P59"/>
  <c r="AO59"/>
  <c r="AM59"/>
  <c r="H59"/>
  <c r="G59"/>
  <c r="D59"/>
  <c r="AU58"/>
  <c r="BC58" s="1"/>
  <c r="AT58"/>
  <c r="AP58"/>
  <c r="AO58"/>
  <c r="AM58"/>
  <c r="H58"/>
  <c r="G58"/>
  <c r="D58"/>
  <c r="AU57"/>
  <c r="BB57" s="1"/>
  <c r="AT57"/>
  <c r="AR59" s="1"/>
  <c r="AS57"/>
  <c r="AZ57" s="1"/>
  <c r="AP57"/>
  <c r="AO57"/>
  <c r="AM57"/>
  <c r="I57"/>
  <c r="H57"/>
  <c r="N56"/>
  <c r="H56"/>
  <c r="H53"/>
  <c r="G53"/>
  <c r="D53"/>
  <c r="AP52"/>
  <c r="AO52"/>
  <c r="AM52"/>
  <c r="H52"/>
  <c r="G52"/>
  <c r="D52"/>
  <c r="AU51"/>
  <c r="AT52" s="1"/>
  <c r="AS51"/>
  <c r="AP51"/>
  <c r="AO51"/>
  <c r="AM51"/>
  <c r="H51"/>
  <c r="G51"/>
  <c r="D51"/>
  <c r="AU50"/>
  <c r="AS52" s="1"/>
  <c r="BC52" s="1"/>
  <c r="AT50"/>
  <c r="AP50"/>
  <c r="AO50"/>
  <c r="AM50"/>
  <c r="H50"/>
  <c r="G50"/>
  <c r="D50"/>
  <c r="AU49"/>
  <c r="AR52" s="1"/>
  <c r="AT49"/>
  <c r="AR51" s="1"/>
  <c r="AZ51" s="1"/>
  <c r="AS49"/>
  <c r="AR50" s="1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P43"/>
  <c r="AO43"/>
  <c r="AM43"/>
  <c r="H43"/>
  <c r="G43"/>
  <c r="D43"/>
  <c r="AU42"/>
  <c r="AS44" s="1"/>
  <c r="AT42"/>
  <c r="AP42"/>
  <c r="AO42"/>
  <c r="AM42"/>
  <c r="H42"/>
  <c r="G42"/>
  <c r="D42"/>
  <c r="AU41"/>
  <c r="AR44" s="1"/>
  <c r="AT41"/>
  <c r="AR43" s="1"/>
  <c r="AS41"/>
  <c r="AR42" s="1"/>
  <c r="BA42" s="1"/>
  <c r="AP41"/>
  <c r="AO41"/>
  <c r="AM41"/>
  <c r="Q41"/>
  <c r="I41"/>
  <c r="H41"/>
  <c r="N40"/>
  <c r="H40"/>
  <c r="S39"/>
  <c r="S37"/>
  <c r="H37"/>
  <c r="G37"/>
  <c r="D37"/>
  <c r="AP36"/>
  <c r="AO36"/>
  <c r="AM36"/>
  <c r="H36"/>
  <c r="G36"/>
  <c r="D36"/>
  <c r="AU35"/>
  <c r="AS35"/>
  <c r="AP35"/>
  <c r="AO35"/>
  <c r="AM35"/>
  <c r="H35"/>
  <c r="G35"/>
  <c r="D35"/>
  <c r="AU34"/>
  <c r="AS36" s="1"/>
  <c r="AT34"/>
  <c r="AP34"/>
  <c r="AO34"/>
  <c r="AM34"/>
  <c r="H34"/>
  <c r="G34"/>
  <c r="D34"/>
  <c r="AU33"/>
  <c r="AR36" s="1"/>
  <c r="AT33"/>
  <c r="AS33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BC27"/>
  <c r="AU27"/>
  <c r="AT28" s="1"/>
  <c r="AS27"/>
  <c r="AP27"/>
  <c r="AO27"/>
  <c r="AM27"/>
  <c r="X27"/>
  <c r="S27"/>
  <c r="H27"/>
  <c r="G27"/>
  <c r="D27"/>
  <c r="AU26"/>
  <c r="AS28" s="1"/>
  <c r="BC28" s="1"/>
  <c r="AT26"/>
  <c r="BC26" s="1"/>
  <c r="AP26"/>
  <c r="AO26"/>
  <c r="AM26"/>
  <c r="X26"/>
  <c r="H26"/>
  <c r="G26"/>
  <c r="D26"/>
  <c r="AU25"/>
  <c r="AR28" s="1"/>
  <c r="AT25"/>
  <c r="AR27" s="1"/>
  <c r="AN27" s="1"/>
  <c r="AS25"/>
  <c r="AR26" s="1"/>
  <c r="AN26" s="1"/>
  <c r="AP25"/>
  <c r="AQ25" s="1"/>
  <c r="AO25"/>
  <c r="AM25"/>
  <c r="I25"/>
  <c r="H25"/>
  <c r="N24"/>
  <c r="H24"/>
  <c r="S23"/>
  <c r="S21"/>
  <c r="H21"/>
  <c r="G21"/>
  <c r="D21"/>
  <c r="AP20"/>
  <c r="AO20"/>
  <c r="AQ20" s="1"/>
  <c r="AM20"/>
  <c r="H20"/>
  <c r="G20"/>
  <c r="D20"/>
  <c r="AU19"/>
  <c r="AS19"/>
  <c r="AP19"/>
  <c r="AQ19" s="1"/>
  <c r="AO19"/>
  <c r="AM19"/>
  <c r="S19"/>
  <c r="H19"/>
  <c r="G19"/>
  <c r="D19"/>
  <c r="AU18"/>
  <c r="AS20" s="1"/>
  <c r="AT18"/>
  <c r="BC18" s="1"/>
  <c r="AP18"/>
  <c r="AO18"/>
  <c r="AM18"/>
  <c r="H18"/>
  <c r="G18"/>
  <c r="D18"/>
  <c r="AU17"/>
  <c r="AR20" s="1"/>
  <c r="AT17"/>
  <c r="AR19" s="1"/>
  <c r="AZ19" s="1"/>
  <c r="AS17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AP11"/>
  <c r="AO11"/>
  <c r="AM11"/>
  <c r="S11"/>
  <c r="H11"/>
  <c r="G11"/>
  <c r="D11"/>
  <c r="AU10"/>
  <c r="AS12" s="1"/>
  <c r="AT10"/>
  <c r="AP10"/>
  <c r="AO10"/>
  <c r="AM10"/>
  <c r="H10"/>
  <c r="G10"/>
  <c r="D10"/>
  <c r="AU9"/>
  <c r="AT9"/>
  <c r="AR11" s="1"/>
  <c r="AS9"/>
  <c r="AR10" s="1"/>
  <c r="AZ10" s="1"/>
  <c r="AP9"/>
  <c r="AO9"/>
  <c r="AM9"/>
  <c r="S9"/>
  <c r="I9"/>
  <c r="H9"/>
  <c r="N8"/>
  <c r="H8"/>
  <c r="BW7"/>
  <c r="H69" i="36"/>
  <c r="G69"/>
  <c r="D69"/>
  <c r="AP68"/>
  <c r="AO68"/>
  <c r="AM68"/>
  <c r="H68"/>
  <c r="G68"/>
  <c r="D68"/>
  <c r="AU67"/>
  <c r="AT68" s="1"/>
  <c r="AS67"/>
  <c r="BC67" s="1"/>
  <c r="AP67"/>
  <c r="AO67"/>
  <c r="AM67"/>
  <c r="H67"/>
  <c r="G67"/>
  <c r="D67"/>
  <c r="AU66"/>
  <c r="AS68" s="1"/>
  <c r="BC68" s="1"/>
  <c r="AR66"/>
  <c r="BA66" s="1"/>
  <c r="AP66"/>
  <c r="AO66"/>
  <c r="AM66"/>
  <c r="H66"/>
  <c r="G66"/>
  <c r="D66"/>
  <c r="AU65"/>
  <c r="AR68" s="1"/>
  <c r="AN68" s="1"/>
  <c r="AT65"/>
  <c r="AS65"/>
  <c r="AP65"/>
  <c r="AO65"/>
  <c r="AQ65" s="1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BC59" s="1"/>
  <c r="AP59"/>
  <c r="AO59"/>
  <c r="AM59"/>
  <c r="H59"/>
  <c r="G59"/>
  <c r="D59"/>
  <c r="AU58"/>
  <c r="AS60" s="1"/>
  <c r="BC60" s="1"/>
  <c r="AT58"/>
  <c r="AP58"/>
  <c r="AO58"/>
  <c r="AM58"/>
  <c r="H58"/>
  <c r="G58"/>
  <c r="D58"/>
  <c r="AU57"/>
  <c r="AR60" s="1"/>
  <c r="AT57"/>
  <c r="AR59" s="1"/>
  <c r="BB59" s="1"/>
  <c r="AS57"/>
  <c r="AP57"/>
  <c r="AO57"/>
  <c r="AM57"/>
  <c r="I57"/>
  <c r="H57"/>
  <c r="N56"/>
  <c r="H56"/>
  <c r="H53"/>
  <c r="G53"/>
  <c r="D53"/>
  <c r="AP52"/>
  <c r="AO52"/>
  <c r="AM52"/>
  <c r="H52"/>
  <c r="G52"/>
  <c r="D52"/>
  <c r="AU51"/>
  <c r="AT52" s="1"/>
  <c r="AS51"/>
  <c r="AP51"/>
  <c r="AO51"/>
  <c r="AM51"/>
  <c r="H51"/>
  <c r="G51"/>
  <c r="D51"/>
  <c r="AU50"/>
  <c r="AS52" s="1"/>
  <c r="AT50"/>
  <c r="AP50"/>
  <c r="AO50"/>
  <c r="AQ50" s="1"/>
  <c r="AM50"/>
  <c r="H50"/>
  <c r="G50"/>
  <c r="D50"/>
  <c r="AU49"/>
  <c r="AR52" s="1"/>
  <c r="AT49"/>
  <c r="AR51" s="1"/>
  <c r="AS49"/>
  <c r="AP49"/>
  <c r="AO49"/>
  <c r="AM49"/>
  <c r="I49"/>
  <c r="H49"/>
  <c r="N48"/>
  <c r="H48"/>
  <c r="H45"/>
  <c r="G45"/>
  <c r="D45"/>
  <c r="AP44"/>
  <c r="AO44"/>
  <c r="AQ44" s="1"/>
  <c r="AM44"/>
  <c r="Y44"/>
  <c r="S44" s="1"/>
  <c r="H44"/>
  <c r="G44"/>
  <c r="D44"/>
  <c r="AU43"/>
  <c r="AT44" s="1"/>
  <c r="AS43"/>
  <c r="AP43"/>
  <c r="AO43"/>
  <c r="AQ43" s="1"/>
  <c r="AM43"/>
  <c r="H43"/>
  <c r="G43"/>
  <c r="D43"/>
  <c r="AU42"/>
  <c r="AS44" s="1"/>
  <c r="AT42"/>
  <c r="AP42"/>
  <c r="AO42"/>
  <c r="AQ42" s="1"/>
  <c r="AM42"/>
  <c r="H42"/>
  <c r="G42"/>
  <c r="D42"/>
  <c r="AU41"/>
  <c r="AR44" s="1"/>
  <c r="AT41"/>
  <c r="AR43" s="1"/>
  <c r="AS41"/>
  <c r="AP41"/>
  <c r="AO41"/>
  <c r="AQ41" s="1"/>
  <c r="AM41"/>
  <c r="Q41"/>
  <c r="I41"/>
  <c r="H41"/>
  <c r="N40"/>
  <c r="H40"/>
  <c r="S39"/>
  <c r="S37"/>
  <c r="H37"/>
  <c r="G37"/>
  <c r="D37"/>
  <c r="AT36"/>
  <c r="AP36"/>
  <c r="AO36"/>
  <c r="AM36"/>
  <c r="H36"/>
  <c r="G36"/>
  <c r="D36"/>
  <c r="AU35"/>
  <c r="AS35"/>
  <c r="AP35"/>
  <c r="AO35"/>
  <c r="AM35"/>
  <c r="H35"/>
  <c r="G35"/>
  <c r="D35"/>
  <c r="AU34"/>
  <c r="AS36" s="1"/>
  <c r="AT34"/>
  <c r="BC34" s="1"/>
  <c r="AP34"/>
  <c r="AO34"/>
  <c r="AM34"/>
  <c r="H34"/>
  <c r="G34"/>
  <c r="D34"/>
  <c r="AU33"/>
  <c r="AR36" s="1"/>
  <c r="AT33"/>
  <c r="AR35" s="1"/>
  <c r="BB35" s="1"/>
  <c r="AS33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T28" s="1"/>
  <c r="AS27"/>
  <c r="AT26" s="1"/>
  <c r="AP27"/>
  <c r="AO27"/>
  <c r="AM27"/>
  <c r="X27"/>
  <c r="S27"/>
  <c r="H27"/>
  <c r="G27"/>
  <c r="D27"/>
  <c r="AU26"/>
  <c r="AS28" s="1"/>
  <c r="AR26"/>
  <c r="AP26"/>
  <c r="AO26"/>
  <c r="AQ26" s="1"/>
  <c r="AM26"/>
  <c r="X26"/>
  <c r="H26"/>
  <c r="G26"/>
  <c r="D26"/>
  <c r="AU25"/>
  <c r="AR28" s="1"/>
  <c r="BB28" s="1"/>
  <c r="AT25"/>
  <c r="AR27" s="1"/>
  <c r="BB27" s="1"/>
  <c r="AS25"/>
  <c r="AP25"/>
  <c r="AQ25" s="1"/>
  <c r="AO25"/>
  <c r="AM25"/>
  <c r="I25"/>
  <c r="H25"/>
  <c r="N24"/>
  <c r="H24"/>
  <c r="S23"/>
  <c r="S21"/>
  <c r="H21"/>
  <c r="G21"/>
  <c r="D21"/>
  <c r="AT20"/>
  <c r="AP20"/>
  <c r="AO20"/>
  <c r="AQ20" s="1"/>
  <c r="AM20"/>
  <c r="H20"/>
  <c r="G20"/>
  <c r="D20"/>
  <c r="AU19"/>
  <c r="AS19"/>
  <c r="AT18" s="1"/>
  <c r="AP19"/>
  <c r="AO19"/>
  <c r="AQ19" s="1"/>
  <c r="AY19" s="1"/>
  <c r="AM19"/>
  <c r="S19"/>
  <c r="H19"/>
  <c r="G19"/>
  <c r="D19"/>
  <c r="AU18"/>
  <c r="AS20" s="1"/>
  <c r="AP18"/>
  <c r="AO18"/>
  <c r="AM18"/>
  <c r="H18"/>
  <c r="G18"/>
  <c r="D18"/>
  <c r="AU17"/>
  <c r="AR20" s="1"/>
  <c r="AT17"/>
  <c r="AR19" s="1"/>
  <c r="AS17"/>
  <c r="AP17"/>
  <c r="AO17"/>
  <c r="AQ17" s="1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AP11"/>
  <c r="AO11"/>
  <c r="AM11"/>
  <c r="S11"/>
  <c r="H11"/>
  <c r="G11"/>
  <c r="D11"/>
  <c r="AU10"/>
  <c r="AS12" s="1"/>
  <c r="AT10"/>
  <c r="AP10"/>
  <c r="AO10"/>
  <c r="AQ10" s="1"/>
  <c r="AM10"/>
  <c r="H10"/>
  <c r="G10"/>
  <c r="D10"/>
  <c r="AU9"/>
  <c r="AR12" s="1"/>
  <c r="AT9"/>
  <c r="AR11" s="1"/>
  <c r="BB11" s="1"/>
  <c r="AS9"/>
  <c r="AP9"/>
  <c r="AO9"/>
  <c r="AM9"/>
  <c r="S9"/>
  <c r="I9"/>
  <c r="H9"/>
  <c r="N8"/>
  <c r="H8"/>
  <c r="BW7"/>
  <c r="H69" i="35"/>
  <c r="G69"/>
  <c r="D69"/>
  <c r="AP68"/>
  <c r="AO68"/>
  <c r="AM68"/>
  <c r="H68"/>
  <c r="G68"/>
  <c r="D68"/>
  <c r="AU67"/>
  <c r="AT68" s="1"/>
  <c r="AS67"/>
  <c r="AT66" s="1"/>
  <c r="AP67"/>
  <c r="AO67"/>
  <c r="AM67"/>
  <c r="H67"/>
  <c r="G67"/>
  <c r="D67"/>
  <c r="AU66"/>
  <c r="AS68" s="1"/>
  <c r="AP66"/>
  <c r="AO66"/>
  <c r="AM66"/>
  <c r="H66"/>
  <c r="G66"/>
  <c r="D66"/>
  <c r="AU65"/>
  <c r="AR68" s="1"/>
  <c r="AT65"/>
  <c r="AR67" s="1"/>
  <c r="BB67" s="1"/>
  <c r="AS65"/>
  <c r="AR66" s="1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T58" s="1"/>
  <c r="AP59"/>
  <c r="AO59"/>
  <c r="AM59"/>
  <c r="H59"/>
  <c r="G59"/>
  <c r="D59"/>
  <c r="AU58"/>
  <c r="AS60" s="1"/>
  <c r="AP58"/>
  <c r="AO58"/>
  <c r="AM58"/>
  <c r="H58"/>
  <c r="G58"/>
  <c r="D58"/>
  <c r="AU57"/>
  <c r="AR60" s="1"/>
  <c r="AT57"/>
  <c r="AR59" s="1"/>
  <c r="BB59" s="1"/>
  <c r="AS57"/>
  <c r="AR58" s="1"/>
  <c r="AP57"/>
  <c r="AO57"/>
  <c r="AM57"/>
  <c r="I57"/>
  <c r="H57"/>
  <c r="N56"/>
  <c r="H56"/>
  <c r="H53"/>
  <c r="G53"/>
  <c r="D53"/>
  <c r="AP52"/>
  <c r="AO52"/>
  <c r="AM52"/>
  <c r="H52"/>
  <c r="G52"/>
  <c r="D52"/>
  <c r="AU51"/>
  <c r="AS51"/>
  <c r="AT50" s="1"/>
  <c r="AP51"/>
  <c r="AO51"/>
  <c r="AM51"/>
  <c r="H51"/>
  <c r="G51"/>
  <c r="D51"/>
  <c r="AU50"/>
  <c r="AS52" s="1"/>
  <c r="AP50"/>
  <c r="AO50"/>
  <c r="AQ50" s="1"/>
  <c r="AM50"/>
  <c r="H50"/>
  <c r="G50"/>
  <c r="D50"/>
  <c r="AU49"/>
  <c r="AR52" s="1"/>
  <c r="AT49"/>
  <c r="AR51" s="1"/>
  <c r="AZ51" s="1"/>
  <c r="AS49"/>
  <c r="AR50" s="1"/>
  <c r="BA50" s="1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P43"/>
  <c r="AO43"/>
  <c r="AQ43" s="1"/>
  <c r="AM43"/>
  <c r="H43"/>
  <c r="G43"/>
  <c r="D43"/>
  <c r="AU42"/>
  <c r="AS44" s="1"/>
  <c r="AT42"/>
  <c r="AP42"/>
  <c r="AO42"/>
  <c r="AM42"/>
  <c r="H42"/>
  <c r="G42"/>
  <c r="D42"/>
  <c r="AU41"/>
  <c r="AR44" s="1"/>
  <c r="AT41"/>
  <c r="AR43" s="1"/>
  <c r="AS41"/>
  <c r="AR42" s="1"/>
  <c r="AP41"/>
  <c r="AO41"/>
  <c r="AM41"/>
  <c r="Q41"/>
  <c r="I41"/>
  <c r="H41"/>
  <c r="N40"/>
  <c r="H40"/>
  <c r="S39"/>
  <c r="S37"/>
  <c r="H37"/>
  <c r="G37"/>
  <c r="D37"/>
  <c r="AP36"/>
  <c r="AO36"/>
  <c r="AM36"/>
  <c r="H36"/>
  <c r="G36"/>
  <c r="D36"/>
  <c r="AU35"/>
  <c r="AT36" s="1"/>
  <c r="AS35"/>
  <c r="AP35"/>
  <c r="AO35"/>
  <c r="AM35"/>
  <c r="H35"/>
  <c r="G35"/>
  <c r="D35"/>
  <c r="AU34"/>
  <c r="AS36" s="1"/>
  <c r="AT34"/>
  <c r="AP34"/>
  <c r="AO34"/>
  <c r="AM34"/>
  <c r="H34"/>
  <c r="G34"/>
  <c r="D34"/>
  <c r="AU33"/>
  <c r="AR36" s="1"/>
  <c r="AT33"/>
  <c r="AR35" s="1"/>
  <c r="AS33"/>
  <c r="AZ33" s="1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T28" s="1"/>
  <c r="AS27"/>
  <c r="AP27"/>
  <c r="AO27"/>
  <c r="AM27"/>
  <c r="X27"/>
  <c r="S27"/>
  <c r="H27"/>
  <c r="G27"/>
  <c r="D27"/>
  <c r="AU26"/>
  <c r="AS28" s="1"/>
  <c r="AT26"/>
  <c r="AP26"/>
  <c r="AO26"/>
  <c r="AM26"/>
  <c r="X26"/>
  <c r="H26"/>
  <c r="G26"/>
  <c r="D26"/>
  <c r="AU25"/>
  <c r="AR28" s="1"/>
  <c r="BB28" s="1"/>
  <c r="AT25"/>
  <c r="AR27" s="1"/>
  <c r="AZ27" s="1"/>
  <c r="AS25"/>
  <c r="AR26" s="1"/>
  <c r="AZ26" s="1"/>
  <c r="AP25"/>
  <c r="AO25"/>
  <c r="AQ25" s="1"/>
  <c r="AM25"/>
  <c r="I25"/>
  <c r="H25"/>
  <c r="N24"/>
  <c r="H24"/>
  <c r="S23"/>
  <c r="S21"/>
  <c r="H21"/>
  <c r="G21"/>
  <c r="D21"/>
  <c r="AP20"/>
  <c r="AO20"/>
  <c r="AM20"/>
  <c r="H20"/>
  <c r="G20"/>
  <c r="D20"/>
  <c r="AU19"/>
  <c r="AT20" s="1"/>
  <c r="AS19"/>
  <c r="AT18" s="1"/>
  <c r="AP19"/>
  <c r="AO19"/>
  <c r="AM19"/>
  <c r="S19"/>
  <c r="H19"/>
  <c r="G19"/>
  <c r="D19"/>
  <c r="AU18"/>
  <c r="AS20" s="1"/>
  <c r="AP18"/>
  <c r="AO18"/>
  <c r="AM18"/>
  <c r="H18"/>
  <c r="G18"/>
  <c r="D18"/>
  <c r="AU17"/>
  <c r="AR20" s="1"/>
  <c r="AT17"/>
  <c r="AS17"/>
  <c r="AR18" s="1"/>
  <c r="BA18" s="1"/>
  <c r="AP17"/>
  <c r="AO17"/>
  <c r="AM17"/>
  <c r="S17"/>
  <c r="I17"/>
  <c r="H17"/>
  <c r="N16"/>
  <c r="H16"/>
  <c r="S15"/>
  <c r="S13"/>
  <c r="H13"/>
  <c r="G13"/>
  <c r="D13"/>
  <c r="AP12"/>
  <c r="AO12"/>
  <c r="AQ12" s="1"/>
  <c r="AM12"/>
  <c r="H12"/>
  <c r="G12"/>
  <c r="D12"/>
  <c r="AU11"/>
  <c r="AT12" s="1"/>
  <c r="AS11"/>
  <c r="AP11"/>
  <c r="AO11"/>
  <c r="AM11"/>
  <c r="S11"/>
  <c r="H11"/>
  <c r="G11"/>
  <c r="D11"/>
  <c r="AU10"/>
  <c r="AS12" s="1"/>
  <c r="BC12" s="1"/>
  <c r="AT10"/>
  <c r="AP10"/>
  <c r="AO10"/>
  <c r="AQ10" s="1"/>
  <c r="AW12" s="1"/>
  <c r="AM10"/>
  <c r="H10"/>
  <c r="G10"/>
  <c r="D10"/>
  <c r="AU9"/>
  <c r="AR12" s="1"/>
  <c r="AT9"/>
  <c r="AR11" s="1"/>
  <c r="AZ11" s="1"/>
  <c r="AS9"/>
  <c r="AR10" s="1"/>
  <c r="AP9"/>
  <c r="AO9"/>
  <c r="AM9"/>
  <c r="S9"/>
  <c r="I9"/>
  <c r="H9"/>
  <c r="N8"/>
  <c r="H8"/>
  <c r="BW7"/>
  <c r="H69" i="34"/>
  <c r="G69"/>
  <c r="D69"/>
  <c r="AP68"/>
  <c r="AO68"/>
  <c r="AM68"/>
  <c r="H68"/>
  <c r="G68"/>
  <c r="D68"/>
  <c r="AU67"/>
  <c r="AT68" s="1"/>
  <c r="AS67"/>
  <c r="BC67" s="1"/>
  <c r="AP67"/>
  <c r="AO67"/>
  <c r="AM67"/>
  <c r="H67"/>
  <c r="G67"/>
  <c r="D67"/>
  <c r="AU66"/>
  <c r="AS68" s="1"/>
  <c r="AP66"/>
  <c r="AO66"/>
  <c r="AM66"/>
  <c r="H66"/>
  <c r="G66"/>
  <c r="D66"/>
  <c r="AU65"/>
  <c r="AR68" s="1"/>
  <c r="AT65"/>
  <c r="AR67" s="1"/>
  <c r="AS65"/>
  <c r="AR66" s="1"/>
  <c r="BA66" s="1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BC59" s="1"/>
  <c r="AP59"/>
  <c r="AO59"/>
  <c r="AM59"/>
  <c r="H59"/>
  <c r="G59"/>
  <c r="D59"/>
  <c r="AU58"/>
  <c r="AS60" s="1"/>
  <c r="BC60" s="1"/>
  <c r="AP58"/>
  <c r="AQ58" s="1"/>
  <c r="AO58"/>
  <c r="AM58"/>
  <c r="H58"/>
  <c r="G58"/>
  <c r="D58"/>
  <c r="AU57"/>
  <c r="BB57" s="1"/>
  <c r="AT57"/>
  <c r="AR59" s="1"/>
  <c r="BB59" s="1"/>
  <c r="AS57"/>
  <c r="AZ57" s="1"/>
  <c r="AP57"/>
  <c r="AO57"/>
  <c r="AM57"/>
  <c r="I57"/>
  <c r="H57"/>
  <c r="N56"/>
  <c r="H56"/>
  <c r="H53"/>
  <c r="G53"/>
  <c r="D53"/>
  <c r="AP52"/>
  <c r="AO52"/>
  <c r="AM52"/>
  <c r="H52"/>
  <c r="G52"/>
  <c r="D52"/>
  <c r="AU51"/>
  <c r="AS51"/>
  <c r="AP51"/>
  <c r="AO51"/>
  <c r="AM51"/>
  <c r="H51"/>
  <c r="G51"/>
  <c r="D51"/>
  <c r="AU50"/>
  <c r="AS52" s="1"/>
  <c r="AT50"/>
  <c r="BC50" s="1"/>
  <c r="AP50"/>
  <c r="AO50"/>
  <c r="AM50"/>
  <c r="H50"/>
  <c r="G50"/>
  <c r="D50"/>
  <c r="AU49"/>
  <c r="AR52" s="1"/>
  <c r="AT49"/>
  <c r="AR51" s="1"/>
  <c r="AZ51" s="1"/>
  <c r="AS49"/>
  <c r="AZ49" s="1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S43"/>
  <c r="AT42" s="1"/>
  <c r="BC42" s="1"/>
  <c r="AP43"/>
  <c r="AO43"/>
  <c r="AM43"/>
  <c r="H43"/>
  <c r="G43"/>
  <c r="D43"/>
  <c r="AU42"/>
  <c r="AS44" s="1"/>
  <c r="AP42"/>
  <c r="AO42"/>
  <c r="AQ42" s="1"/>
  <c r="AM42"/>
  <c r="H42"/>
  <c r="G42"/>
  <c r="D42"/>
  <c r="AU41"/>
  <c r="AN41" s="1"/>
  <c r="AT41"/>
  <c r="BB41" s="1"/>
  <c r="AS41"/>
  <c r="AZ41" s="1"/>
  <c r="AP41"/>
  <c r="AO41"/>
  <c r="AQ41" s="1"/>
  <c r="AM41"/>
  <c r="Q41"/>
  <c r="I41"/>
  <c r="H41"/>
  <c r="N40"/>
  <c r="H40"/>
  <c r="S39"/>
  <c r="S37"/>
  <c r="H37"/>
  <c r="G37"/>
  <c r="D37"/>
  <c r="AP36"/>
  <c r="AO36"/>
  <c r="AQ36" s="1"/>
  <c r="AM36"/>
  <c r="H36"/>
  <c r="G36"/>
  <c r="D36"/>
  <c r="AU35"/>
  <c r="AT36" s="1"/>
  <c r="AS35"/>
  <c r="AT34" s="1"/>
  <c r="BC34" s="1"/>
  <c r="AP35"/>
  <c r="AO35"/>
  <c r="AM35"/>
  <c r="H35"/>
  <c r="G35"/>
  <c r="D35"/>
  <c r="AU34"/>
  <c r="AS36" s="1"/>
  <c r="AR34"/>
  <c r="AP34"/>
  <c r="AO34"/>
  <c r="AM34"/>
  <c r="H34"/>
  <c r="G34"/>
  <c r="D34"/>
  <c r="AU33"/>
  <c r="AT33"/>
  <c r="AS33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S27"/>
  <c r="AP27"/>
  <c r="AO27"/>
  <c r="AM27"/>
  <c r="X27"/>
  <c r="S27"/>
  <c r="H27"/>
  <c r="G27"/>
  <c r="D27"/>
  <c r="AU26"/>
  <c r="AS28" s="1"/>
  <c r="AT26"/>
  <c r="BC26" s="1"/>
  <c r="AP26"/>
  <c r="AO26"/>
  <c r="AQ26" s="1"/>
  <c r="AM26"/>
  <c r="X26"/>
  <c r="H26"/>
  <c r="G26"/>
  <c r="D26"/>
  <c r="AU25"/>
  <c r="AR28" s="1"/>
  <c r="AT25"/>
  <c r="AR27" s="1"/>
  <c r="AS25"/>
  <c r="AR26" s="1"/>
  <c r="BA26" s="1"/>
  <c r="AP25"/>
  <c r="AO25"/>
  <c r="AM25"/>
  <c r="I25"/>
  <c r="H25"/>
  <c r="N24"/>
  <c r="H24"/>
  <c r="S23"/>
  <c r="S21"/>
  <c r="H21"/>
  <c r="G21"/>
  <c r="D21"/>
  <c r="AP20"/>
  <c r="AO20"/>
  <c r="AM20"/>
  <c r="H20"/>
  <c r="G20"/>
  <c r="D20"/>
  <c r="AU19"/>
  <c r="AT20" s="1"/>
  <c r="AS19"/>
  <c r="AP19"/>
  <c r="AQ19" s="1"/>
  <c r="AO19"/>
  <c r="AM19"/>
  <c r="S19"/>
  <c r="H19"/>
  <c r="G19"/>
  <c r="D19"/>
  <c r="AU18"/>
  <c r="AS20" s="1"/>
  <c r="AT18"/>
  <c r="BC18" s="1"/>
  <c r="AP18"/>
  <c r="AO18"/>
  <c r="AM18"/>
  <c r="H18"/>
  <c r="G18"/>
  <c r="D18"/>
  <c r="AU17"/>
  <c r="AR20" s="1"/>
  <c r="AT17"/>
  <c r="AR19" s="1"/>
  <c r="AZ19" s="1"/>
  <c r="AS17"/>
  <c r="AZ17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S11"/>
  <c r="AP11"/>
  <c r="AO11"/>
  <c r="AM11"/>
  <c r="S11"/>
  <c r="H11"/>
  <c r="G11"/>
  <c r="D11"/>
  <c r="AU10"/>
  <c r="AS12" s="1"/>
  <c r="AT10"/>
  <c r="AP10"/>
  <c r="AO10"/>
  <c r="AM10"/>
  <c r="H10"/>
  <c r="G10"/>
  <c r="D10"/>
  <c r="AU9"/>
  <c r="AR12" s="1"/>
  <c r="AT9"/>
  <c r="AS9"/>
  <c r="AP9"/>
  <c r="AO9"/>
  <c r="AM9"/>
  <c r="S9"/>
  <c r="I9"/>
  <c r="H9"/>
  <c r="N8"/>
  <c r="H8"/>
  <c r="BW7"/>
  <c r="H69" i="33"/>
  <c r="G69"/>
  <c r="D69"/>
  <c r="AP68"/>
  <c r="AO68"/>
  <c r="AM68"/>
  <c r="H68"/>
  <c r="G68"/>
  <c r="D68"/>
  <c r="AU67"/>
  <c r="AT68" s="1"/>
  <c r="AS67"/>
  <c r="AP67"/>
  <c r="AO67"/>
  <c r="AQ67" s="1"/>
  <c r="AM67"/>
  <c r="H67"/>
  <c r="G67"/>
  <c r="D67"/>
  <c r="AU66"/>
  <c r="AS68" s="1"/>
  <c r="AT66"/>
  <c r="AP66"/>
  <c r="AO66"/>
  <c r="AM66"/>
  <c r="H66"/>
  <c r="G66"/>
  <c r="D66"/>
  <c r="AU65"/>
  <c r="AR68" s="1"/>
  <c r="AT65"/>
  <c r="AR67" s="1"/>
  <c r="BB67" s="1"/>
  <c r="AS65"/>
  <c r="AP65"/>
  <c r="AO65"/>
  <c r="AQ65" s="1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P59"/>
  <c r="AO59"/>
  <c r="AM59"/>
  <c r="H59"/>
  <c r="G59"/>
  <c r="D59"/>
  <c r="AU58"/>
  <c r="AS60" s="1"/>
  <c r="AT58"/>
  <c r="AP58"/>
  <c r="AO58"/>
  <c r="AM58"/>
  <c r="H58"/>
  <c r="G58"/>
  <c r="D58"/>
  <c r="AU57"/>
  <c r="AR60" s="1"/>
  <c r="AT57"/>
  <c r="AR59" s="1"/>
  <c r="BB59" s="1"/>
  <c r="AS57"/>
  <c r="AP57"/>
  <c r="AO57"/>
  <c r="AM57"/>
  <c r="I57"/>
  <c r="H57"/>
  <c r="N56"/>
  <c r="H56"/>
  <c r="H53"/>
  <c r="G53"/>
  <c r="D53"/>
  <c r="AP52"/>
  <c r="AO52"/>
  <c r="AM52"/>
  <c r="H52"/>
  <c r="G52"/>
  <c r="D52"/>
  <c r="AU51"/>
  <c r="AT52" s="1"/>
  <c r="AS51"/>
  <c r="AP51"/>
  <c r="AO51"/>
  <c r="AM51"/>
  <c r="H51"/>
  <c r="G51"/>
  <c r="D51"/>
  <c r="AU50"/>
  <c r="AS52" s="1"/>
  <c r="AT50"/>
  <c r="AP50"/>
  <c r="AO50"/>
  <c r="AM50"/>
  <c r="H50"/>
  <c r="G50"/>
  <c r="D50"/>
  <c r="AU49"/>
  <c r="AR52" s="1"/>
  <c r="AT49"/>
  <c r="AS49"/>
  <c r="AP49"/>
  <c r="AO49"/>
  <c r="AM49"/>
  <c r="I49"/>
  <c r="H49"/>
  <c r="N48"/>
  <c r="H48"/>
  <c r="H45"/>
  <c r="G45"/>
  <c r="D45"/>
  <c r="AT44"/>
  <c r="AP44"/>
  <c r="AO44"/>
  <c r="AM44"/>
  <c r="Y44"/>
  <c r="S44" s="1"/>
  <c r="H44"/>
  <c r="G44"/>
  <c r="D44"/>
  <c r="AU43"/>
  <c r="AS43"/>
  <c r="AP43"/>
  <c r="AO43"/>
  <c r="AM43"/>
  <c r="H43"/>
  <c r="G43"/>
  <c r="D43"/>
  <c r="AU42"/>
  <c r="AS44" s="1"/>
  <c r="BC44" s="1"/>
  <c r="AT42"/>
  <c r="AP42"/>
  <c r="AO42"/>
  <c r="AQ42" s="1"/>
  <c r="AM42"/>
  <c r="H42"/>
  <c r="G42"/>
  <c r="D42"/>
  <c r="AU41"/>
  <c r="AR44" s="1"/>
  <c r="AT41"/>
  <c r="AS41"/>
  <c r="AP41"/>
  <c r="AO41"/>
  <c r="AM41"/>
  <c r="Q41"/>
  <c r="I41"/>
  <c r="H41"/>
  <c r="N40"/>
  <c r="H40"/>
  <c r="S39"/>
  <c r="S37"/>
  <c r="H37"/>
  <c r="G37"/>
  <c r="D37"/>
  <c r="AT36"/>
  <c r="AP36"/>
  <c r="AO36"/>
  <c r="AM36"/>
  <c r="H36"/>
  <c r="G36"/>
  <c r="D36"/>
  <c r="AU35"/>
  <c r="AS35"/>
  <c r="AT34" s="1"/>
  <c r="BC34" s="1"/>
  <c r="AP35"/>
  <c r="AO35"/>
  <c r="AM35"/>
  <c r="H35"/>
  <c r="G35"/>
  <c r="D35"/>
  <c r="AU34"/>
  <c r="AP34"/>
  <c r="AO34"/>
  <c r="AM34"/>
  <c r="H34"/>
  <c r="G34"/>
  <c r="D34"/>
  <c r="AU33"/>
  <c r="AR36" s="1"/>
  <c r="AT33"/>
  <c r="AR35" s="1"/>
  <c r="AZ35" s="1"/>
  <c r="AS33"/>
  <c r="AR34" s="1"/>
  <c r="AP33"/>
  <c r="AO33"/>
  <c r="AQ33" s="1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T28" s="1"/>
  <c r="AS27"/>
  <c r="AP27"/>
  <c r="AO27"/>
  <c r="AM27"/>
  <c r="X27"/>
  <c r="S27"/>
  <c r="H27"/>
  <c r="G27"/>
  <c r="D27"/>
  <c r="AU26"/>
  <c r="AS28" s="1"/>
  <c r="BC28" s="1"/>
  <c r="AT26"/>
  <c r="BC26" s="1"/>
  <c r="AP26"/>
  <c r="AO26"/>
  <c r="AM26"/>
  <c r="X26"/>
  <c r="H26"/>
  <c r="G26"/>
  <c r="D26"/>
  <c r="AU25"/>
  <c r="AR28" s="1"/>
  <c r="AT25"/>
  <c r="AR27" s="1"/>
  <c r="AS25"/>
  <c r="AP25"/>
  <c r="AO25"/>
  <c r="AM25"/>
  <c r="I25"/>
  <c r="H25"/>
  <c r="N24"/>
  <c r="H24"/>
  <c r="S23"/>
  <c r="S21"/>
  <c r="H21"/>
  <c r="G21"/>
  <c r="D21"/>
  <c r="AP20"/>
  <c r="AO20"/>
  <c r="AM20"/>
  <c r="H20"/>
  <c r="G20"/>
  <c r="D20"/>
  <c r="AU19"/>
  <c r="AT20" s="1"/>
  <c r="AS19"/>
  <c r="BC19" s="1"/>
  <c r="AP19"/>
  <c r="AQ19" s="1"/>
  <c r="AO19"/>
  <c r="AM19"/>
  <c r="S19"/>
  <c r="H19"/>
  <c r="G19"/>
  <c r="D19"/>
  <c r="AU18"/>
  <c r="AS20" s="1"/>
  <c r="AP18"/>
  <c r="AO18"/>
  <c r="AM18"/>
  <c r="H18"/>
  <c r="G18"/>
  <c r="D18"/>
  <c r="AU17"/>
  <c r="AT17"/>
  <c r="AR19" s="1"/>
  <c r="AZ19" s="1"/>
  <c r="AS17"/>
  <c r="AR18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BC11" s="1"/>
  <c r="AP11"/>
  <c r="AO11"/>
  <c r="AM11"/>
  <c r="S11"/>
  <c r="H11"/>
  <c r="G11"/>
  <c r="D11"/>
  <c r="AU10"/>
  <c r="AS12" s="1"/>
  <c r="AT10"/>
  <c r="AP10"/>
  <c r="AO10"/>
  <c r="AM10"/>
  <c r="H10"/>
  <c r="G10"/>
  <c r="D10"/>
  <c r="AU9"/>
  <c r="AR12" s="1"/>
  <c r="AT9"/>
  <c r="AS9"/>
  <c r="AN9" s="1"/>
  <c r="AP9"/>
  <c r="AO9"/>
  <c r="AM9"/>
  <c r="S9"/>
  <c r="I9"/>
  <c r="H9"/>
  <c r="N8"/>
  <c r="H8"/>
  <c r="BW7"/>
  <c r="H69" i="32"/>
  <c r="G69"/>
  <c r="D69"/>
  <c r="AP68"/>
  <c r="AO68"/>
  <c r="AM68"/>
  <c r="H68"/>
  <c r="G68"/>
  <c r="D68"/>
  <c r="AU67"/>
  <c r="AS67"/>
  <c r="AT66" s="1"/>
  <c r="AP67"/>
  <c r="AO67"/>
  <c r="AM67"/>
  <c r="H67"/>
  <c r="G67"/>
  <c r="D67"/>
  <c r="AU66"/>
  <c r="AS68" s="1"/>
  <c r="AP66"/>
  <c r="AO66"/>
  <c r="AQ66" s="1"/>
  <c r="AM66"/>
  <c r="H66"/>
  <c r="G66"/>
  <c r="D66"/>
  <c r="AU65"/>
  <c r="AR68" s="1"/>
  <c r="AT65"/>
  <c r="AR67" s="1"/>
  <c r="AZ67" s="1"/>
  <c r="AS65"/>
  <c r="AR66" s="1"/>
  <c r="AP65"/>
  <c r="AO65"/>
  <c r="AQ65" s="1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P59"/>
  <c r="AO59"/>
  <c r="AM59"/>
  <c r="H59"/>
  <c r="G59"/>
  <c r="D59"/>
  <c r="AU58"/>
  <c r="AS60" s="1"/>
  <c r="BC60" s="1"/>
  <c r="AT58"/>
  <c r="AP58"/>
  <c r="AO58"/>
  <c r="AM58"/>
  <c r="H58"/>
  <c r="G58"/>
  <c r="D58"/>
  <c r="AU57"/>
  <c r="AR60" s="1"/>
  <c r="AT57"/>
  <c r="AR59" s="1"/>
  <c r="AZ59" s="1"/>
  <c r="AS57"/>
  <c r="AR58" s="1"/>
  <c r="AP57"/>
  <c r="AO57"/>
  <c r="AM57"/>
  <c r="I57"/>
  <c r="H57"/>
  <c r="N56"/>
  <c r="H56"/>
  <c r="H53"/>
  <c r="G53"/>
  <c r="D53"/>
  <c r="AT52"/>
  <c r="AP52"/>
  <c r="AO52"/>
  <c r="AQ52" s="1"/>
  <c r="AM52"/>
  <c r="H52"/>
  <c r="G52"/>
  <c r="D52"/>
  <c r="AU51"/>
  <c r="AS51"/>
  <c r="AP51"/>
  <c r="AO51"/>
  <c r="AM51"/>
  <c r="H51"/>
  <c r="G51"/>
  <c r="D51"/>
  <c r="AU50"/>
  <c r="AS52" s="1"/>
  <c r="AT50"/>
  <c r="AP50"/>
  <c r="AO50"/>
  <c r="AQ50" s="1"/>
  <c r="AM50"/>
  <c r="H50"/>
  <c r="G50"/>
  <c r="D50"/>
  <c r="AU49"/>
  <c r="AR52" s="1"/>
  <c r="AT49"/>
  <c r="AS49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P43"/>
  <c r="AO43"/>
  <c r="AM43"/>
  <c r="H43"/>
  <c r="G43"/>
  <c r="D43"/>
  <c r="AU42"/>
  <c r="AS44" s="1"/>
  <c r="AT42"/>
  <c r="AP42"/>
  <c r="AO42"/>
  <c r="AM42"/>
  <c r="H42"/>
  <c r="G42"/>
  <c r="D42"/>
  <c r="AU41"/>
  <c r="AR44" s="1"/>
  <c r="BA44" s="1"/>
  <c r="AT41"/>
  <c r="AR43" s="1"/>
  <c r="AZ43" s="1"/>
  <c r="AS41"/>
  <c r="AR42" s="1"/>
  <c r="BA42" s="1"/>
  <c r="AP41"/>
  <c r="AO41"/>
  <c r="AM41"/>
  <c r="Q41"/>
  <c r="I41"/>
  <c r="H41"/>
  <c r="N40"/>
  <c r="H40"/>
  <c r="S39"/>
  <c r="S37"/>
  <c r="H37"/>
  <c r="G37"/>
  <c r="D37"/>
  <c r="AT36"/>
  <c r="AP36"/>
  <c r="AO36"/>
  <c r="AM36"/>
  <c r="H36"/>
  <c r="G36"/>
  <c r="D36"/>
  <c r="AU35"/>
  <c r="AS35"/>
  <c r="BC35" s="1"/>
  <c r="AP35"/>
  <c r="AO35"/>
  <c r="AM35"/>
  <c r="H35"/>
  <c r="G35"/>
  <c r="D35"/>
  <c r="AU34"/>
  <c r="AS36" s="1"/>
  <c r="AP34"/>
  <c r="AO34"/>
  <c r="AM34"/>
  <c r="H34"/>
  <c r="G34"/>
  <c r="D34"/>
  <c r="AU33"/>
  <c r="AR36" s="1"/>
  <c r="BB36" s="1"/>
  <c r="AT33"/>
  <c r="AR35" s="1"/>
  <c r="AN35" s="1"/>
  <c r="AS33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S27"/>
  <c r="AT26" s="1"/>
  <c r="AZ26" s="1"/>
  <c r="AP27"/>
  <c r="AO27"/>
  <c r="AM27"/>
  <c r="X27"/>
  <c r="S27"/>
  <c r="H27"/>
  <c r="G27"/>
  <c r="D27"/>
  <c r="AU26"/>
  <c r="AS28" s="1"/>
  <c r="AP26"/>
  <c r="AO26"/>
  <c r="AM26"/>
  <c r="X26"/>
  <c r="H26"/>
  <c r="G26"/>
  <c r="D26"/>
  <c r="AU25"/>
  <c r="AR28" s="1"/>
  <c r="AT25"/>
  <c r="BB25" s="1"/>
  <c r="AS25"/>
  <c r="AR26" s="1"/>
  <c r="BA26" s="1"/>
  <c r="AP25"/>
  <c r="AO25"/>
  <c r="AM25"/>
  <c r="I25"/>
  <c r="H25"/>
  <c r="N24"/>
  <c r="H24"/>
  <c r="S23"/>
  <c r="S21"/>
  <c r="H21"/>
  <c r="G21"/>
  <c r="D21"/>
  <c r="AP20"/>
  <c r="AO20"/>
  <c r="AM20"/>
  <c r="H20"/>
  <c r="G20"/>
  <c r="D20"/>
  <c r="AU19"/>
  <c r="AT20" s="1"/>
  <c r="AS19"/>
  <c r="AP19"/>
  <c r="AO19"/>
  <c r="AM19"/>
  <c r="S19"/>
  <c r="H19"/>
  <c r="G19"/>
  <c r="D19"/>
  <c r="AU18"/>
  <c r="AS20" s="1"/>
  <c r="AT18"/>
  <c r="AP18"/>
  <c r="AO18"/>
  <c r="AM18"/>
  <c r="H18"/>
  <c r="G18"/>
  <c r="D18"/>
  <c r="AU17"/>
  <c r="AR20" s="1"/>
  <c r="AT17"/>
  <c r="AS17"/>
  <c r="AR18" s="1"/>
  <c r="BA18" s="1"/>
  <c r="AP17"/>
  <c r="AO17"/>
  <c r="AM17"/>
  <c r="S17"/>
  <c r="I17"/>
  <c r="H17"/>
  <c r="N16"/>
  <c r="H16"/>
  <c r="S15"/>
  <c r="S13"/>
  <c r="H13"/>
  <c r="G13"/>
  <c r="D13"/>
  <c r="AP12"/>
  <c r="AO12"/>
  <c r="AQ12" s="1"/>
  <c r="AM12"/>
  <c r="H12"/>
  <c r="G12"/>
  <c r="D12"/>
  <c r="AU11"/>
  <c r="AS11"/>
  <c r="AP11"/>
  <c r="AO11"/>
  <c r="AM11"/>
  <c r="S11"/>
  <c r="H11"/>
  <c r="G11"/>
  <c r="D11"/>
  <c r="AU10"/>
  <c r="AS12" s="1"/>
  <c r="AT10"/>
  <c r="BC10" s="1"/>
  <c r="AP10"/>
  <c r="AO10"/>
  <c r="AM10"/>
  <c r="H10"/>
  <c r="G10"/>
  <c r="D10"/>
  <c r="AU9"/>
  <c r="AT9"/>
  <c r="AR11" s="1"/>
  <c r="AS9"/>
  <c r="AP9"/>
  <c r="AO9"/>
  <c r="AM9"/>
  <c r="S9"/>
  <c r="I9"/>
  <c r="H9"/>
  <c r="N8"/>
  <c r="H8"/>
  <c r="BW7"/>
  <c r="H69" i="31"/>
  <c r="G69"/>
  <c r="D69"/>
  <c r="AP68"/>
  <c r="AO68"/>
  <c r="AM68"/>
  <c r="H68"/>
  <c r="G68"/>
  <c r="D68"/>
  <c r="AU67"/>
  <c r="AT68" s="1"/>
  <c r="AS67"/>
  <c r="AP67"/>
  <c r="AO67"/>
  <c r="AM67"/>
  <c r="H67"/>
  <c r="G67"/>
  <c r="D67"/>
  <c r="AU66"/>
  <c r="AS68" s="1"/>
  <c r="AT66"/>
  <c r="AP66"/>
  <c r="AO66"/>
  <c r="AM66"/>
  <c r="H66"/>
  <c r="G66"/>
  <c r="D66"/>
  <c r="AU65"/>
  <c r="AR68" s="1"/>
  <c r="BA68" s="1"/>
  <c r="AT65"/>
  <c r="AR67" s="1"/>
  <c r="AS65"/>
  <c r="AZ65" s="1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T58" s="1"/>
  <c r="AP59"/>
  <c r="AO59"/>
  <c r="AQ59" s="1"/>
  <c r="AM59"/>
  <c r="H59"/>
  <c r="G59"/>
  <c r="D59"/>
  <c r="AU58"/>
  <c r="AS60" s="1"/>
  <c r="AR58"/>
  <c r="BA58" s="1"/>
  <c r="AP58"/>
  <c r="AO58"/>
  <c r="AM58"/>
  <c r="H58"/>
  <c r="G58"/>
  <c r="D58"/>
  <c r="AU57"/>
  <c r="AT57"/>
  <c r="AR59" s="1"/>
  <c r="AS57"/>
  <c r="AP57"/>
  <c r="AO57"/>
  <c r="AQ57" s="1"/>
  <c r="AV59" s="1"/>
  <c r="AM57"/>
  <c r="I57"/>
  <c r="H57"/>
  <c r="N56"/>
  <c r="H56"/>
  <c r="H53"/>
  <c r="G53"/>
  <c r="D53"/>
  <c r="AP52"/>
  <c r="AO52"/>
  <c r="AM52"/>
  <c r="H52"/>
  <c r="G52"/>
  <c r="D52"/>
  <c r="AU51"/>
  <c r="AS51"/>
  <c r="AR51"/>
  <c r="AZ51" s="1"/>
  <c r="AP51"/>
  <c r="AO51"/>
  <c r="AM51"/>
  <c r="H51"/>
  <c r="G51"/>
  <c r="D51"/>
  <c r="AU50"/>
  <c r="AS52" s="1"/>
  <c r="AT50"/>
  <c r="AP50"/>
  <c r="AO50"/>
  <c r="AM50"/>
  <c r="H50"/>
  <c r="G50"/>
  <c r="D50"/>
  <c r="AU49"/>
  <c r="AR52" s="1"/>
  <c r="AT49"/>
  <c r="AS49"/>
  <c r="AZ49" s="1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P43"/>
  <c r="AO43"/>
  <c r="AQ43" s="1"/>
  <c r="AM43"/>
  <c r="H43"/>
  <c r="G43"/>
  <c r="D43"/>
  <c r="AU42"/>
  <c r="AS44" s="1"/>
  <c r="AT42"/>
  <c r="AP42"/>
  <c r="AO42"/>
  <c r="AQ42" s="1"/>
  <c r="AM42"/>
  <c r="H42"/>
  <c r="G42"/>
  <c r="D42"/>
  <c r="AU41"/>
  <c r="AT41"/>
  <c r="AR43" s="1"/>
  <c r="AS41"/>
  <c r="AR42" s="1"/>
  <c r="BA42" s="1"/>
  <c r="AP41"/>
  <c r="AO41"/>
  <c r="AM41"/>
  <c r="Q41"/>
  <c r="I41"/>
  <c r="H41"/>
  <c r="N40"/>
  <c r="H40"/>
  <c r="S39"/>
  <c r="S37"/>
  <c r="H37"/>
  <c r="G37"/>
  <c r="D37"/>
  <c r="AP36"/>
  <c r="AO36"/>
  <c r="AM36"/>
  <c r="H36"/>
  <c r="G36"/>
  <c r="D36"/>
  <c r="AU35"/>
  <c r="AS35"/>
  <c r="AP35"/>
  <c r="AO35"/>
  <c r="AM35"/>
  <c r="H35"/>
  <c r="G35"/>
  <c r="D35"/>
  <c r="AU34"/>
  <c r="AS36" s="1"/>
  <c r="AT34"/>
  <c r="AP34"/>
  <c r="AO34"/>
  <c r="AM34"/>
  <c r="H34"/>
  <c r="G34"/>
  <c r="D34"/>
  <c r="BB33"/>
  <c r="AU33"/>
  <c r="AR36" s="1"/>
  <c r="AT33"/>
  <c r="AS33"/>
  <c r="AR34" s="1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Q28" s="1"/>
  <c r="AM28"/>
  <c r="X28"/>
  <c r="H28"/>
  <c r="G28"/>
  <c r="D28"/>
  <c r="AU27"/>
  <c r="AT28" s="1"/>
  <c r="AS27"/>
  <c r="AP27"/>
  <c r="AO27"/>
  <c r="AQ27" s="1"/>
  <c r="AM27"/>
  <c r="X27"/>
  <c r="S27"/>
  <c r="H27"/>
  <c r="G27"/>
  <c r="D27"/>
  <c r="AU26"/>
  <c r="AS28" s="1"/>
  <c r="AP26"/>
  <c r="AO26"/>
  <c r="AM26"/>
  <c r="X26"/>
  <c r="H26"/>
  <c r="G26"/>
  <c r="D26"/>
  <c r="AU25"/>
  <c r="AR28" s="1"/>
  <c r="AT25"/>
  <c r="AR27" s="1"/>
  <c r="AS25"/>
  <c r="AP25"/>
  <c r="AO25"/>
  <c r="AQ25" s="1"/>
  <c r="AM25"/>
  <c r="I25"/>
  <c r="H25"/>
  <c r="N24"/>
  <c r="H24"/>
  <c r="S23"/>
  <c r="S21"/>
  <c r="H21"/>
  <c r="G21"/>
  <c r="D21"/>
  <c r="AP20"/>
  <c r="AO20"/>
  <c r="AM20"/>
  <c r="H20"/>
  <c r="G20"/>
  <c r="D20"/>
  <c r="AU19"/>
  <c r="AT20" s="1"/>
  <c r="AS19"/>
  <c r="AP19"/>
  <c r="AO19"/>
  <c r="AM19"/>
  <c r="S19"/>
  <c r="H19"/>
  <c r="G19"/>
  <c r="D19"/>
  <c r="AU18"/>
  <c r="AT18"/>
  <c r="AP18"/>
  <c r="AO18"/>
  <c r="AQ18" s="1"/>
  <c r="AM18"/>
  <c r="H18"/>
  <c r="G18"/>
  <c r="D18"/>
  <c r="AU17"/>
  <c r="AR20" s="1"/>
  <c r="AT17"/>
  <c r="BB17" s="1"/>
  <c r="AS17"/>
  <c r="AR18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BC11" s="1"/>
  <c r="AP11"/>
  <c r="AO11"/>
  <c r="AQ11" s="1"/>
  <c r="AM11"/>
  <c r="S11"/>
  <c r="H11"/>
  <c r="G11"/>
  <c r="D11"/>
  <c r="AU10"/>
  <c r="AS12" s="1"/>
  <c r="AT10"/>
  <c r="AP10"/>
  <c r="AO10"/>
  <c r="AM10"/>
  <c r="H10"/>
  <c r="G10"/>
  <c r="D10"/>
  <c r="AU9"/>
  <c r="AR12" s="1"/>
  <c r="AT9"/>
  <c r="AR11" s="1"/>
  <c r="BB11" s="1"/>
  <c r="AS9"/>
  <c r="AR10" s="1"/>
  <c r="AZ10" s="1"/>
  <c r="AP9"/>
  <c r="AO9"/>
  <c r="AQ9" s="1"/>
  <c r="AM9"/>
  <c r="S9"/>
  <c r="I9"/>
  <c r="H9"/>
  <c r="N8"/>
  <c r="H8"/>
  <c r="BW7"/>
  <c r="H69" i="30"/>
  <c r="G69"/>
  <c r="D69"/>
  <c r="AP68"/>
  <c r="AO68"/>
  <c r="AM68"/>
  <c r="H68"/>
  <c r="G68"/>
  <c r="D68"/>
  <c r="AU67"/>
  <c r="AT68" s="1"/>
  <c r="AS67"/>
  <c r="BC67" s="1"/>
  <c r="AP67"/>
  <c r="AO67"/>
  <c r="AM67"/>
  <c r="H67"/>
  <c r="G67"/>
  <c r="D67"/>
  <c r="AU66"/>
  <c r="AS68" s="1"/>
  <c r="AT66"/>
  <c r="AP66"/>
  <c r="AO66"/>
  <c r="AM66"/>
  <c r="H66"/>
  <c r="G66"/>
  <c r="D66"/>
  <c r="AU65"/>
  <c r="AR68" s="1"/>
  <c r="AN68" s="1"/>
  <c r="AT65"/>
  <c r="AR67" s="1"/>
  <c r="BB67" s="1"/>
  <c r="AS65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P59"/>
  <c r="AO59"/>
  <c r="AM59"/>
  <c r="H59"/>
  <c r="G59"/>
  <c r="D59"/>
  <c r="AU58"/>
  <c r="AS60" s="1"/>
  <c r="AT58"/>
  <c r="AP58"/>
  <c r="AO58"/>
  <c r="AM58"/>
  <c r="H58"/>
  <c r="G58"/>
  <c r="D58"/>
  <c r="AU57"/>
  <c r="BB57" s="1"/>
  <c r="AT57"/>
  <c r="AR59" s="1"/>
  <c r="BB59" s="1"/>
  <c r="AS57"/>
  <c r="AP57"/>
  <c r="AO57"/>
  <c r="AM57"/>
  <c r="I57"/>
  <c r="H57"/>
  <c r="N56"/>
  <c r="H56"/>
  <c r="H53"/>
  <c r="G53"/>
  <c r="D53"/>
  <c r="AP52"/>
  <c r="AO52"/>
  <c r="AQ52" s="1"/>
  <c r="AM52"/>
  <c r="H52"/>
  <c r="G52"/>
  <c r="D52"/>
  <c r="AU51"/>
  <c r="AT52" s="1"/>
  <c r="AS51"/>
  <c r="AP51"/>
  <c r="AO51"/>
  <c r="AM51"/>
  <c r="H51"/>
  <c r="G51"/>
  <c r="D51"/>
  <c r="AU50"/>
  <c r="AS52" s="1"/>
  <c r="AT50"/>
  <c r="AP50"/>
  <c r="AO50"/>
  <c r="AM50"/>
  <c r="H50"/>
  <c r="G50"/>
  <c r="D50"/>
  <c r="AU49"/>
  <c r="AR52" s="1"/>
  <c r="AT49"/>
  <c r="AS49"/>
  <c r="AR50" s="1"/>
  <c r="AP49"/>
  <c r="AO49"/>
  <c r="AM49"/>
  <c r="I49"/>
  <c r="H49"/>
  <c r="N48"/>
  <c r="H48"/>
  <c r="H45"/>
  <c r="G45"/>
  <c r="D45"/>
  <c r="AP44"/>
  <c r="AQ44" s="1"/>
  <c r="AO44"/>
  <c r="AM44"/>
  <c r="Y44"/>
  <c r="S44" s="1"/>
  <c r="H44"/>
  <c r="G44"/>
  <c r="D44"/>
  <c r="AU43"/>
  <c r="AT44" s="1"/>
  <c r="AS43"/>
  <c r="AP43"/>
  <c r="AO43"/>
  <c r="AM43"/>
  <c r="H43"/>
  <c r="G43"/>
  <c r="D43"/>
  <c r="AU42"/>
  <c r="AS44" s="1"/>
  <c r="BC44" s="1"/>
  <c r="AT42"/>
  <c r="AP42"/>
  <c r="AO42"/>
  <c r="AQ42" s="1"/>
  <c r="AM42"/>
  <c r="H42"/>
  <c r="G42"/>
  <c r="D42"/>
  <c r="AU41"/>
  <c r="AR44" s="1"/>
  <c r="AT41"/>
  <c r="AS41"/>
  <c r="AR42" s="1"/>
  <c r="AP41"/>
  <c r="AO41"/>
  <c r="AQ41" s="1"/>
  <c r="AM41"/>
  <c r="Q41"/>
  <c r="I41"/>
  <c r="H41"/>
  <c r="N40"/>
  <c r="H40"/>
  <c r="S39"/>
  <c r="S37"/>
  <c r="H37"/>
  <c r="G37"/>
  <c r="D37"/>
  <c r="AP36"/>
  <c r="AO36"/>
  <c r="AM36"/>
  <c r="H36"/>
  <c r="G36"/>
  <c r="D36"/>
  <c r="AU35"/>
  <c r="AT36" s="1"/>
  <c r="AS35"/>
  <c r="AT34" s="1"/>
  <c r="AP35"/>
  <c r="AO35"/>
  <c r="AM35"/>
  <c r="H35"/>
  <c r="G35"/>
  <c r="D35"/>
  <c r="AU34"/>
  <c r="AP34"/>
  <c r="AO34"/>
  <c r="AQ34" s="1"/>
  <c r="AM34"/>
  <c r="H34"/>
  <c r="G34"/>
  <c r="D34"/>
  <c r="AU33"/>
  <c r="AR36" s="1"/>
  <c r="AT33"/>
  <c r="AR35" s="1"/>
  <c r="AZ35" s="1"/>
  <c r="AS33"/>
  <c r="AR34" s="1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T28" s="1"/>
  <c r="AS27"/>
  <c r="AT26" s="1"/>
  <c r="AP27"/>
  <c r="AO27"/>
  <c r="AM27"/>
  <c r="X27"/>
  <c r="S27"/>
  <c r="H27"/>
  <c r="G27"/>
  <c r="D27"/>
  <c r="AU26"/>
  <c r="AS28" s="1"/>
  <c r="AP26"/>
  <c r="AO26"/>
  <c r="AM26"/>
  <c r="X26"/>
  <c r="H26"/>
  <c r="G26"/>
  <c r="D26"/>
  <c r="AU25"/>
  <c r="AR28" s="1"/>
  <c r="BB28" s="1"/>
  <c r="AT25"/>
  <c r="AR27" s="1"/>
  <c r="AS25"/>
  <c r="AR26" s="1"/>
  <c r="BA26" s="1"/>
  <c r="AP25"/>
  <c r="AO25"/>
  <c r="AM25"/>
  <c r="I25"/>
  <c r="H25"/>
  <c r="N24"/>
  <c r="H24"/>
  <c r="S23"/>
  <c r="S21"/>
  <c r="H21"/>
  <c r="G21"/>
  <c r="D21"/>
  <c r="AP20"/>
  <c r="AO20"/>
  <c r="AM20"/>
  <c r="H20"/>
  <c r="G20"/>
  <c r="D20"/>
  <c r="AU19"/>
  <c r="AT20" s="1"/>
  <c r="AS19"/>
  <c r="AP19"/>
  <c r="AO19"/>
  <c r="AM19"/>
  <c r="S19"/>
  <c r="H19"/>
  <c r="G19"/>
  <c r="D19"/>
  <c r="AU18"/>
  <c r="BC18" s="1"/>
  <c r="AT18"/>
  <c r="AP18"/>
  <c r="AO18"/>
  <c r="AM18"/>
  <c r="H18"/>
  <c r="G18"/>
  <c r="D18"/>
  <c r="AU17"/>
  <c r="AT17"/>
  <c r="AR19" s="1"/>
  <c r="AS17"/>
  <c r="AR18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BC11" s="1"/>
  <c r="AS11"/>
  <c r="AP11"/>
  <c r="AO11"/>
  <c r="AM11"/>
  <c r="S11"/>
  <c r="H11"/>
  <c r="G11"/>
  <c r="D11"/>
  <c r="AU10"/>
  <c r="AT10"/>
  <c r="AP10"/>
  <c r="AO10"/>
  <c r="AM10"/>
  <c r="H10"/>
  <c r="G10"/>
  <c r="D10"/>
  <c r="AU9"/>
  <c r="AR12" s="1"/>
  <c r="AT9"/>
  <c r="BB9" s="1"/>
  <c r="AS9"/>
  <c r="AR10" s="1"/>
  <c r="AP9"/>
  <c r="AO9"/>
  <c r="AQ9" s="1"/>
  <c r="AN9"/>
  <c r="AM9"/>
  <c r="S9"/>
  <c r="I9"/>
  <c r="H9"/>
  <c r="N8"/>
  <c r="H8"/>
  <c r="BW7"/>
  <c r="H69" i="29"/>
  <c r="G69"/>
  <c r="D69"/>
  <c r="AP68"/>
  <c r="AO68"/>
  <c r="AM68"/>
  <c r="H68"/>
  <c r="G68"/>
  <c r="D68"/>
  <c r="AU67"/>
  <c r="AS67"/>
  <c r="AP67"/>
  <c r="AO67"/>
  <c r="AM67"/>
  <c r="H67"/>
  <c r="G67"/>
  <c r="D67"/>
  <c r="AU66"/>
  <c r="AS68" s="1"/>
  <c r="AT66"/>
  <c r="AP66"/>
  <c r="AO66"/>
  <c r="AQ66" s="1"/>
  <c r="AM66"/>
  <c r="H66"/>
  <c r="G66"/>
  <c r="D66"/>
  <c r="AU65"/>
  <c r="AR68" s="1"/>
  <c r="BA68" s="1"/>
  <c r="AT65"/>
  <c r="AR67" s="1"/>
  <c r="AZ67" s="1"/>
  <c r="AS65"/>
  <c r="AR66" s="1"/>
  <c r="BA66" s="1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T58" s="1"/>
  <c r="AP59"/>
  <c r="AO59"/>
  <c r="AQ59" s="1"/>
  <c r="AM59"/>
  <c r="H59"/>
  <c r="G59"/>
  <c r="D59"/>
  <c r="AU58"/>
  <c r="AS60" s="1"/>
  <c r="AP58"/>
  <c r="AO58"/>
  <c r="AM58"/>
  <c r="H58"/>
  <c r="G58"/>
  <c r="D58"/>
  <c r="AU57"/>
  <c r="AR60" s="1"/>
  <c r="AT57"/>
  <c r="AN57" s="1"/>
  <c r="AS57"/>
  <c r="AR58" s="1"/>
  <c r="AN58" s="1"/>
  <c r="AP57"/>
  <c r="AO57"/>
  <c r="AM57"/>
  <c r="I57"/>
  <c r="H57"/>
  <c r="N56"/>
  <c r="H56"/>
  <c r="H53"/>
  <c r="G53"/>
  <c r="D53"/>
  <c r="AT52"/>
  <c r="AP52"/>
  <c r="AO52"/>
  <c r="AM52"/>
  <c r="H52"/>
  <c r="G52"/>
  <c r="D52"/>
  <c r="AU51"/>
  <c r="AS51"/>
  <c r="AP51"/>
  <c r="AO51"/>
  <c r="AM51"/>
  <c r="H51"/>
  <c r="G51"/>
  <c r="D51"/>
  <c r="AU50"/>
  <c r="AS52" s="1"/>
  <c r="BC52" s="1"/>
  <c r="AT50"/>
  <c r="AP50"/>
  <c r="AO50"/>
  <c r="AM50"/>
  <c r="H50"/>
  <c r="G50"/>
  <c r="D50"/>
  <c r="AU49"/>
  <c r="AR52" s="1"/>
  <c r="AT49"/>
  <c r="AR51" s="1"/>
  <c r="AZ51" s="1"/>
  <c r="AS49"/>
  <c r="AR50" s="1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P43"/>
  <c r="AO43"/>
  <c r="AM43"/>
  <c r="H43"/>
  <c r="G43"/>
  <c r="D43"/>
  <c r="AU42"/>
  <c r="AP42"/>
  <c r="AO42"/>
  <c r="AM42"/>
  <c r="H42"/>
  <c r="G42"/>
  <c r="D42"/>
  <c r="AU41"/>
  <c r="AR44" s="1"/>
  <c r="AT41"/>
  <c r="BB41" s="1"/>
  <c r="AS41"/>
  <c r="AP41"/>
  <c r="AO41"/>
  <c r="AM41"/>
  <c r="Q41"/>
  <c r="I41"/>
  <c r="H41"/>
  <c r="N40"/>
  <c r="H40"/>
  <c r="S39"/>
  <c r="S37"/>
  <c r="H37"/>
  <c r="G37"/>
  <c r="D37"/>
  <c r="AP36"/>
  <c r="AO36"/>
  <c r="AQ36" s="1"/>
  <c r="AM36"/>
  <c r="H36"/>
  <c r="G36"/>
  <c r="D36"/>
  <c r="AU35"/>
  <c r="AS35"/>
  <c r="AT34" s="1"/>
  <c r="AR35"/>
  <c r="AZ35" s="1"/>
  <c r="AP35"/>
  <c r="AO35"/>
  <c r="AM35"/>
  <c r="H35"/>
  <c r="G35"/>
  <c r="D35"/>
  <c r="AU34"/>
  <c r="AP34"/>
  <c r="AO34"/>
  <c r="AQ34" s="1"/>
  <c r="AM34"/>
  <c r="H34"/>
  <c r="G34"/>
  <c r="D34"/>
  <c r="AU33"/>
  <c r="BB33" s="1"/>
  <c r="AT33"/>
  <c r="AS33"/>
  <c r="AR34" s="1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S27"/>
  <c r="AP27"/>
  <c r="AO27"/>
  <c r="AM27"/>
  <c r="X27"/>
  <c r="S27"/>
  <c r="H27"/>
  <c r="G27"/>
  <c r="D27"/>
  <c r="AU26"/>
  <c r="AS28" s="1"/>
  <c r="AT26"/>
  <c r="BC26" s="1"/>
  <c r="AP26"/>
  <c r="AO26"/>
  <c r="AQ26" s="1"/>
  <c r="AM26"/>
  <c r="X26"/>
  <c r="H26"/>
  <c r="G26"/>
  <c r="D26"/>
  <c r="AU25"/>
  <c r="AR28" s="1"/>
  <c r="AT25"/>
  <c r="AS25"/>
  <c r="AR26" s="1"/>
  <c r="BA26" s="1"/>
  <c r="AP25"/>
  <c r="AO25"/>
  <c r="AM25"/>
  <c r="I25"/>
  <c r="H25"/>
  <c r="N24"/>
  <c r="H24"/>
  <c r="S23"/>
  <c r="S21"/>
  <c r="H21"/>
  <c r="G21"/>
  <c r="D21"/>
  <c r="AP20"/>
  <c r="AQ20" s="1"/>
  <c r="AO20"/>
  <c r="AM20"/>
  <c r="H20"/>
  <c r="G20"/>
  <c r="D20"/>
  <c r="AU19"/>
  <c r="AS19"/>
  <c r="AT18" s="1"/>
  <c r="BC18" s="1"/>
  <c r="AP19"/>
  <c r="AO19"/>
  <c r="AM19"/>
  <c r="S19"/>
  <c r="H19"/>
  <c r="G19"/>
  <c r="D19"/>
  <c r="AU18"/>
  <c r="AS20" s="1"/>
  <c r="AP18"/>
  <c r="AO18"/>
  <c r="AM18"/>
  <c r="H18"/>
  <c r="G18"/>
  <c r="D18"/>
  <c r="AU17"/>
  <c r="AT17"/>
  <c r="AR19" s="1"/>
  <c r="AS17"/>
  <c r="AZ17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AT10" s="1"/>
  <c r="AP11"/>
  <c r="AO11"/>
  <c r="AM11"/>
  <c r="S11"/>
  <c r="H11"/>
  <c r="G11"/>
  <c r="D11"/>
  <c r="AU10"/>
  <c r="AP10"/>
  <c r="AO10"/>
  <c r="AM10"/>
  <c r="H10"/>
  <c r="G10"/>
  <c r="D10"/>
  <c r="AU9"/>
  <c r="AR12" s="1"/>
  <c r="AT9"/>
  <c r="AS9"/>
  <c r="AR10" s="1"/>
  <c r="AP9"/>
  <c r="AO9"/>
  <c r="AN9"/>
  <c r="AM9"/>
  <c r="S9"/>
  <c r="I9"/>
  <c r="H9"/>
  <c r="N8"/>
  <c r="H8"/>
  <c r="BW7"/>
  <c r="H69" i="28"/>
  <c r="G69"/>
  <c r="D69"/>
  <c r="AP68"/>
  <c r="AO68"/>
  <c r="AM68"/>
  <c r="H68"/>
  <c r="G68"/>
  <c r="D68"/>
  <c r="AU67"/>
  <c r="AT68" s="1"/>
  <c r="AS67"/>
  <c r="AT66" s="1"/>
  <c r="AP67"/>
  <c r="AO67"/>
  <c r="AM67"/>
  <c r="H67"/>
  <c r="G67"/>
  <c r="D67"/>
  <c r="AU66"/>
  <c r="AS68" s="1"/>
  <c r="AP66"/>
  <c r="AO66"/>
  <c r="AQ66" s="1"/>
  <c r="AM66"/>
  <c r="H66"/>
  <c r="G66"/>
  <c r="D66"/>
  <c r="AU65"/>
  <c r="AT65"/>
  <c r="AR67" s="1"/>
  <c r="AZ67" s="1"/>
  <c r="AS65"/>
  <c r="AP65"/>
  <c r="AO65"/>
  <c r="AQ65" s="1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T58" s="1"/>
  <c r="AP59"/>
  <c r="AQ59" s="1"/>
  <c r="AO59"/>
  <c r="AM59"/>
  <c r="H59"/>
  <c r="G59"/>
  <c r="D59"/>
  <c r="AU58"/>
  <c r="AS60" s="1"/>
  <c r="AP58"/>
  <c r="AO58"/>
  <c r="AM58"/>
  <c r="H58"/>
  <c r="G58"/>
  <c r="D58"/>
  <c r="AU57"/>
  <c r="AR60" s="1"/>
  <c r="AT57"/>
  <c r="AR59" s="1"/>
  <c r="AZ59" s="1"/>
  <c r="AS57"/>
  <c r="AR58" s="1"/>
  <c r="AP57"/>
  <c r="AO57"/>
  <c r="AQ57" s="1"/>
  <c r="AM57"/>
  <c r="I57"/>
  <c r="H57"/>
  <c r="N56"/>
  <c r="H56"/>
  <c r="H53"/>
  <c r="G53"/>
  <c r="D53"/>
  <c r="AP52"/>
  <c r="AO52"/>
  <c r="AM52"/>
  <c r="H52"/>
  <c r="G52"/>
  <c r="D52"/>
  <c r="AU51"/>
  <c r="AT52" s="1"/>
  <c r="AS51"/>
  <c r="AT50" s="1"/>
  <c r="AP51"/>
  <c r="AO51"/>
  <c r="AM51"/>
  <c r="H51"/>
  <c r="G51"/>
  <c r="D51"/>
  <c r="AU50"/>
  <c r="AS52" s="1"/>
  <c r="AP50"/>
  <c r="AO50"/>
  <c r="AM50"/>
  <c r="H50"/>
  <c r="G50"/>
  <c r="D50"/>
  <c r="AU49"/>
  <c r="BB49" s="1"/>
  <c r="AT49"/>
  <c r="AR51" s="1"/>
  <c r="AN51" s="1"/>
  <c r="AS49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T42" s="1"/>
  <c r="AP43"/>
  <c r="AO43"/>
  <c r="AM43"/>
  <c r="H43"/>
  <c r="G43"/>
  <c r="D43"/>
  <c r="AU42"/>
  <c r="AS44" s="1"/>
  <c r="AP42"/>
  <c r="AO42"/>
  <c r="AM42"/>
  <c r="H42"/>
  <c r="G42"/>
  <c r="D42"/>
  <c r="AU41"/>
  <c r="AR44" s="1"/>
  <c r="AT41"/>
  <c r="AS41"/>
  <c r="AR42" s="1"/>
  <c r="BA42" s="1"/>
  <c r="AP41"/>
  <c r="AO41"/>
  <c r="AM41"/>
  <c r="Q41"/>
  <c r="I41"/>
  <c r="H41"/>
  <c r="N40"/>
  <c r="H40"/>
  <c r="S39"/>
  <c r="S37"/>
  <c r="H37"/>
  <c r="G37"/>
  <c r="D37"/>
  <c r="AP36"/>
  <c r="AO36"/>
  <c r="AM36"/>
  <c r="H36"/>
  <c r="G36"/>
  <c r="D36"/>
  <c r="AU35"/>
  <c r="BC35" s="1"/>
  <c r="AS35"/>
  <c r="AP35"/>
  <c r="AO35"/>
  <c r="AM35"/>
  <c r="H35"/>
  <c r="G35"/>
  <c r="D35"/>
  <c r="AU34"/>
  <c r="AS36" s="1"/>
  <c r="AT34"/>
  <c r="AP34"/>
  <c r="AO34"/>
  <c r="AM34"/>
  <c r="H34"/>
  <c r="G34"/>
  <c r="D34"/>
  <c r="AU33"/>
  <c r="AR36" s="1"/>
  <c r="AT33"/>
  <c r="AR35" s="1"/>
  <c r="AN35" s="1"/>
  <c r="AS33"/>
  <c r="AR34" s="1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T28" s="1"/>
  <c r="AS27"/>
  <c r="AP27"/>
  <c r="AO27"/>
  <c r="AM27"/>
  <c r="X27"/>
  <c r="S27"/>
  <c r="H27"/>
  <c r="G27"/>
  <c r="D27"/>
  <c r="AU26"/>
  <c r="AS28" s="1"/>
  <c r="AT26"/>
  <c r="AP26"/>
  <c r="AO26"/>
  <c r="AQ26" s="1"/>
  <c r="AM26"/>
  <c r="X26"/>
  <c r="H26"/>
  <c r="G26"/>
  <c r="D26"/>
  <c r="AU25"/>
  <c r="AR28" s="1"/>
  <c r="AT25"/>
  <c r="AR27" s="1"/>
  <c r="AS25"/>
  <c r="AR26" s="1"/>
  <c r="BA26" s="1"/>
  <c r="AP25"/>
  <c r="AO25"/>
  <c r="AQ25" s="1"/>
  <c r="AM25"/>
  <c r="I25"/>
  <c r="H25"/>
  <c r="N24"/>
  <c r="H24"/>
  <c r="S23"/>
  <c r="S21"/>
  <c r="H21"/>
  <c r="G21"/>
  <c r="D21"/>
  <c r="AP20"/>
  <c r="AO20"/>
  <c r="AQ20" s="1"/>
  <c r="AM20"/>
  <c r="H20"/>
  <c r="G20"/>
  <c r="D20"/>
  <c r="AU19"/>
  <c r="AS19"/>
  <c r="AP19"/>
  <c r="AO19"/>
  <c r="AQ19" s="1"/>
  <c r="AM19"/>
  <c r="S19"/>
  <c r="H19"/>
  <c r="G19"/>
  <c r="D19"/>
  <c r="AU18"/>
  <c r="AS20" s="1"/>
  <c r="AT18"/>
  <c r="AP18"/>
  <c r="AO18"/>
  <c r="AM18"/>
  <c r="H18"/>
  <c r="G18"/>
  <c r="D18"/>
  <c r="AU17"/>
  <c r="AR20" s="1"/>
  <c r="AT17"/>
  <c r="BB17" s="1"/>
  <c r="AS17"/>
  <c r="AR18" s="1"/>
  <c r="BA18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AT10" s="1"/>
  <c r="AP11"/>
  <c r="AO11"/>
  <c r="AM11"/>
  <c r="S11"/>
  <c r="H11"/>
  <c r="G11"/>
  <c r="D11"/>
  <c r="AU10"/>
  <c r="AS12" s="1"/>
  <c r="AP10"/>
  <c r="AO10"/>
  <c r="AM10"/>
  <c r="H10"/>
  <c r="G10"/>
  <c r="D10"/>
  <c r="AU9"/>
  <c r="AR12" s="1"/>
  <c r="AT9"/>
  <c r="AR11" s="1"/>
  <c r="AZ11" s="1"/>
  <c r="AS9"/>
  <c r="AP9"/>
  <c r="AO9"/>
  <c r="AM9"/>
  <c r="S9"/>
  <c r="I9"/>
  <c r="H9"/>
  <c r="N8"/>
  <c r="H8"/>
  <c r="BW7"/>
  <c r="H69" i="27"/>
  <c r="G69"/>
  <c r="D69"/>
  <c r="AP68"/>
  <c r="AO68"/>
  <c r="AM68"/>
  <c r="H68"/>
  <c r="G68"/>
  <c r="D68"/>
  <c r="AU67"/>
  <c r="AS67"/>
  <c r="AT66" s="1"/>
  <c r="AP67"/>
  <c r="AO67"/>
  <c r="AQ67" s="1"/>
  <c r="AM67"/>
  <c r="H67"/>
  <c r="G67"/>
  <c r="D67"/>
  <c r="AU66"/>
  <c r="AS68" s="1"/>
  <c r="AP66"/>
  <c r="AO66"/>
  <c r="AM66"/>
  <c r="H66"/>
  <c r="G66"/>
  <c r="D66"/>
  <c r="BA65"/>
  <c r="AU65"/>
  <c r="AR68" s="1"/>
  <c r="AT65"/>
  <c r="AR67" s="1"/>
  <c r="AZ67" s="1"/>
  <c r="AS65"/>
  <c r="AR66" s="1"/>
  <c r="AQ65"/>
  <c r="AV67" s="1"/>
  <c r="AP65"/>
  <c r="AO65"/>
  <c r="AM65"/>
  <c r="I65"/>
  <c r="H65"/>
  <c r="N64"/>
  <c r="H64"/>
  <c r="H61"/>
  <c r="G61"/>
  <c r="D61"/>
  <c r="AP60"/>
  <c r="AO60"/>
  <c r="AM60"/>
  <c r="H60"/>
  <c r="G60"/>
  <c r="D60"/>
  <c r="AU59"/>
  <c r="AS59"/>
  <c r="AT58" s="1"/>
  <c r="AP59"/>
  <c r="AO59"/>
  <c r="AM59"/>
  <c r="H59"/>
  <c r="G59"/>
  <c r="D59"/>
  <c r="AU58"/>
  <c r="AS60" s="1"/>
  <c r="AP58"/>
  <c r="AO58"/>
  <c r="AM58"/>
  <c r="H58"/>
  <c r="G58"/>
  <c r="D58"/>
  <c r="AU57"/>
  <c r="AR60" s="1"/>
  <c r="AT57"/>
  <c r="BB57" s="1"/>
  <c r="AS57"/>
  <c r="AR58" s="1"/>
  <c r="AN58" s="1"/>
  <c r="AP57"/>
  <c r="AO57"/>
  <c r="AM57"/>
  <c r="I57"/>
  <c r="H57"/>
  <c r="N56"/>
  <c r="H56"/>
  <c r="H53"/>
  <c r="G53"/>
  <c r="D53"/>
  <c r="AP52"/>
  <c r="AO52"/>
  <c r="AM52"/>
  <c r="H52"/>
  <c r="G52"/>
  <c r="D52"/>
  <c r="AU51"/>
  <c r="AT52" s="1"/>
  <c r="AS51"/>
  <c r="AP51"/>
  <c r="AO51"/>
  <c r="AM51"/>
  <c r="H51"/>
  <c r="G51"/>
  <c r="D51"/>
  <c r="AU50"/>
  <c r="AS52" s="1"/>
  <c r="BC52" s="1"/>
  <c r="AP50"/>
  <c r="AO50"/>
  <c r="AM50"/>
  <c r="H50"/>
  <c r="G50"/>
  <c r="D50"/>
  <c r="AU49"/>
  <c r="AR52" s="1"/>
  <c r="AT49"/>
  <c r="AS49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P43"/>
  <c r="AO43"/>
  <c r="AM43"/>
  <c r="H43"/>
  <c r="G43"/>
  <c r="D43"/>
  <c r="AU42"/>
  <c r="AT42"/>
  <c r="AP42"/>
  <c r="AO42"/>
  <c r="AM42"/>
  <c r="H42"/>
  <c r="G42"/>
  <c r="D42"/>
  <c r="AU41"/>
  <c r="AR44" s="1"/>
  <c r="AT41"/>
  <c r="BB41" s="1"/>
  <c r="AS41"/>
  <c r="AP41"/>
  <c r="AO41"/>
  <c r="AM41"/>
  <c r="Q41"/>
  <c r="I41"/>
  <c r="H41"/>
  <c r="N40"/>
  <c r="H40"/>
  <c r="S39"/>
  <c r="S37"/>
  <c r="H37"/>
  <c r="G37"/>
  <c r="D37"/>
  <c r="AP36"/>
  <c r="AO36"/>
  <c r="AM36"/>
  <c r="H36"/>
  <c r="G36"/>
  <c r="D36"/>
  <c r="AU35"/>
  <c r="AT36" s="1"/>
  <c r="AS35"/>
  <c r="AP35"/>
  <c r="AO35"/>
  <c r="AM35"/>
  <c r="H35"/>
  <c r="G35"/>
  <c r="D35"/>
  <c r="AU34"/>
  <c r="BC34" s="1"/>
  <c r="AT34"/>
  <c r="AP34"/>
  <c r="AO34"/>
  <c r="AQ34" s="1"/>
  <c r="AM34"/>
  <c r="H34"/>
  <c r="G34"/>
  <c r="D34"/>
  <c r="AU33"/>
  <c r="AT33"/>
  <c r="AR35" s="1"/>
  <c r="AZ35" s="1"/>
  <c r="AS33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Q28" s="1"/>
  <c r="AM28"/>
  <c r="X28"/>
  <c r="H28"/>
  <c r="G28"/>
  <c r="D28"/>
  <c r="AU27"/>
  <c r="AS27"/>
  <c r="AP27"/>
  <c r="AO27"/>
  <c r="AQ27" s="1"/>
  <c r="AM27"/>
  <c r="X27"/>
  <c r="S27"/>
  <c r="H27"/>
  <c r="G27"/>
  <c r="D27"/>
  <c r="AU26"/>
  <c r="AS28" s="1"/>
  <c r="AT26"/>
  <c r="BC26" s="1"/>
  <c r="AP26"/>
  <c r="AO26"/>
  <c r="AQ26" s="1"/>
  <c r="AW28" s="1"/>
  <c r="AM26"/>
  <c r="X26"/>
  <c r="H26"/>
  <c r="G26"/>
  <c r="D26"/>
  <c r="AU25"/>
  <c r="AR28" s="1"/>
  <c r="AT25"/>
  <c r="AR27" s="1"/>
  <c r="AN27" s="1"/>
  <c r="AS25"/>
  <c r="AP25"/>
  <c r="AO25"/>
  <c r="AM25"/>
  <c r="I25"/>
  <c r="H25"/>
  <c r="N24"/>
  <c r="H24"/>
  <c r="S23"/>
  <c r="S21"/>
  <c r="H21"/>
  <c r="G21"/>
  <c r="D21"/>
  <c r="AP20"/>
  <c r="AO20"/>
  <c r="AM20"/>
  <c r="H20"/>
  <c r="G20"/>
  <c r="D20"/>
  <c r="AU19"/>
  <c r="AT20" s="1"/>
  <c r="AS19"/>
  <c r="BC19" s="1"/>
  <c r="AP19"/>
  <c r="AO19"/>
  <c r="AM19"/>
  <c r="S19"/>
  <c r="H19"/>
  <c r="G19"/>
  <c r="D19"/>
  <c r="AU18"/>
  <c r="AS20" s="1"/>
  <c r="AT18"/>
  <c r="AP18"/>
  <c r="AO18"/>
  <c r="AM18"/>
  <c r="H18"/>
  <c r="G18"/>
  <c r="D18"/>
  <c r="AU17"/>
  <c r="AT17"/>
  <c r="AR19" s="1"/>
  <c r="AS17"/>
  <c r="AR18" s="1"/>
  <c r="BA18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BC11" s="1"/>
  <c r="AP11"/>
  <c r="AO11"/>
  <c r="AM11"/>
  <c r="S11"/>
  <c r="H11"/>
  <c r="G11"/>
  <c r="D11"/>
  <c r="AU10"/>
  <c r="AT10"/>
  <c r="BC10" s="1"/>
  <c r="AP10"/>
  <c r="AO10"/>
  <c r="AM10"/>
  <c r="H10"/>
  <c r="G10"/>
  <c r="D10"/>
  <c r="AU9"/>
  <c r="AR12" s="1"/>
  <c r="AT9"/>
  <c r="AR11" s="1"/>
  <c r="BB11" s="1"/>
  <c r="AS9"/>
  <c r="AR10" s="1"/>
  <c r="AP9"/>
  <c r="AO9"/>
  <c r="AQ9" s="1"/>
  <c r="AM9"/>
  <c r="S9"/>
  <c r="I9"/>
  <c r="H9"/>
  <c r="N8"/>
  <c r="H8"/>
  <c r="BW7"/>
  <c r="H69" i="26"/>
  <c r="G69"/>
  <c r="D69"/>
  <c r="AP68"/>
  <c r="AO68"/>
  <c r="AM68"/>
  <c r="H68"/>
  <c r="G68"/>
  <c r="D68"/>
  <c r="AU67"/>
  <c r="AS67"/>
  <c r="AT66" s="1"/>
  <c r="AP67"/>
  <c r="AO67"/>
  <c r="AQ67" s="1"/>
  <c r="AM67"/>
  <c r="H67"/>
  <c r="G67"/>
  <c r="D67"/>
  <c r="AU66"/>
  <c r="AS68" s="1"/>
  <c r="AP66"/>
  <c r="AO66"/>
  <c r="AM66"/>
  <c r="H66"/>
  <c r="G66"/>
  <c r="D66"/>
  <c r="AU65"/>
  <c r="AR68" s="1"/>
  <c r="AT65"/>
  <c r="AR67" s="1"/>
  <c r="AZ67" s="1"/>
  <c r="AS65"/>
  <c r="AR66" s="1"/>
  <c r="AP65"/>
  <c r="AO65"/>
  <c r="AQ65" s="1"/>
  <c r="AV67" s="1"/>
  <c r="AM65"/>
  <c r="I65"/>
  <c r="H65"/>
  <c r="N64"/>
  <c r="H64"/>
  <c r="H61"/>
  <c r="G61"/>
  <c r="D61"/>
  <c r="AP60"/>
  <c r="AO60"/>
  <c r="AM60"/>
  <c r="H60"/>
  <c r="G60"/>
  <c r="D60"/>
  <c r="AU59"/>
  <c r="AS59"/>
  <c r="AP59"/>
  <c r="AO59"/>
  <c r="AM59"/>
  <c r="H59"/>
  <c r="G59"/>
  <c r="D59"/>
  <c r="AU58"/>
  <c r="AS60" s="1"/>
  <c r="AT58"/>
  <c r="AP58"/>
  <c r="AO58"/>
  <c r="AM58"/>
  <c r="H58"/>
  <c r="G58"/>
  <c r="D58"/>
  <c r="AU57"/>
  <c r="AR60" s="1"/>
  <c r="AT57"/>
  <c r="AS57"/>
  <c r="AR58" s="1"/>
  <c r="AN58" s="1"/>
  <c r="AP57"/>
  <c r="AO57"/>
  <c r="AQ57" s="1"/>
  <c r="AM57"/>
  <c r="I57"/>
  <c r="H57"/>
  <c r="N56"/>
  <c r="H56"/>
  <c r="H53"/>
  <c r="G53"/>
  <c r="D53"/>
  <c r="AP52"/>
  <c r="AO52"/>
  <c r="AM52"/>
  <c r="H52"/>
  <c r="G52"/>
  <c r="D52"/>
  <c r="AU51"/>
  <c r="AT52" s="1"/>
  <c r="AS51"/>
  <c r="BC51" s="1"/>
  <c r="AP51"/>
  <c r="AO51"/>
  <c r="AM51"/>
  <c r="H51"/>
  <c r="G51"/>
  <c r="D51"/>
  <c r="AU50"/>
  <c r="AS52" s="1"/>
  <c r="AP50"/>
  <c r="AO50"/>
  <c r="AM50"/>
  <c r="H50"/>
  <c r="G50"/>
  <c r="D50"/>
  <c r="AU49"/>
  <c r="AR52" s="1"/>
  <c r="AT49"/>
  <c r="BB49" s="1"/>
  <c r="AS49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P43"/>
  <c r="AO43"/>
  <c r="AM43"/>
  <c r="H43"/>
  <c r="G43"/>
  <c r="D43"/>
  <c r="AU42"/>
  <c r="AT42"/>
  <c r="AP42"/>
  <c r="AO42"/>
  <c r="AM42"/>
  <c r="H42"/>
  <c r="G42"/>
  <c r="D42"/>
  <c r="AU41"/>
  <c r="AR44" s="1"/>
  <c r="AT41"/>
  <c r="BB41" s="1"/>
  <c r="AS41"/>
  <c r="AR42" s="1"/>
  <c r="AZ42" s="1"/>
  <c r="AP41"/>
  <c r="AO41"/>
  <c r="AM41"/>
  <c r="Q41"/>
  <c r="I41"/>
  <c r="H41"/>
  <c r="N40"/>
  <c r="H40"/>
  <c r="S39"/>
  <c r="S37"/>
  <c r="H37"/>
  <c r="G37"/>
  <c r="D37"/>
  <c r="AP36"/>
  <c r="AO36"/>
  <c r="AM36"/>
  <c r="H36"/>
  <c r="G36"/>
  <c r="D36"/>
  <c r="AU35"/>
  <c r="AS35"/>
  <c r="AP35"/>
  <c r="AO35"/>
  <c r="AM35"/>
  <c r="H35"/>
  <c r="G35"/>
  <c r="D35"/>
  <c r="AU34"/>
  <c r="AS36" s="1"/>
  <c r="AT34"/>
  <c r="AP34"/>
  <c r="AO34"/>
  <c r="AM34"/>
  <c r="H34"/>
  <c r="G34"/>
  <c r="D34"/>
  <c r="AU33"/>
  <c r="AT33"/>
  <c r="AR35" s="1"/>
  <c r="AZ35" s="1"/>
  <c r="AS33"/>
  <c r="AR34" s="1"/>
  <c r="AN34" s="1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T28" s="1"/>
  <c r="AS27"/>
  <c r="AT26" s="1"/>
  <c r="BC26" s="1"/>
  <c r="AP27"/>
  <c r="AO27"/>
  <c r="AM27"/>
  <c r="X27"/>
  <c r="S27"/>
  <c r="H27"/>
  <c r="G27"/>
  <c r="D27"/>
  <c r="AU26"/>
  <c r="AS28" s="1"/>
  <c r="AP26"/>
  <c r="AO26"/>
  <c r="AQ26" s="1"/>
  <c r="AM26"/>
  <c r="X26"/>
  <c r="H26"/>
  <c r="G26"/>
  <c r="D26"/>
  <c r="AU25"/>
  <c r="AR28" s="1"/>
  <c r="AT25"/>
  <c r="AR27" s="1"/>
  <c r="AN27" s="1"/>
  <c r="AS25"/>
  <c r="AR26" s="1"/>
  <c r="BA26" s="1"/>
  <c r="AP25"/>
  <c r="AO25"/>
  <c r="AM25"/>
  <c r="I25"/>
  <c r="H25"/>
  <c r="N24"/>
  <c r="H24"/>
  <c r="S23"/>
  <c r="S21"/>
  <c r="H21"/>
  <c r="G21"/>
  <c r="D21"/>
  <c r="AP20"/>
  <c r="AQ20" s="1"/>
  <c r="AO20"/>
  <c r="AM20"/>
  <c r="H20"/>
  <c r="G20"/>
  <c r="D20"/>
  <c r="AU19"/>
  <c r="AS19"/>
  <c r="AT18" s="1"/>
  <c r="BC18" s="1"/>
  <c r="AP19"/>
  <c r="AO19"/>
  <c r="AM19"/>
  <c r="S19"/>
  <c r="H19"/>
  <c r="G19"/>
  <c r="D19"/>
  <c r="AU18"/>
  <c r="AS20" s="1"/>
  <c r="AP18"/>
  <c r="AO18"/>
  <c r="AM18"/>
  <c r="H18"/>
  <c r="G18"/>
  <c r="D18"/>
  <c r="AU17"/>
  <c r="AT17"/>
  <c r="AR19" s="1"/>
  <c r="AS17"/>
  <c r="AZ17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AP11"/>
  <c r="AO11"/>
  <c r="AM11"/>
  <c r="S11"/>
  <c r="H11"/>
  <c r="G11"/>
  <c r="D11"/>
  <c r="AU10"/>
  <c r="AT10"/>
  <c r="AP10"/>
  <c r="AO10"/>
  <c r="AM10"/>
  <c r="H10"/>
  <c r="G10"/>
  <c r="D10"/>
  <c r="AU9"/>
  <c r="AR12" s="1"/>
  <c r="AT9"/>
  <c r="BB9" s="1"/>
  <c r="AS9"/>
  <c r="AR10" s="1"/>
  <c r="AP9"/>
  <c r="AO9"/>
  <c r="AN9"/>
  <c r="AM9"/>
  <c r="S9"/>
  <c r="I9"/>
  <c r="H9"/>
  <c r="N8"/>
  <c r="H8"/>
  <c r="BW7"/>
  <c r="H69" i="25"/>
  <c r="G69"/>
  <c r="D69"/>
  <c r="AP68"/>
  <c r="AO68"/>
  <c r="AM68"/>
  <c r="H68"/>
  <c r="G68"/>
  <c r="D68"/>
  <c r="AU67"/>
  <c r="AT68" s="1"/>
  <c r="AS67"/>
  <c r="AT66" s="1"/>
  <c r="AP67"/>
  <c r="AO67"/>
  <c r="AM67"/>
  <c r="H67"/>
  <c r="G67"/>
  <c r="D67"/>
  <c r="AU66"/>
  <c r="AS68" s="1"/>
  <c r="AP66"/>
  <c r="AO66"/>
  <c r="AQ66" s="1"/>
  <c r="AM66"/>
  <c r="H66"/>
  <c r="G66"/>
  <c r="D66"/>
  <c r="AU65"/>
  <c r="AR68" s="1"/>
  <c r="AT65"/>
  <c r="AR67" s="1"/>
  <c r="AZ67" s="1"/>
  <c r="AS65"/>
  <c r="AR66" s="1"/>
  <c r="BA66" s="1"/>
  <c r="AP65"/>
  <c r="AO65"/>
  <c r="AM65"/>
  <c r="I65"/>
  <c r="H65"/>
  <c r="N64"/>
  <c r="H64"/>
  <c r="H61"/>
  <c r="G61"/>
  <c r="D61"/>
  <c r="AP60"/>
  <c r="AQ60" s="1"/>
  <c r="AO60"/>
  <c r="AM60"/>
  <c r="H60"/>
  <c r="G60"/>
  <c r="D60"/>
  <c r="AU59"/>
  <c r="AT60" s="1"/>
  <c r="AS59"/>
  <c r="AT58" s="1"/>
  <c r="AP59"/>
  <c r="AO59"/>
  <c r="AM59"/>
  <c r="H59"/>
  <c r="G59"/>
  <c r="D59"/>
  <c r="AU58"/>
  <c r="AP58"/>
  <c r="AO58"/>
  <c r="AM58"/>
  <c r="H58"/>
  <c r="G58"/>
  <c r="D58"/>
  <c r="AU57"/>
  <c r="AR60" s="1"/>
  <c r="AT57"/>
  <c r="AR59" s="1"/>
  <c r="BB59" s="1"/>
  <c r="AS57"/>
  <c r="AP57"/>
  <c r="AO57"/>
  <c r="AM57"/>
  <c r="I57"/>
  <c r="H57"/>
  <c r="N56"/>
  <c r="H56"/>
  <c r="H53"/>
  <c r="G53"/>
  <c r="D53"/>
  <c r="AP52"/>
  <c r="AO52"/>
  <c r="AM52"/>
  <c r="H52"/>
  <c r="G52"/>
  <c r="D52"/>
  <c r="AU51"/>
  <c r="AT52" s="1"/>
  <c r="AS51"/>
  <c r="AP51"/>
  <c r="AO51"/>
  <c r="AM51"/>
  <c r="H51"/>
  <c r="G51"/>
  <c r="D51"/>
  <c r="AU50"/>
  <c r="AS52" s="1"/>
  <c r="AP50"/>
  <c r="AO50"/>
  <c r="AM50"/>
  <c r="H50"/>
  <c r="G50"/>
  <c r="D50"/>
  <c r="AU49"/>
  <c r="AR52" s="1"/>
  <c r="AT49"/>
  <c r="AR51" s="1"/>
  <c r="AS49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P43"/>
  <c r="AO43"/>
  <c r="AM43"/>
  <c r="H43"/>
  <c r="G43"/>
  <c r="D43"/>
  <c r="AU42"/>
  <c r="AS44" s="1"/>
  <c r="AT42"/>
  <c r="AP42"/>
  <c r="AO42"/>
  <c r="AQ42" s="1"/>
  <c r="AM42"/>
  <c r="H42"/>
  <c r="G42"/>
  <c r="D42"/>
  <c r="BA41"/>
  <c r="AU41"/>
  <c r="AR44" s="1"/>
  <c r="AT41"/>
  <c r="BB41" s="1"/>
  <c r="AS41"/>
  <c r="AR42" s="1"/>
  <c r="AP41"/>
  <c r="AO41"/>
  <c r="AM41"/>
  <c r="Q41"/>
  <c r="I41"/>
  <c r="H41"/>
  <c r="N40"/>
  <c r="H40"/>
  <c r="S39"/>
  <c r="S37"/>
  <c r="H37"/>
  <c r="G37"/>
  <c r="D37"/>
  <c r="AP36"/>
  <c r="AO36"/>
  <c r="AM36"/>
  <c r="H36"/>
  <c r="G36"/>
  <c r="D36"/>
  <c r="AU35"/>
  <c r="AT36" s="1"/>
  <c r="AS35"/>
  <c r="AP35"/>
  <c r="AO35"/>
  <c r="AM35"/>
  <c r="H35"/>
  <c r="G35"/>
  <c r="D35"/>
  <c r="AU34"/>
  <c r="AS36" s="1"/>
  <c r="AT34"/>
  <c r="BC34" s="1"/>
  <c r="AP34"/>
  <c r="AO34"/>
  <c r="AM34"/>
  <c r="H34"/>
  <c r="G34"/>
  <c r="D34"/>
  <c r="AU33"/>
  <c r="AR36" s="1"/>
  <c r="AT33"/>
  <c r="AR35" s="1"/>
  <c r="AS33"/>
  <c r="AR34" s="1"/>
  <c r="AN34" s="1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BC27"/>
  <c r="AU27"/>
  <c r="AT28" s="1"/>
  <c r="AS27"/>
  <c r="AT26" s="1"/>
  <c r="AP27"/>
  <c r="AO27"/>
  <c r="AM27"/>
  <c r="X27"/>
  <c r="S27"/>
  <c r="H27"/>
  <c r="G27"/>
  <c r="D27"/>
  <c r="AU26"/>
  <c r="AS28" s="1"/>
  <c r="BC28" s="1"/>
  <c r="AP26"/>
  <c r="AO26"/>
  <c r="AM26"/>
  <c r="X26"/>
  <c r="H26"/>
  <c r="G26"/>
  <c r="D26"/>
  <c r="AU25"/>
  <c r="AR28" s="1"/>
  <c r="AN28" s="1"/>
  <c r="AT25"/>
  <c r="AR27" s="1"/>
  <c r="AS25"/>
  <c r="AZ25" s="1"/>
  <c r="AP25"/>
  <c r="AO25"/>
  <c r="AM25"/>
  <c r="I25"/>
  <c r="H25"/>
  <c r="N24"/>
  <c r="H24"/>
  <c r="S23"/>
  <c r="S21"/>
  <c r="H21"/>
  <c r="G21"/>
  <c r="D21"/>
  <c r="AP20"/>
  <c r="AQ20" s="1"/>
  <c r="AO20"/>
  <c r="AM20"/>
  <c r="H20"/>
  <c r="G20"/>
  <c r="D20"/>
  <c r="AU19"/>
  <c r="AT20" s="1"/>
  <c r="AS19"/>
  <c r="AT18" s="1"/>
  <c r="AP19"/>
  <c r="AO19"/>
  <c r="AM19"/>
  <c r="S19"/>
  <c r="H19"/>
  <c r="G19"/>
  <c r="D19"/>
  <c r="AU18"/>
  <c r="AS20" s="1"/>
  <c r="AP18"/>
  <c r="AO18"/>
  <c r="AM18"/>
  <c r="H18"/>
  <c r="G18"/>
  <c r="D18"/>
  <c r="AU17"/>
  <c r="AR20" s="1"/>
  <c r="AT17"/>
  <c r="AS17"/>
  <c r="AZ17" s="1"/>
  <c r="AP17"/>
  <c r="AO17"/>
  <c r="AM17"/>
  <c r="S17"/>
  <c r="I17"/>
  <c r="H17"/>
  <c r="N16"/>
  <c r="H16"/>
  <c r="S15"/>
  <c r="S13"/>
  <c r="H13"/>
  <c r="G13"/>
  <c r="D13"/>
  <c r="AP12"/>
  <c r="AO12"/>
  <c r="AQ12" s="1"/>
  <c r="AM12"/>
  <c r="H12"/>
  <c r="G12"/>
  <c r="D12"/>
  <c r="AU11"/>
  <c r="AT12" s="1"/>
  <c r="AS11"/>
  <c r="AP11"/>
  <c r="AO11"/>
  <c r="AQ11" s="1"/>
  <c r="AM11"/>
  <c r="S11"/>
  <c r="H11"/>
  <c r="G11"/>
  <c r="D11"/>
  <c r="AU10"/>
  <c r="AT10"/>
  <c r="AR10"/>
  <c r="AP10"/>
  <c r="AO10"/>
  <c r="AM10"/>
  <c r="H10"/>
  <c r="G10"/>
  <c r="D10"/>
  <c r="AU9"/>
  <c r="AR12" s="1"/>
  <c r="AT9"/>
  <c r="AR11" s="1"/>
  <c r="BB11" s="1"/>
  <c r="AS9"/>
  <c r="AP9"/>
  <c r="AO9"/>
  <c r="AM9"/>
  <c r="S9"/>
  <c r="I9"/>
  <c r="H9"/>
  <c r="N8"/>
  <c r="H8"/>
  <c r="BW7"/>
  <c r="H69" i="24"/>
  <c r="G69"/>
  <c r="D69"/>
  <c r="AP68"/>
  <c r="AO68"/>
  <c r="AM68"/>
  <c r="H68"/>
  <c r="G68"/>
  <c r="D68"/>
  <c r="AU67"/>
  <c r="AT68" s="1"/>
  <c r="AS67"/>
  <c r="BC67" s="1"/>
  <c r="AP67"/>
  <c r="AO67"/>
  <c r="AM67"/>
  <c r="H67"/>
  <c r="G67"/>
  <c r="D67"/>
  <c r="AU66"/>
  <c r="AS68" s="1"/>
  <c r="AP66"/>
  <c r="AO66"/>
  <c r="AM66"/>
  <c r="H66"/>
  <c r="G66"/>
  <c r="D66"/>
  <c r="AU65"/>
  <c r="AR68" s="1"/>
  <c r="AT65"/>
  <c r="AR67" s="1"/>
  <c r="BB67" s="1"/>
  <c r="AS65"/>
  <c r="AR66" s="1"/>
  <c r="BA66" s="1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T58" s="1"/>
  <c r="AP59"/>
  <c r="AO59"/>
  <c r="AM59"/>
  <c r="H59"/>
  <c r="G59"/>
  <c r="D59"/>
  <c r="AU58"/>
  <c r="AS60" s="1"/>
  <c r="AP58"/>
  <c r="AO58"/>
  <c r="AM58"/>
  <c r="H58"/>
  <c r="G58"/>
  <c r="D58"/>
  <c r="AU57"/>
  <c r="AR60" s="1"/>
  <c r="BA60" s="1"/>
  <c r="AT57"/>
  <c r="BB57" s="1"/>
  <c r="AS57"/>
  <c r="AR58" s="1"/>
  <c r="AP57"/>
  <c r="AO57"/>
  <c r="AM57"/>
  <c r="I57"/>
  <c r="H57"/>
  <c r="N56"/>
  <c r="H56"/>
  <c r="H53"/>
  <c r="G53"/>
  <c r="D53"/>
  <c r="AP52"/>
  <c r="AO52"/>
  <c r="AM52"/>
  <c r="H52"/>
  <c r="G52"/>
  <c r="D52"/>
  <c r="AU51"/>
  <c r="AT52" s="1"/>
  <c r="AS51"/>
  <c r="AP51"/>
  <c r="AO51"/>
  <c r="AM51"/>
  <c r="H51"/>
  <c r="G51"/>
  <c r="D51"/>
  <c r="AU50"/>
  <c r="AS52" s="1"/>
  <c r="AT50"/>
  <c r="AP50"/>
  <c r="AO50"/>
  <c r="AM50"/>
  <c r="H50"/>
  <c r="G50"/>
  <c r="D50"/>
  <c r="AU49"/>
  <c r="AR52" s="1"/>
  <c r="AT49"/>
  <c r="AS49"/>
  <c r="AR50" s="1"/>
  <c r="BA50" s="1"/>
  <c r="AP49"/>
  <c r="AO49"/>
  <c r="AM49"/>
  <c r="I49"/>
  <c r="H49"/>
  <c r="N48"/>
  <c r="H48"/>
  <c r="H45"/>
  <c r="G45"/>
  <c r="D45"/>
  <c r="AT44"/>
  <c r="AP44"/>
  <c r="AO44"/>
  <c r="AM44"/>
  <c r="Y44"/>
  <c r="S44" s="1"/>
  <c r="H44"/>
  <c r="G44"/>
  <c r="D44"/>
  <c r="AU43"/>
  <c r="AS43"/>
  <c r="AT42" s="1"/>
  <c r="AP43"/>
  <c r="AQ43" s="1"/>
  <c r="AO43"/>
  <c r="AM43"/>
  <c r="H43"/>
  <c r="G43"/>
  <c r="D43"/>
  <c r="AU42"/>
  <c r="AS44" s="1"/>
  <c r="BC44" s="1"/>
  <c r="AP42"/>
  <c r="AO42"/>
  <c r="AM42"/>
  <c r="H42"/>
  <c r="G42"/>
  <c r="D42"/>
  <c r="AU41"/>
  <c r="AT41"/>
  <c r="AR43" s="1"/>
  <c r="AZ43" s="1"/>
  <c r="AS41"/>
  <c r="AP41"/>
  <c r="AO41"/>
  <c r="AM41"/>
  <c r="Q41"/>
  <c r="I41"/>
  <c r="H41"/>
  <c r="N40"/>
  <c r="H40"/>
  <c r="S39"/>
  <c r="S37"/>
  <c r="H37"/>
  <c r="G37"/>
  <c r="D37"/>
  <c r="AP36"/>
  <c r="AO36"/>
  <c r="AQ36" s="1"/>
  <c r="AM36"/>
  <c r="H36"/>
  <c r="G36"/>
  <c r="D36"/>
  <c r="AU35"/>
  <c r="AT36" s="1"/>
  <c r="AS35"/>
  <c r="AP35"/>
  <c r="AO35"/>
  <c r="AM35"/>
  <c r="H35"/>
  <c r="G35"/>
  <c r="D35"/>
  <c r="AU34"/>
  <c r="AS36" s="1"/>
  <c r="AT34"/>
  <c r="AP34"/>
  <c r="AO34"/>
  <c r="AM34"/>
  <c r="H34"/>
  <c r="G34"/>
  <c r="D34"/>
  <c r="AU33"/>
  <c r="AR36" s="1"/>
  <c r="AT33"/>
  <c r="AR35" s="1"/>
  <c r="AZ35" s="1"/>
  <c r="AS33"/>
  <c r="AP33"/>
  <c r="AO33"/>
  <c r="AN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T28" s="1"/>
  <c r="AS27"/>
  <c r="BC27" s="1"/>
  <c r="AP27"/>
  <c r="AO27"/>
  <c r="AM27"/>
  <c r="X27"/>
  <c r="S27"/>
  <c r="H27"/>
  <c r="G27"/>
  <c r="D27"/>
  <c r="AU26"/>
  <c r="AS28" s="1"/>
  <c r="BC28" s="1"/>
  <c r="AP26"/>
  <c r="AO26"/>
  <c r="AQ26" s="1"/>
  <c r="AM26"/>
  <c r="X26"/>
  <c r="H26"/>
  <c r="G26"/>
  <c r="D26"/>
  <c r="AU25"/>
  <c r="AR28" s="1"/>
  <c r="AT25"/>
  <c r="AR27" s="1"/>
  <c r="AS25"/>
  <c r="AP25"/>
  <c r="AO25"/>
  <c r="AM25"/>
  <c r="I25"/>
  <c r="H25"/>
  <c r="N24"/>
  <c r="H24"/>
  <c r="S23"/>
  <c r="S21"/>
  <c r="H21"/>
  <c r="G21"/>
  <c r="D21"/>
  <c r="AQ20"/>
  <c r="AP20"/>
  <c r="AO20"/>
  <c r="AM20"/>
  <c r="H20"/>
  <c r="G20"/>
  <c r="D20"/>
  <c r="AU19"/>
  <c r="AS19"/>
  <c r="AP19"/>
  <c r="AO19"/>
  <c r="AM19"/>
  <c r="S19"/>
  <c r="H19"/>
  <c r="G19"/>
  <c r="D19"/>
  <c r="AU18"/>
  <c r="AS20" s="1"/>
  <c r="AT18"/>
  <c r="AP18"/>
  <c r="AO18"/>
  <c r="AQ18" s="1"/>
  <c r="AM18"/>
  <c r="H18"/>
  <c r="G18"/>
  <c r="D18"/>
  <c r="AU17"/>
  <c r="AR20" s="1"/>
  <c r="AT17"/>
  <c r="AS17"/>
  <c r="AZ17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AP11"/>
  <c r="AO11"/>
  <c r="AQ11" s="1"/>
  <c r="AM11"/>
  <c r="S11"/>
  <c r="H11"/>
  <c r="G11"/>
  <c r="D11"/>
  <c r="AU10"/>
  <c r="AT10"/>
  <c r="AP10"/>
  <c r="AO10"/>
  <c r="AM10"/>
  <c r="H10"/>
  <c r="G10"/>
  <c r="D10"/>
  <c r="AU9"/>
  <c r="AR12" s="1"/>
  <c r="AT9"/>
  <c r="AS9"/>
  <c r="AR10" s="1"/>
  <c r="AP9"/>
  <c r="AO9"/>
  <c r="AM9"/>
  <c r="S9"/>
  <c r="I9"/>
  <c r="H9"/>
  <c r="N8"/>
  <c r="H8"/>
  <c r="BW7"/>
  <c r="H69" i="23"/>
  <c r="G69"/>
  <c r="D69"/>
  <c r="AP68"/>
  <c r="AO68"/>
  <c r="AM68"/>
  <c r="H68"/>
  <c r="G68"/>
  <c r="D68"/>
  <c r="AU67"/>
  <c r="AT68" s="1"/>
  <c r="AS67"/>
  <c r="AT66" s="1"/>
  <c r="AP67"/>
  <c r="AO67"/>
  <c r="AM67"/>
  <c r="H67"/>
  <c r="G67"/>
  <c r="D67"/>
  <c r="AU66"/>
  <c r="AS68" s="1"/>
  <c r="AP66"/>
  <c r="AO66"/>
  <c r="AM66"/>
  <c r="H66"/>
  <c r="G66"/>
  <c r="D66"/>
  <c r="AU65"/>
  <c r="AR68" s="1"/>
  <c r="AT65"/>
  <c r="BB65" s="1"/>
  <c r="AS65"/>
  <c r="AP65"/>
  <c r="AO65"/>
  <c r="AQ65" s="1"/>
  <c r="AM65"/>
  <c r="I65"/>
  <c r="H65"/>
  <c r="N64"/>
  <c r="H64"/>
  <c r="H61"/>
  <c r="G61"/>
  <c r="D61"/>
  <c r="AT60"/>
  <c r="AP60"/>
  <c r="AO60"/>
  <c r="AQ60" s="1"/>
  <c r="AM60"/>
  <c r="H60"/>
  <c r="G60"/>
  <c r="D60"/>
  <c r="AU59"/>
  <c r="AS59"/>
  <c r="AT58" s="1"/>
  <c r="BC58" s="1"/>
  <c r="AP59"/>
  <c r="AO59"/>
  <c r="AM59"/>
  <c r="H59"/>
  <c r="G59"/>
  <c r="D59"/>
  <c r="AU58"/>
  <c r="AS60" s="1"/>
  <c r="BC60" s="1"/>
  <c r="AP58"/>
  <c r="AO58"/>
  <c r="AM58"/>
  <c r="H58"/>
  <c r="G58"/>
  <c r="D58"/>
  <c r="AU57"/>
  <c r="AR60" s="1"/>
  <c r="AT57"/>
  <c r="AS57"/>
  <c r="AR58" s="1"/>
  <c r="AP57"/>
  <c r="AO57"/>
  <c r="AM57"/>
  <c r="I57"/>
  <c r="H57"/>
  <c r="N56"/>
  <c r="H56"/>
  <c r="H53"/>
  <c r="G53"/>
  <c r="D53"/>
  <c r="AP52"/>
  <c r="AO52"/>
  <c r="AM52"/>
  <c r="H52"/>
  <c r="G52"/>
  <c r="D52"/>
  <c r="AU51"/>
  <c r="AT52" s="1"/>
  <c r="AS51"/>
  <c r="AP51"/>
  <c r="AO51"/>
  <c r="AM51"/>
  <c r="H51"/>
  <c r="G51"/>
  <c r="D51"/>
  <c r="AU50"/>
  <c r="AS52" s="1"/>
  <c r="BC52" s="1"/>
  <c r="AT50"/>
  <c r="AP50"/>
  <c r="AO50"/>
  <c r="AM50"/>
  <c r="H50"/>
  <c r="G50"/>
  <c r="D50"/>
  <c r="AU49"/>
  <c r="AR52" s="1"/>
  <c r="AT49"/>
  <c r="AR51" s="1"/>
  <c r="AZ51" s="1"/>
  <c r="AS49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P43"/>
  <c r="AO43"/>
  <c r="AM43"/>
  <c r="H43"/>
  <c r="G43"/>
  <c r="D43"/>
  <c r="AU42"/>
  <c r="AS44" s="1"/>
  <c r="AT42"/>
  <c r="AP42"/>
  <c r="AO42"/>
  <c r="AM42"/>
  <c r="H42"/>
  <c r="G42"/>
  <c r="D42"/>
  <c r="AU41"/>
  <c r="AR44" s="1"/>
  <c r="BA44" s="1"/>
  <c r="AT41"/>
  <c r="AS41"/>
  <c r="AP41"/>
  <c r="AO41"/>
  <c r="AQ41" s="1"/>
  <c r="AM41"/>
  <c r="Q41"/>
  <c r="I41"/>
  <c r="H41"/>
  <c r="N40"/>
  <c r="H40"/>
  <c r="S39"/>
  <c r="S37"/>
  <c r="H37"/>
  <c r="G37"/>
  <c r="D37"/>
  <c r="AP36"/>
  <c r="AO36"/>
  <c r="AM36"/>
  <c r="H36"/>
  <c r="G36"/>
  <c r="D36"/>
  <c r="AU35"/>
  <c r="AT36" s="1"/>
  <c r="AS35"/>
  <c r="AT34" s="1"/>
  <c r="AP35"/>
  <c r="AO35"/>
  <c r="AM35"/>
  <c r="H35"/>
  <c r="G35"/>
  <c r="D35"/>
  <c r="AU34"/>
  <c r="AS36" s="1"/>
  <c r="AP34"/>
  <c r="AO34"/>
  <c r="AM34"/>
  <c r="H34"/>
  <c r="G34"/>
  <c r="D34"/>
  <c r="AU33"/>
  <c r="AR36" s="1"/>
  <c r="AT33"/>
  <c r="AS33"/>
  <c r="AR34" s="1"/>
  <c r="AN34" s="1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T28" s="1"/>
  <c r="AS27"/>
  <c r="AP27"/>
  <c r="AO27"/>
  <c r="AM27"/>
  <c r="X27"/>
  <c r="S27"/>
  <c r="H27"/>
  <c r="G27"/>
  <c r="D27"/>
  <c r="AU26"/>
  <c r="AS28" s="1"/>
  <c r="BC28" s="1"/>
  <c r="AP26"/>
  <c r="AQ26" s="1"/>
  <c r="AO26"/>
  <c r="AM26"/>
  <c r="X26"/>
  <c r="H26"/>
  <c r="G26"/>
  <c r="D26"/>
  <c r="AU25"/>
  <c r="AT25"/>
  <c r="AR27" s="1"/>
  <c r="AN27" s="1"/>
  <c r="AS25"/>
  <c r="AR26" s="1"/>
  <c r="AP25"/>
  <c r="AO25"/>
  <c r="AM25"/>
  <c r="I25"/>
  <c r="H25"/>
  <c r="N24"/>
  <c r="H24"/>
  <c r="S23"/>
  <c r="S21"/>
  <c r="H21"/>
  <c r="G21"/>
  <c r="D21"/>
  <c r="AS20"/>
  <c r="AP20"/>
  <c r="AO20"/>
  <c r="AM20"/>
  <c r="H20"/>
  <c r="G20"/>
  <c r="D20"/>
  <c r="AU19"/>
  <c r="AT20" s="1"/>
  <c r="AS19"/>
  <c r="AP19"/>
  <c r="AO19"/>
  <c r="AM19"/>
  <c r="S19"/>
  <c r="H19"/>
  <c r="G19"/>
  <c r="D19"/>
  <c r="AU18"/>
  <c r="AT18"/>
  <c r="BC18" s="1"/>
  <c r="AP18"/>
  <c r="AO18"/>
  <c r="AQ18" s="1"/>
  <c r="AM18"/>
  <c r="H18"/>
  <c r="G18"/>
  <c r="D18"/>
  <c r="AU17"/>
  <c r="AR20" s="1"/>
  <c r="AT17"/>
  <c r="AR19" s="1"/>
  <c r="AZ19" s="1"/>
  <c r="AS17"/>
  <c r="AR18" s="1"/>
  <c r="AN18" s="1"/>
  <c r="AP17"/>
  <c r="AQ17" s="1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AP11"/>
  <c r="AO11"/>
  <c r="AM11"/>
  <c r="S11"/>
  <c r="H11"/>
  <c r="G11"/>
  <c r="D11"/>
  <c r="AU10"/>
  <c r="AS12" s="1"/>
  <c r="AP10"/>
  <c r="AO10"/>
  <c r="AM10"/>
  <c r="H10"/>
  <c r="G10"/>
  <c r="D10"/>
  <c r="AU9"/>
  <c r="AR12" s="1"/>
  <c r="AT9"/>
  <c r="AR11" s="1"/>
  <c r="AS9"/>
  <c r="AR10" s="1"/>
  <c r="AP9"/>
  <c r="AO9"/>
  <c r="AQ9" s="1"/>
  <c r="AM9"/>
  <c r="S9"/>
  <c r="I9"/>
  <c r="H9"/>
  <c r="N8"/>
  <c r="H8"/>
  <c r="BW7"/>
  <c r="H69" i="22"/>
  <c r="G69"/>
  <c r="D69"/>
  <c r="AP68"/>
  <c r="AO68"/>
  <c r="AM68"/>
  <c r="H68"/>
  <c r="G68"/>
  <c r="D68"/>
  <c r="AU67"/>
  <c r="AT68" s="1"/>
  <c r="AS67"/>
  <c r="AP67"/>
  <c r="AO67"/>
  <c r="AM67"/>
  <c r="H67"/>
  <c r="G67"/>
  <c r="D67"/>
  <c r="AU66"/>
  <c r="AS68" s="1"/>
  <c r="AT66"/>
  <c r="AP66"/>
  <c r="AO66"/>
  <c r="AM66"/>
  <c r="H66"/>
  <c r="G66"/>
  <c r="D66"/>
  <c r="AU65"/>
  <c r="AR68" s="1"/>
  <c r="BA68" s="1"/>
  <c r="AT65"/>
  <c r="AS65"/>
  <c r="BA65" s="1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P59"/>
  <c r="AO59"/>
  <c r="AM59"/>
  <c r="H59"/>
  <c r="G59"/>
  <c r="D59"/>
  <c r="AU58"/>
  <c r="AS60" s="1"/>
  <c r="AT58"/>
  <c r="AP58"/>
  <c r="AO58"/>
  <c r="AM58"/>
  <c r="H58"/>
  <c r="G58"/>
  <c r="D58"/>
  <c r="AU57"/>
  <c r="AR60" s="1"/>
  <c r="BA60" s="1"/>
  <c r="AT57"/>
  <c r="AR59" s="1"/>
  <c r="AZ59" s="1"/>
  <c r="AS57"/>
  <c r="AZ57" s="1"/>
  <c r="AP57"/>
  <c r="AO57"/>
  <c r="AM57"/>
  <c r="I57"/>
  <c r="H57"/>
  <c r="N56"/>
  <c r="H56"/>
  <c r="H53"/>
  <c r="G53"/>
  <c r="D53"/>
  <c r="AP52"/>
  <c r="AO52"/>
  <c r="AM52"/>
  <c r="H52"/>
  <c r="G52"/>
  <c r="D52"/>
  <c r="AU51"/>
  <c r="AT52" s="1"/>
  <c r="AS51"/>
  <c r="AP51"/>
  <c r="AO51"/>
  <c r="AM51"/>
  <c r="H51"/>
  <c r="G51"/>
  <c r="D51"/>
  <c r="AU50"/>
  <c r="AS52" s="1"/>
  <c r="AP50"/>
  <c r="AO50"/>
  <c r="AM50"/>
  <c r="H50"/>
  <c r="G50"/>
  <c r="D50"/>
  <c r="AU49"/>
  <c r="AR52" s="1"/>
  <c r="AT49"/>
  <c r="AS49"/>
  <c r="AZ49" s="1"/>
  <c r="AP49"/>
  <c r="AO49"/>
  <c r="AQ49" s="1"/>
  <c r="AM49"/>
  <c r="I49"/>
  <c r="H49"/>
  <c r="N48"/>
  <c r="H48"/>
  <c r="H45"/>
  <c r="G45"/>
  <c r="D45"/>
  <c r="AP44"/>
  <c r="AO44"/>
  <c r="AQ44" s="1"/>
  <c r="AM44"/>
  <c r="Y44"/>
  <c r="S44" s="1"/>
  <c r="H44"/>
  <c r="G44"/>
  <c r="D44"/>
  <c r="AU43"/>
  <c r="AT44" s="1"/>
  <c r="AS43"/>
  <c r="AP43"/>
  <c r="AO43"/>
  <c r="AM43"/>
  <c r="H43"/>
  <c r="G43"/>
  <c r="D43"/>
  <c r="AU42"/>
  <c r="AS44" s="1"/>
  <c r="BC44" s="1"/>
  <c r="AT42"/>
  <c r="AR42"/>
  <c r="AP42"/>
  <c r="AO42"/>
  <c r="AM42"/>
  <c r="H42"/>
  <c r="G42"/>
  <c r="D42"/>
  <c r="AU41"/>
  <c r="AR44" s="1"/>
  <c r="AT41"/>
  <c r="BB41" s="1"/>
  <c r="AS41"/>
  <c r="AP41"/>
  <c r="AO41"/>
  <c r="AM41"/>
  <c r="Q41"/>
  <c r="I41"/>
  <c r="H41"/>
  <c r="N40"/>
  <c r="H40"/>
  <c r="S39"/>
  <c r="S37"/>
  <c r="H37"/>
  <c r="G37"/>
  <c r="D37"/>
  <c r="AP36"/>
  <c r="AO36"/>
  <c r="AM36"/>
  <c r="H36"/>
  <c r="G36"/>
  <c r="D36"/>
  <c r="AU35"/>
  <c r="AT36" s="1"/>
  <c r="AS35"/>
  <c r="AT34" s="1"/>
  <c r="AP35"/>
  <c r="AO35"/>
  <c r="AM35"/>
  <c r="H35"/>
  <c r="G35"/>
  <c r="D35"/>
  <c r="AU34"/>
  <c r="AS36" s="1"/>
  <c r="AP34"/>
  <c r="AO34"/>
  <c r="AM34"/>
  <c r="H34"/>
  <c r="G34"/>
  <c r="D34"/>
  <c r="AU33"/>
  <c r="AR36" s="1"/>
  <c r="AT33"/>
  <c r="AR35" s="1"/>
  <c r="AZ35" s="1"/>
  <c r="AS33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Q28" s="1"/>
  <c r="AO28"/>
  <c r="AM28"/>
  <c r="X28"/>
  <c r="H28"/>
  <c r="G28"/>
  <c r="D28"/>
  <c r="AU27"/>
  <c r="AS27"/>
  <c r="BC27" s="1"/>
  <c r="AP27"/>
  <c r="AO27"/>
  <c r="AM27"/>
  <c r="X27"/>
  <c r="S27"/>
  <c r="H27"/>
  <c r="G27"/>
  <c r="D27"/>
  <c r="AU26"/>
  <c r="AS28" s="1"/>
  <c r="AP26"/>
  <c r="AO26"/>
  <c r="AQ26" s="1"/>
  <c r="AM26"/>
  <c r="X26"/>
  <c r="H26"/>
  <c r="G26"/>
  <c r="D26"/>
  <c r="AU25"/>
  <c r="AR28" s="1"/>
  <c r="BA28" s="1"/>
  <c r="AT25"/>
  <c r="AR27" s="1"/>
  <c r="AZ27" s="1"/>
  <c r="AS25"/>
  <c r="AR26" s="1"/>
  <c r="AP25"/>
  <c r="AO25"/>
  <c r="AQ25" s="1"/>
  <c r="AM25"/>
  <c r="I25"/>
  <c r="H25"/>
  <c r="N24"/>
  <c r="H24"/>
  <c r="S23"/>
  <c r="S21"/>
  <c r="H21"/>
  <c r="G21"/>
  <c r="D21"/>
  <c r="AP20"/>
  <c r="AO20"/>
  <c r="AM20"/>
  <c r="H20"/>
  <c r="G20"/>
  <c r="D20"/>
  <c r="AU19"/>
  <c r="AS19"/>
  <c r="AP19"/>
  <c r="AO19"/>
  <c r="AM19"/>
  <c r="S19"/>
  <c r="H19"/>
  <c r="G19"/>
  <c r="D19"/>
  <c r="AU18"/>
  <c r="AS20" s="1"/>
  <c r="AT18"/>
  <c r="AP18"/>
  <c r="AO18"/>
  <c r="AQ18" s="1"/>
  <c r="AM18"/>
  <c r="H18"/>
  <c r="G18"/>
  <c r="D18"/>
  <c r="AU17"/>
  <c r="AR20" s="1"/>
  <c r="AT17"/>
  <c r="AS17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BC11" s="1"/>
  <c r="AP11"/>
  <c r="AO11"/>
  <c r="AM11"/>
  <c r="S11"/>
  <c r="H11"/>
  <c r="G11"/>
  <c r="D11"/>
  <c r="AU10"/>
  <c r="AP10"/>
  <c r="AO10"/>
  <c r="AM10"/>
  <c r="H10"/>
  <c r="G10"/>
  <c r="D10"/>
  <c r="AU9"/>
  <c r="AR12" s="1"/>
  <c r="AT9"/>
  <c r="AS9"/>
  <c r="AR10" s="1"/>
  <c r="AP9"/>
  <c r="AO9"/>
  <c r="AM9"/>
  <c r="S9"/>
  <c r="I9"/>
  <c r="H9"/>
  <c r="N8"/>
  <c r="H8"/>
  <c r="BW7"/>
  <c r="H69" i="21"/>
  <c r="G69"/>
  <c r="D69"/>
  <c r="AP68"/>
  <c r="AO68"/>
  <c r="AM68"/>
  <c r="H68"/>
  <c r="G68"/>
  <c r="D68"/>
  <c r="AU67"/>
  <c r="AT68" s="1"/>
  <c r="AS67"/>
  <c r="AP67"/>
  <c r="AO67"/>
  <c r="AM67"/>
  <c r="H67"/>
  <c r="G67"/>
  <c r="D67"/>
  <c r="AU66"/>
  <c r="AS68" s="1"/>
  <c r="BC68" s="1"/>
  <c r="AP66"/>
  <c r="AO66"/>
  <c r="AQ66" s="1"/>
  <c r="AM66"/>
  <c r="H66"/>
  <c r="G66"/>
  <c r="D66"/>
  <c r="AU65"/>
  <c r="AR68" s="1"/>
  <c r="BA68" s="1"/>
  <c r="AT65"/>
  <c r="AR67" s="1"/>
  <c r="BB67" s="1"/>
  <c r="AS65"/>
  <c r="AR66" s="1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T58" s="1"/>
  <c r="AP59"/>
  <c r="AO59"/>
  <c r="AM59"/>
  <c r="H59"/>
  <c r="G59"/>
  <c r="D59"/>
  <c r="AU58"/>
  <c r="AS60" s="1"/>
  <c r="AP58"/>
  <c r="AO58"/>
  <c r="AM58"/>
  <c r="H58"/>
  <c r="G58"/>
  <c r="D58"/>
  <c r="AU57"/>
  <c r="AR60" s="1"/>
  <c r="AT57"/>
  <c r="AS57"/>
  <c r="AR58" s="1"/>
  <c r="AP57"/>
  <c r="AO57"/>
  <c r="AM57"/>
  <c r="I57"/>
  <c r="H57"/>
  <c r="N56"/>
  <c r="H56"/>
  <c r="H53"/>
  <c r="G53"/>
  <c r="D53"/>
  <c r="AP52"/>
  <c r="AO52"/>
  <c r="AQ52" s="1"/>
  <c r="AM52"/>
  <c r="H52"/>
  <c r="G52"/>
  <c r="D52"/>
  <c r="AU51"/>
  <c r="AT52" s="1"/>
  <c r="AS51"/>
  <c r="AP51"/>
  <c r="AO51"/>
  <c r="AM51"/>
  <c r="H51"/>
  <c r="G51"/>
  <c r="D51"/>
  <c r="AU50"/>
  <c r="AS52" s="1"/>
  <c r="AT50"/>
  <c r="AP50"/>
  <c r="AO50"/>
  <c r="AM50"/>
  <c r="H50"/>
  <c r="G50"/>
  <c r="D50"/>
  <c r="AU49"/>
  <c r="AR52" s="1"/>
  <c r="AT49"/>
  <c r="BB49" s="1"/>
  <c r="AS49"/>
  <c r="AR50" s="1"/>
  <c r="BA50" s="1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T42" s="1"/>
  <c r="AP43"/>
  <c r="AO43"/>
  <c r="AM43"/>
  <c r="H43"/>
  <c r="G43"/>
  <c r="D43"/>
  <c r="AU42"/>
  <c r="AS44" s="1"/>
  <c r="AP42"/>
  <c r="AO42"/>
  <c r="AQ42" s="1"/>
  <c r="AM42"/>
  <c r="H42"/>
  <c r="G42"/>
  <c r="D42"/>
  <c r="AU41"/>
  <c r="AR44" s="1"/>
  <c r="AT41"/>
  <c r="BB41" s="1"/>
  <c r="AS41"/>
  <c r="AR42" s="1"/>
  <c r="AN42" s="1"/>
  <c r="AP41"/>
  <c r="AO41"/>
  <c r="AM41"/>
  <c r="Q41"/>
  <c r="I41"/>
  <c r="H41"/>
  <c r="N40"/>
  <c r="H40"/>
  <c r="S39"/>
  <c r="S37"/>
  <c r="H37"/>
  <c r="G37"/>
  <c r="D37"/>
  <c r="AP36"/>
  <c r="AO36"/>
  <c r="AQ36" s="1"/>
  <c r="AM36"/>
  <c r="H36"/>
  <c r="G36"/>
  <c r="D36"/>
  <c r="AU35"/>
  <c r="AS35"/>
  <c r="AP35"/>
  <c r="AO35"/>
  <c r="AM35"/>
  <c r="H35"/>
  <c r="G35"/>
  <c r="D35"/>
  <c r="AU34"/>
  <c r="AT34"/>
  <c r="AP34"/>
  <c r="AO34"/>
  <c r="AM34"/>
  <c r="H34"/>
  <c r="G34"/>
  <c r="D34"/>
  <c r="AU33"/>
  <c r="AT33"/>
  <c r="AR35" s="1"/>
  <c r="AZ35" s="1"/>
  <c r="AS33"/>
  <c r="AR34" s="1"/>
  <c r="AP33"/>
  <c r="AO33"/>
  <c r="AQ33" s="1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T28" s="1"/>
  <c r="AS27"/>
  <c r="AT26" s="1"/>
  <c r="AP27"/>
  <c r="AO27"/>
  <c r="AQ27" s="1"/>
  <c r="AM27"/>
  <c r="X27"/>
  <c r="S27"/>
  <c r="H27"/>
  <c r="G27"/>
  <c r="D27"/>
  <c r="AU26"/>
  <c r="AS28" s="1"/>
  <c r="AP26"/>
  <c r="AO26"/>
  <c r="AQ26" s="1"/>
  <c r="AM26"/>
  <c r="X26"/>
  <c r="H26"/>
  <c r="G26"/>
  <c r="D26"/>
  <c r="AU25"/>
  <c r="AR28" s="1"/>
  <c r="AT25"/>
  <c r="AS25"/>
  <c r="AP25"/>
  <c r="AO25"/>
  <c r="AM25"/>
  <c r="I25"/>
  <c r="H25"/>
  <c r="N24"/>
  <c r="H24"/>
  <c r="S23"/>
  <c r="S21"/>
  <c r="H21"/>
  <c r="G21"/>
  <c r="D21"/>
  <c r="AP20"/>
  <c r="AO20"/>
  <c r="AM20"/>
  <c r="H20"/>
  <c r="G20"/>
  <c r="D20"/>
  <c r="AU19"/>
  <c r="AT20" s="1"/>
  <c r="BC20" s="1"/>
  <c r="AS19"/>
  <c r="BC19" s="1"/>
  <c r="AP19"/>
  <c r="AO19"/>
  <c r="AM19"/>
  <c r="S19"/>
  <c r="H19"/>
  <c r="G19"/>
  <c r="D19"/>
  <c r="AU18"/>
  <c r="AS20" s="1"/>
  <c r="AT18"/>
  <c r="BC18" s="1"/>
  <c r="AP18"/>
  <c r="AO18"/>
  <c r="AM18"/>
  <c r="H18"/>
  <c r="G18"/>
  <c r="D18"/>
  <c r="AU17"/>
  <c r="AT17"/>
  <c r="AR19" s="1"/>
  <c r="AS17"/>
  <c r="AR18" s="1"/>
  <c r="BA18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BC11" s="1"/>
  <c r="AP11"/>
  <c r="AO11"/>
  <c r="AM11"/>
  <c r="S11"/>
  <c r="H11"/>
  <c r="G11"/>
  <c r="D11"/>
  <c r="AU10"/>
  <c r="AP10"/>
  <c r="AO10"/>
  <c r="AM10"/>
  <c r="H10"/>
  <c r="G10"/>
  <c r="D10"/>
  <c r="AU9"/>
  <c r="AR12" s="1"/>
  <c r="AT9"/>
  <c r="AS9"/>
  <c r="AR10" s="1"/>
  <c r="AP9"/>
  <c r="AO9"/>
  <c r="AM9"/>
  <c r="S9"/>
  <c r="I9"/>
  <c r="H9"/>
  <c r="N8"/>
  <c r="H8"/>
  <c r="BW7"/>
  <c r="H69" i="20"/>
  <c r="G69"/>
  <c r="D69"/>
  <c r="AP68"/>
  <c r="AO68"/>
  <c r="AM68"/>
  <c r="H68"/>
  <c r="G68"/>
  <c r="D68"/>
  <c r="AU67"/>
  <c r="AT68" s="1"/>
  <c r="AS67"/>
  <c r="AP67"/>
  <c r="AO67"/>
  <c r="AM67"/>
  <c r="H67"/>
  <c r="G67"/>
  <c r="D67"/>
  <c r="AU66"/>
  <c r="AS68" s="1"/>
  <c r="AT66"/>
  <c r="BC66" s="1"/>
  <c r="AP66"/>
  <c r="AO66"/>
  <c r="AM66"/>
  <c r="H66"/>
  <c r="G66"/>
  <c r="D66"/>
  <c r="AU65"/>
  <c r="AR68" s="1"/>
  <c r="BA68" s="1"/>
  <c r="AT65"/>
  <c r="AS65"/>
  <c r="AP65"/>
  <c r="AO65"/>
  <c r="AQ65" s="1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P59"/>
  <c r="AO59"/>
  <c r="AQ59" s="1"/>
  <c r="AM59"/>
  <c r="H59"/>
  <c r="G59"/>
  <c r="D59"/>
  <c r="AU58"/>
  <c r="AS60" s="1"/>
  <c r="BC60" s="1"/>
  <c r="AT58"/>
  <c r="AP58"/>
  <c r="AO58"/>
  <c r="AM58"/>
  <c r="H58"/>
  <c r="G58"/>
  <c r="D58"/>
  <c r="AU57"/>
  <c r="AT57"/>
  <c r="AR59" s="1"/>
  <c r="AS57"/>
  <c r="AR58" s="1"/>
  <c r="AP57"/>
  <c r="AO57"/>
  <c r="AM57"/>
  <c r="I57"/>
  <c r="H57"/>
  <c r="N56"/>
  <c r="H56"/>
  <c r="H53"/>
  <c r="G53"/>
  <c r="D53"/>
  <c r="AP52"/>
  <c r="AO52"/>
  <c r="AM52"/>
  <c r="H52"/>
  <c r="G52"/>
  <c r="D52"/>
  <c r="AU51"/>
  <c r="AS51"/>
  <c r="AP51"/>
  <c r="AO51"/>
  <c r="AM51"/>
  <c r="H51"/>
  <c r="G51"/>
  <c r="D51"/>
  <c r="AU50"/>
  <c r="AS52" s="1"/>
  <c r="AT50"/>
  <c r="BC50" s="1"/>
  <c r="AP50"/>
  <c r="AO50"/>
  <c r="AM50"/>
  <c r="H50"/>
  <c r="G50"/>
  <c r="D50"/>
  <c r="AU49"/>
  <c r="AR52" s="1"/>
  <c r="AT49"/>
  <c r="AS49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BC43" s="1"/>
  <c r="AP43"/>
  <c r="AO43"/>
  <c r="AM43"/>
  <c r="H43"/>
  <c r="G43"/>
  <c r="D43"/>
  <c r="AU42"/>
  <c r="AS44" s="1"/>
  <c r="BC44" s="1"/>
  <c r="AP42"/>
  <c r="AO42"/>
  <c r="AQ42" s="1"/>
  <c r="AM42"/>
  <c r="H42"/>
  <c r="G42"/>
  <c r="D42"/>
  <c r="AU41"/>
  <c r="AR44" s="1"/>
  <c r="BA44" s="1"/>
  <c r="AT41"/>
  <c r="AS41"/>
  <c r="AR42" s="1"/>
  <c r="AP41"/>
  <c r="AO41"/>
  <c r="AM41"/>
  <c r="Q41"/>
  <c r="I41"/>
  <c r="H41"/>
  <c r="N40"/>
  <c r="H40"/>
  <c r="S39"/>
  <c r="S37"/>
  <c r="H37"/>
  <c r="G37"/>
  <c r="D37"/>
  <c r="AS36"/>
  <c r="AP36"/>
  <c r="AO36"/>
  <c r="AQ36" s="1"/>
  <c r="AM36"/>
  <c r="H36"/>
  <c r="G36"/>
  <c r="D36"/>
  <c r="AU35"/>
  <c r="AS35"/>
  <c r="AT34" s="1"/>
  <c r="AP35"/>
  <c r="AO35"/>
  <c r="AM35"/>
  <c r="H35"/>
  <c r="G35"/>
  <c r="D35"/>
  <c r="AU34"/>
  <c r="AR34"/>
  <c r="AP34"/>
  <c r="AO34"/>
  <c r="AM34"/>
  <c r="H34"/>
  <c r="G34"/>
  <c r="D34"/>
  <c r="AU33"/>
  <c r="AT33"/>
  <c r="AR35" s="1"/>
  <c r="AZ35" s="1"/>
  <c r="AS33"/>
  <c r="AP33"/>
  <c r="AO33"/>
  <c r="AQ33" s="1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S27"/>
  <c r="AT26" s="1"/>
  <c r="AP27"/>
  <c r="AO27"/>
  <c r="AQ27" s="1"/>
  <c r="AM27"/>
  <c r="X27"/>
  <c r="S27"/>
  <c r="H27"/>
  <c r="G27"/>
  <c r="D27"/>
  <c r="AU26"/>
  <c r="AS28" s="1"/>
  <c r="AQ26"/>
  <c r="AP26"/>
  <c r="AO26"/>
  <c r="AM26"/>
  <c r="X26"/>
  <c r="H26"/>
  <c r="G26"/>
  <c r="D26"/>
  <c r="AU25"/>
  <c r="AR28" s="1"/>
  <c r="AT25"/>
  <c r="AS25"/>
  <c r="AZ25" s="1"/>
  <c r="AP25"/>
  <c r="AO25"/>
  <c r="AM25"/>
  <c r="I25"/>
  <c r="H25"/>
  <c r="N24"/>
  <c r="H24"/>
  <c r="S23"/>
  <c r="S21"/>
  <c r="H21"/>
  <c r="G21"/>
  <c r="D21"/>
  <c r="AS20"/>
  <c r="AP20"/>
  <c r="AO20"/>
  <c r="AM20"/>
  <c r="H20"/>
  <c r="G20"/>
  <c r="D20"/>
  <c r="AU19"/>
  <c r="AT20" s="1"/>
  <c r="AS19"/>
  <c r="BC19" s="1"/>
  <c r="AP19"/>
  <c r="AO19"/>
  <c r="AM19"/>
  <c r="S19"/>
  <c r="H19"/>
  <c r="G19"/>
  <c r="D19"/>
  <c r="AU18"/>
  <c r="AP18"/>
  <c r="AO18"/>
  <c r="AM18"/>
  <c r="H18"/>
  <c r="G18"/>
  <c r="D18"/>
  <c r="AU17"/>
  <c r="AT17"/>
  <c r="AR19" s="1"/>
  <c r="AS17"/>
  <c r="AR18" s="1"/>
  <c r="BA18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S11"/>
  <c r="AR11"/>
  <c r="BB11" s="1"/>
  <c r="AP11"/>
  <c r="AO11"/>
  <c r="AM11"/>
  <c r="S11"/>
  <c r="H11"/>
  <c r="G11"/>
  <c r="D11"/>
  <c r="AU10"/>
  <c r="AT10"/>
  <c r="AP10"/>
  <c r="AO10"/>
  <c r="AM10"/>
  <c r="H10"/>
  <c r="G10"/>
  <c r="D10"/>
  <c r="AU9"/>
  <c r="AR12" s="1"/>
  <c r="AT9"/>
  <c r="AS9"/>
  <c r="AR10" s="1"/>
  <c r="AP9"/>
  <c r="AO9"/>
  <c r="AN9"/>
  <c r="AM9"/>
  <c r="S9"/>
  <c r="I9"/>
  <c r="H9"/>
  <c r="N8"/>
  <c r="H8"/>
  <c r="BW7"/>
  <c r="H69" i="19"/>
  <c r="G69"/>
  <c r="D69"/>
  <c r="AP68"/>
  <c r="AO68"/>
  <c r="AM68"/>
  <c r="H68"/>
  <c r="G68"/>
  <c r="D68"/>
  <c r="AU67"/>
  <c r="AT68" s="1"/>
  <c r="AS67"/>
  <c r="AP67"/>
  <c r="AO67"/>
  <c r="AQ67" s="1"/>
  <c r="AM67"/>
  <c r="H67"/>
  <c r="G67"/>
  <c r="D67"/>
  <c r="AU66"/>
  <c r="AS68" s="1"/>
  <c r="AT66"/>
  <c r="AP66"/>
  <c r="AO66"/>
  <c r="AQ66" s="1"/>
  <c r="AM66"/>
  <c r="H66"/>
  <c r="G66"/>
  <c r="D66"/>
  <c r="AU65"/>
  <c r="AR68" s="1"/>
  <c r="BA68" s="1"/>
  <c r="AT65"/>
  <c r="BB65" s="1"/>
  <c r="AS65"/>
  <c r="BA65" s="1"/>
  <c r="AP65"/>
  <c r="AO65"/>
  <c r="AQ65" s="1"/>
  <c r="AM65"/>
  <c r="I65"/>
  <c r="H65"/>
  <c r="N64"/>
  <c r="H64"/>
  <c r="H61"/>
  <c r="G61"/>
  <c r="D61"/>
  <c r="AT60"/>
  <c r="AP60"/>
  <c r="AO60"/>
  <c r="AQ60" s="1"/>
  <c r="AM60"/>
  <c r="H60"/>
  <c r="G60"/>
  <c r="D60"/>
  <c r="AU59"/>
  <c r="AS59"/>
  <c r="AP59"/>
  <c r="AO59"/>
  <c r="AM59"/>
  <c r="H59"/>
  <c r="G59"/>
  <c r="D59"/>
  <c r="AU58"/>
  <c r="AS60" s="1"/>
  <c r="AT58"/>
  <c r="AP58"/>
  <c r="AO58"/>
  <c r="AQ58" s="1"/>
  <c r="AW60" s="1"/>
  <c r="AM58"/>
  <c r="H58"/>
  <c r="G58"/>
  <c r="D58"/>
  <c r="AU57"/>
  <c r="AR60" s="1"/>
  <c r="AT57"/>
  <c r="AR59" s="1"/>
  <c r="AS57"/>
  <c r="AR58" s="1"/>
  <c r="AP57"/>
  <c r="AO57"/>
  <c r="AM57"/>
  <c r="I57"/>
  <c r="H57"/>
  <c r="N56"/>
  <c r="H56"/>
  <c r="H53"/>
  <c r="G53"/>
  <c r="D53"/>
  <c r="AP52"/>
  <c r="AO52"/>
  <c r="AQ52" s="1"/>
  <c r="AM52"/>
  <c r="H52"/>
  <c r="G52"/>
  <c r="D52"/>
  <c r="AU51"/>
  <c r="AT52" s="1"/>
  <c r="AS51"/>
  <c r="AP51"/>
  <c r="AO51"/>
  <c r="AM51"/>
  <c r="H51"/>
  <c r="G51"/>
  <c r="D51"/>
  <c r="AU50"/>
  <c r="AS52" s="1"/>
  <c r="AT50"/>
  <c r="AP50"/>
  <c r="AO50"/>
  <c r="AM50"/>
  <c r="H50"/>
  <c r="G50"/>
  <c r="D50"/>
  <c r="AU49"/>
  <c r="AR52" s="1"/>
  <c r="AT49"/>
  <c r="AS49"/>
  <c r="AR50" s="1"/>
  <c r="BA50" s="1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T42" s="1"/>
  <c r="AP43"/>
  <c r="AO43"/>
  <c r="AM43"/>
  <c r="H43"/>
  <c r="G43"/>
  <c r="D43"/>
  <c r="AU42"/>
  <c r="AS44" s="1"/>
  <c r="AP42"/>
  <c r="AO42"/>
  <c r="AM42"/>
  <c r="H42"/>
  <c r="G42"/>
  <c r="D42"/>
  <c r="AU41"/>
  <c r="BA41" s="1"/>
  <c r="AT41"/>
  <c r="BB41" s="1"/>
  <c r="AS41"/>
  <c r="AP41"/>
  <c r="AO41"/>
  <c r="AQ41" s="1"/>
  <c r="AM41"/>
  <c r="Q41"/>
  <c r="I41"/>
  <c r="H41"/>
  <c r="N40"/>
  <c r="H40"/>
  <c r="S39"/>
  <c r="S37"/>
  <c r="H37"/>
  <c r="G37"/>
  <c r="D37"/>
  <c r="AT36"/>
  <c r="AP36"/>
  <c r="AO36"/>
  <c r="AM36"/>
  <c r="H36"/>
  <c r="G36"/>
  <c r="D36"/>
  <c r="AU35"/>
  <c r="AS35"/>
  <c r="AP35"/>
  <c r="AQ35" s="1"/>
  <c r="AO35"/>
  <c r="AM35"/>
  <c r="H35"/>
  <c r="G35"/>
  <c r="D35"/>
  <c r="AU34"/>
  <c r="AS36" s="1"/>
  <c r="BC36" s="1"/>
  <c r="AT34"/>
  <c r="AP34"/>
  <c r="AO34"/>
  <c r="AM34"/>
  <c r="H34"/>
  <c r="G34"/>
  <c r="D34"/>
  <c r="AU33"/>
  <c r="AR36" s="1"/>
  <c r="BB36" s="1"/>
  <c r="AT33"/>
  <c r="AR35" s="1"/>
  <c r="AZ35" s="1"/>
  <c r="AS33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T28" s="1"/>
  <c r="AS27"/>
  <c r="AP27"/>
  <c r="AO27"/>
  <c r="AQ27" s="1"/>
  <c r="AM27"/>
  <c r="X27"/>
  <c r="S27"/>
  <c r="H27"/>
  <c r="G27"/>
  <c r="D27"/>
  <c r="AU26"/>
  <c r="AS28" s="1"/>
  <c r="AT26"/>
  <c r="BC26" s="1"/>
  <c r="AP26"/>
  <c r="AO26"/>
  <c r="AM26"/>
  <c r="X26"/>
  <c r="H26"/>
  <c r="G26"/>
  <c r="D26"/>
  <c r="AU25"/>
  <c r="AR28" s="1"/>
  <c r="AT25"/>
  <c r="AS25"/>
  <c r="AP25"/>
  <c r="AO25"/>
  <c r="AM25"/>
  <c r="I25"/>
  <c r="H25"/>
  <c r="N24"/>
  <c r="H24"/>
  <c r="S23"/>
  <c r="S21"/>
  <c r="H21"/>
  <c r="G21"/>
  <c r="D21"/>
  <c r="AP20"/>
  <c r="AO20"/>
  <c r="AM20"/>
  <c r="H20"/>
  <c r="G20"/>
  <c r="D20"/>
  <c r="AU19"/>
  <c r="AT20" s="1"/>
  <c r="AS19"/>
  <c r="BC19" s="1"/>
  <c r="AP19"/>
  <c r="AQ19" s="1"/>
  <c r="AO19"/>
  <c r="AM19"/>
  <c r="S19"/>
  <c r="H19"/>
  <c r="G19"/>
  <c r="D19"/>
  <c r="AU18"/>
  <c r="AS20" s="1"/>
  <c r="AT18"/>
  <c r="BC18" s="1"/>
  <c r="AP18"/>
  <c r="AO18"/>
  <c r="AM18"/>
  <c r="H18"/>
  <c r="G18"/>
  <c r="D18"/>
  <c r="AU17"/>
  <c r="AT17"/>
  <c r="AR19" s="1"/>
  <c r="AZ19" s="1"/>
  <c r="AS17"/>
  <c r="AR18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S11"/>
  <c r="AR11"/>
  <c r="AZ11" s="1"/>
  <c r="AP11"/>
  <c r="AO11"/>
  <c r="AQ11" s="1"/>
  <c r="AM11"/>
  <c r="S11"/>
  <c r="H11"/>
  <c r="G11"/>
  <c r="D11"/>
  <c r="AU10"/>
  <c r="AS12" s="1"/>
  <c r="AT10"/>
  <c r="AP10"/>
  <c r="AO10"/>
  <c r="AM10"/>
  <c r="H10"/>
  <c r="G10"/>
  <c r="D10"/>
  <c r="AU9"/>
  <c r="AR12" s="1"/>
  <c r="AT9"/>
  <c r="AS9"/>
  <c r="AR10" s="1"/>
  <c r="AP9"/>
  <c r="AO9"/>
  <c r="AM9"/>
  <c r="S9"/>
  <c r="I9"/>
  <c r="H9"/>
  <c r="N8"/>
  <c r="H8"/>
  <c r="BW7"/>
  <c r="H69" i="18"/>
  <c r="G69"/>
  <c r="D69"/>
  <c r="AP68"/>
  <c r="AO68"/>
  <c r="AM68"/>
  <c r="H68"/>
  <c r="G68"/>
  <c r="D68"/>
  <c r="AU67"/>
  <c r="AT68" s="1"/>
  <c r="AS67"/>
  <c r="AT66" s="1"/>
  <c r="AP67"/>
  <c r="AO67"/>
  <c r="AM67"/>
  <c r="H67"/>
  <c r="G67"/>
  <c r="D67"/>
  <c r="AU66"/>
  <c r="AS68" s="1"/>
  <c r="AP66"/>
  <c r="AO66"/>
  <c r="AM66"/>
  <c r="H66"/>
  <c r="G66"/>
  <c r="D66"/>
  <c r="AU65"/>
  <c r="AR68" s="1"/>
  <c r="AT65"/>
  <c r="AR67" s="1"/>
  <c r="BB67" s="1"/>
  <c r="AS65"/>
  <c r="AP65"/>
  <c r="AO65"/>
  <c r="AQ65" s="1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T58" s="1"/>
  <c r="BC58" s="1"/>
  <c r="AP59"/>
  <c r="AO59"/>
  <c r="AM59"/>
  <c r="H59"/>
  <c r="G59"/>
  <c r="D59"/>
  <c r="AU58"/>
  <c r="AS60" s="1"/>
  <c r="AP58"/>
  <c r="AO58"/>
  <c r="AM58"/>
  <c r="H58"/>
  <c r="G58"/>
  <c r="D58"/>
  <c r="AU57"/>
  <c r="AR60" s="1"/>
  <c r="AT57"/>
  <c r="AR59" s="1"/>
  <c r="AS57"/>
  <c r="AR58" s="1"/>
  <c r="AP57"/>
  <c r="AO57"/>
  <c r="AQ57" s="1"/>
  <c r="AM57"/>
  <c r="I57"/>
  <c r="H57"/>
  <c r="N56"/>
  <c r="H56"/>
  <c r="H53"/>
  <c r="G53"/>
  <c r="D53"/>
  <c r="AP52"/>
  <c r="AO52"/>
  <c r="AM52"/>
  <c r="H52"/>
  <c r="G52"/>
  <c r="D52"/>
  <c r="AU51"/>
  <c r="AT52" s="1"/>
  <c r="AS51"/>
  <c r="AP51"/>
  <c r="AO51"/>
  <c r="AM51"/>
  <c r="H51"/>
  <c r="G51"/>
  <c r="D51"/>
  <c r="AU50"/>
  <c r="AS52" s="1"/>
  <c r="AT50"/>
  <c r="AP50"/>
  <c r="AO50"/>
  <c r="AM50"/>
  <c r="H50"/>
  <c r="G50"/>
  <c r="D50"/>
  <c r="AU49"/>
  <c r="AR52" s="1"/>
  <c r="AT49"/>
  <c r="AR51" s="1"/>
  <c r="AZ51" s="1"/>
  <c r="AS49"/>
  <c r="AZ49" s="1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S43"/>
  <c r="AP43"/>
  <c r="AO43"/>
  <c r="AQ43" s="1"/>
  <c r="AM43"/>
  <c r="H43"/>
  <c r="G43"/>
  <c r="D43"/>
  <c r="AU42"/>
  <c r="AS44" s="1"/>
  <c r="AT42"/>
  <c r="AP42"/>
  <c r="AO42"/>
  <c r="AQ42" s="1"/>
  <c r="AM42"/>
  <c r="H42"/>
  <c r="G42"/>
  <c r="D42"/>
  <c r="AU41"/>
  <c r="AR44" s="1"/>
  <c r="BA44" s="1"/>
  <c r="AT41"/>
  <c r="AR43" s="1"/>
  <c r="AS41"/>
  <c r="AP41"/>
  <c r="AO41"/>
  <c r="AQ41" s="1"/>
  <c r="AV43" s="1"/>
  <c r="AM41"/>
  <c r="Q41"/>
  <c r="I41"/>
  <c r="H41"/>
  <c r="N40"/>
  <c r="H40"/>
  <c r="S39"/>
  <c r="S37"/>
  <c r="H37"/>
  <c r="G37"/>
  <c r="D37"/>
  <c r="AT36"/>
  <c r="AP36"/>
  <c r="AO36"/>
  <c r="AM36"/>
  <c r="H36"/>
  <c r="G36"/>
  <c r="D36"/>
  <c r="AU35"/>
  <c r="AS35"/>
  <c r="AP35"/>
  <c r="AO35"/>
  <c r="AM35"/>
  <c r="H35"/>
  <c r="G35"/>
  <c r="D35"/>
  <c r="AU34"/>
  <c r="AS36" s="1"/>
  <c r="AT34"/>
  <c r="BC34" s="1"/>
  <c r="AP34"/>
  <c r="AO34"/>
  <c r="AM34"/>
  <c r="H34"/>
  <c r="G34"/>
  <c r="D34"/>
  <c r="AU33"/>
  <c r="AR36" s="1"/>
  <c r="AT33"/>
  <c r="AR35" s="1"/>
  <c r="AZ35" s="1"/>
  <c r="AS33"/>
  <c r="BA33" s="1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S27"/>
  <c r="AT26" s="1"/>
  <c r="BC26" s="1"/>
  <c r="AP27"/>
  <c r="AO27"/>
  <c r="AM27"/>
  <c r="X27"/>
  <c r="S27"/>
  <c r="H27"/>
  <c r="G27"/>
  <c r="D27"/>
  <c r="AU26"/>
  <c r="AS28" s="1"/>
  <c r="AP26"/>
  <c r="AO26"/>
  <c r="AM26"/>
  <c r="X26"/>
  <c r="H26"/>
  <c r="G26"/>
  <c r="D26"/>
  <c r="AU25"/>
  <c r="AR28" s="1"/>
  <c r="AT25"/>
  <c r="AR27" s="1"/>
  <c r="AS25"/>
  <c r="AP25"/>
  <c r="AO25"/>
  <c r="AM25"/>
  <c r="I25"/>
  <c r="H25"/>
  <c r="N24"/>
  <c r="H24"/>
  <c r="S23"/>
  <c r="S21"/>
  <c r="H21"/>
  <c r="G21"/>
  <c r="D21"/>
  <c r="AP20"/>
  <c r="AO20"/>
  <c r="AQ20" s="1"/>
  <c r="AM20"/>
  <c r="H20"/>
  <c r="G20"/>
  <c r="D20"/>
  <c r="AU19"/>
  <c r="AS19"/>
  <c r="AP19"/>
  <c r="AO19"/>
  <c r="AM19"/>
  <c r="S19"/>
  <c r="H19"/>
  <c r="G19"/>
  <c r="D19"/>
  <c r="AU18"/>
  <c r="AS20" s="1"/>
  <c r="AT18"/>
  <c r="AP18"/>
  <c r="AO18"/>
  <c r="AQ18" s="1"/>
  <c r="AM18"/>
  <c r="H18"/>
  <c r="G18"/>
  <c r="D18"/>
  <c r="AU17"/>
  <c r="AT17"/>
  <c r="AS17"/>
  <c r="AZ17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AP11"/>
  <c r="AO11"/>
  <c r="AM11"/>
  <c r="S11"/>
  <c r="H11"/>
  <c r="G11"/>
  <c r="D11"/>
  <c r="AU10"/>
  <c r="AT10"/>
  <c r="AP10"/>
  <c r="AO10"/>
  <c r="AM10"/>
  <c r="H10"/>
  <c r="G10"/>
  <c r="D10"/>
  <c r="AU9"/>
  <c r="AR12" s="1"/>
  <c r="BB12" s="1"/>
  <c r="AT9"/>
  <c r="AS9"/>
  <c r="AR10" s="1"/>
  <c r="AP9"/>
  <c r="AO9"/>
  <c r="AM9"/>
  <c r="S9"/>
  <c r="I9"/>
  <c r="H9"/>
  <c r="N8"/>
  <c r="H8"/>
  <c r="BW7"/>
  <c r="H69" i="17"/>
  <c r="G69"/>
  <c r="D69"/>
  <c r="AP68"/>
  <c r="AO68"/>
  <c r="AM68"/>
  <c r="H68"/>
  <c r="G68"/>
  <c r="D68"/>
  <c r="AU67"/>
  <c r="AT68" s="1"/>
  <c r="AS67"/>
  <c r="AP67"/>
  <c r="AO67"/>
  <c r="AM67"/>
  <c r="H67"/>
  <c r="G67"/>
  <c r="D67"/>
  <c r="AU66"/>
  <c r="AS68" s="1"/>
  <c r="AT66"/>
  <c r="AP66"/>
  <c r="AO66"/>
  <c r="AQ66" s="1"/>
  <c r="AM66"/>
  <c r="H66"/>
  <c r="G66"/>
  <c r="D66"/>
  <c r="AU65"/>
  <c r="AR68" s="1"/>
  <c r="AT65"/>
  <c r="AR67" s="1"/>
  <c r="AS65"/>
  <c r="AR66" s="1"/>
  <c r="BA66" s="1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P59"/>
  <c r="AO59"/>
  <c r="AM59"/>
  <c r="H59"/>
  <c r="G59"/>
  <c r="D59"/>
  <c r="AU58"/>
  <c r="AS60" s="1"/>
  <c r="AT58"/>
  <c r="AP58"/>
  <c r="AO58"/>
  <c r="AM58"/>
  <c r="H58"/>
  <c r="G58"/>
  <c r="D58"/>
  <c r="AU57"/>
  <c r="AR60" s="1"/>
  <c r="AT57"/>
  <c r="AR59" s="1"/>
  <c r="BB59" s="1"/>
  <c r="AS57"/>
  <c r="AR58" s="1"/>
  <c r="AZ58" s="1"/>
  <c r="AP57"/>
  <c r="AO57"/>
  <c r="AM57"/>
  <c r="I57"/>
  <c r="H57"/>
  <c r="N56"/>
  <c r="H56"/>
  <c r="H53"/>
  <c r="G53"/>
  <c r="D53"/>
  <c r="AP52"/>
  <c r="AO52"/>
  <c r="AM52"/>
  <c r="H52"/>
  <c r="G52"/>
  <c r="D52"/>
  <c r="AU51"/>
  <c r="AT52" s="1"/>
  <c r="AS51"/>
  <c r="AP51"/>
  <c r="AO51"/>
  <c r="AM51"/>
  <c r="H51"/>
  <c r="G51"/>
  <c r="D51"/>
  <c r="AU50"/>
  <c r="AS52" s="1"/>
  <c r="BC52" s="1"/>
  <c r="AT50"/>
  <c r="AP50"/>
  <c r="AO50"/>
  <c r="AM50"/>
  <c r="H50"/>
  <c r="G50"/>
  <c r="D50"/>
  <c r="AU49"/>
  <c r="AR52" s="1"/>
  <c r="AT49"/>
  <c r="AR51" s="1"/>
  <c r="AS49"/>
  <c r="AZ49" s="1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P43"/>
  <c r="AO43"/>
  <c r="AM43"/>
  <c r="H43"/>
  <c r="G43"/>
  <c r="D43"/>
  <c r="AU42"/>
  <c r="BC42" s="1"/>
  <c r="AT42"/>
  <c r="AP42"/>
  <c r="AO42"/>
  <c r="AM42"/>
  <c r="H42"/>
  <c r="G42"/>
  <c r="D42"/>
  <c r="AU41"/>
  <c r="AR44" s="1"/>
  <c r="AT41"/>
  <c r="BB41" s="1"/>
  <c r="AS41"/>
  <c r="AR42" s="1"/>
  <c r="AP41"/>
  <c r="AO41"/>
  <c r="AM41"/>
  <c r="Q41"/>
  <c r="I41"/>
  <c r="H41"/>
  <c r="N40"/>
  <c r="H40"/>
  <c r="S39"/>
  <c r="S37"/>
  <c r="H37"/>
  <c r="G37"/>
  <c r="D37"/>
  <c r="AP36"/>
  <c r="AO36"/>
  <c r="AM36"/>
  <c r="H36"/>
  <c r="G36"/>
  <c r="D36"/>
  <c r="AU35"/>
  <c r="AT36" s="1"/>
  <c r="AS35"/>
  <c r="AT34" s="1"/>
  <c r="AP35"/>
  <c r="AO35"/>
  <c r="AM35"/>
  <c r="H35"/>
  <c r="G35"/>
  <c r="D35"/>
  <c r="AU34"/>
  <c r="AS36" s="1"/>
  <c r="AP34"/>
  <c r="AO34"/>
  <c r="AM34"/>
  <c r="H34"/>
  <c r="G34"/>
  <c r="D34"/>
  <c r="AU33"/>
  <c r="AR36" s="1"/>
  <c r="AT33"/>
  <c r="AR35" s="1"/>
  <c r="AS33"/>
  <c r="AR34" s="1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T28" s="1"/>
  <c r="AS27"/>
  <c r="AT26" s="1"/>
  <c r="AP27"/>
  <c r="AO27"/>
  <c r="AM27"/>
  <c r="X27"/>
  <c r="S27"/>
  <c r="H27"/>
  <c r="G27"/>
  <c r="D27"/>
  <c r="AU26"/>
  <c r="AS28" s="1"/>
  <c r="AP26"/>
  <c r="AO26"/>
  <c r="AQ26" s="1"/>
  <c r="AM26"/>
  <c r="X26"/>
  <c r="H26"/>
  <c r="G26"/>
  <c r="D26"/>
  <c r="AU25"/>
  <c r="AR28" s="1"/>
  <c r="AT25"/>
  <c r="AR27" s="1"/>
  <c r="AS25"/>
  <c r="AZ25" s="1"/>
  <c r="AP25"/>
  <c r="AO25"/>
  <c r="AM25"/>
  <c r="I25"/>
  <c r="H25"/>
  <c r="N24"/>
  <c r="H24"/>
  <c r="S23"/>
  <c r="S21"/>
  <c r="H21"/>
  <c r="G21"/>
  <c r="D21"/>
  <c r="AP20"/>
  <c r="AO20"/>
  <c r="AM20"/>
  <c r="H20"/>
  <c r="G20"/>
  <c r="D20"/>
  <c r="AU19"/>
  <c r="AS19"/>
  <c r="AP19"/>
  <c r="AO19"/>
  <c r="AM19"/>
  <c r="S19"/>
  <c r="H19"/>
  <c r="G19"/>
  <c r="D19"/>
  <c r="AU18"/>
  <c r="AT18"/>
  <c r="AP18"/>
  <c r="AO18"/>
  <c r="AM18"/>
  <c r="H18"/>
  <c r="G18"/>
  <c r="D18"/>
  <c r="AU17"/>
  <c r="AR20" s="1"/>
  <c r="AT17"/>
  <c r="AR19" s="1"/>
  <c r="AS17"/>
  <c r="AR18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T12" s="1"/>
  <c r="AS11"/>
  <c r="AP11"/>
  <c r="AO11"/>
  <c r="AM11"/>
  <c r="S11"/>
  <c r="H11"/>
  <c r="G11"/>
  <c r="D11"/>
  <c r="AU10"/>
  <c r="AS12" s="1"/>
  <c r="AP10"/>
  <c r="AO10"/>
  <c r="AM10"/>
  <c r="H10"/>
  <c r="G10"/>
  <c r="D10"/>
  <c r="AU9"/>
  <c r="AR12" s="1"/>
  <c r="AT9"/>
  <c r="AS9"/>
  <c r="AR10" s="1"/>
  <c r="AP9"/>
  <c r="AO9"/>
  <c r="AM9"/>
  <c r="S9"/>
  <c r="I9"/>
  <c r="H9"/>
  <c r="N8"/>
  <c r="H8"/>
  <c r="BW7"/>
  <c r="H69" i="16"/>
  <c r="G69"/>
  <c r="D69"/>
  <c r="AP68"/>
  <c r="AO68"/>
  <c r="AM68"/>
  <c r="H68"/>
  <c r="G68"/>
  <c r="D68"/>
  <c r="AU67"/>
  <c r="AT68" s="1"/>
  <c r="AS67"/>
  <c r="AP67"/>
  <c r="AO67"/>
  <c r="AM67"/>
  <c r="H67"/>
  <c r="G67"/>
  <c r="D67"/>
  <c r="AU66"/>
  <c r="AS68" s="1"/>
  <c r="AT66"/>
  <c r="AP66"/>
  <c r="AO66"/>
  <c r="AM66"/>
  <c r="H66"/>
  <c r="G66"/>
  <c r="D66"/>
  <c r="AU65"/>
  <c r="AR68" s="1"/>
  <c r="AT65"/>
  <c r="AR67" s="1"/>
  <c r="AS65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P59"/>
  <c r="AO59"/>
  <c r="AM59"/>
  <c r="H59"/>
  <c r="G59"/>
  <c r="D59"/>
  <c r="AU58"/>
  <c r="AS60" s="1"/>
  <c r="AT58"/>
  <c r="AP58"/>
  <c r="AO58"/>
  <c r="AM58"/>
  <c r="H58"/>
  <c r="G58"/>
  <c r="D58"/>
  <c r="AU57"/>
  <c r="AR60" s="1"/>
  <c r="AT57"/>
  <c r="AR59" s="1"/>
  <c r="AS57"/>
  <c r="AR58" s="1"/>
  <c r="AZ58" s="1"/>
  <c r="AP57"/>
  <c r="AQ57" s="1"/>
  <c r="AO57"/>
  <c r="AM57"/>
  <c r="I57"/>
  <c r="H57"/>
  <c r="N56"/>
  <c r="H56"/>
  <c r="H53"/>
  <c r="G53"/>
  <c r="D53"/>
  <c r="AP52"/>
  <c r="AO52"/>
  <c r="AM52"/>
  <c r="H52"/>
  <c r="G52"/>
  <c r="D52"/>
  <c r="AU51"/>
  <c r="AS51"/>
  <c r="AT50" s="1"/>
  <c r="AP51"/>
  <c r="AO51"/>
  <c r="AM51"/>
  <c r="H51"/>
  <c r="G51"/>
  <c r="D51"/>
  <c r="AU50"/>
  <c r="AS52" s="1"/>
  <c r="AP50"/>
  <c r="AO50"/>
  <c r="AM50"/>
  <c r="H50"/>
  <c r="G50"/>
  <c r="D50"/>
  <c r="AU49"/>
  <c r="AR52" s="1"/>
  <c r="AT49"/>
  <c r="AS49"/>
  <c r="AR50" s="1"/>
  <c r="BA50" s="1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BC43" s="1"/>
  <c r="AS43"/>
  <c r="AP43"/>
  <c r="AO43"/>
  <c r="AQ43" s="1"/>
  <c r="AM43"/>
  <c r="H43"/>
  <c r="G43"/>
  <c r="D43"/>
  <c r="AU42"/>
  <c r="AS44" s="1"/>
  <c r="AT42"/>
  <c r="BC42" s="1"/>
  <c r="AP42"/>
  <c r="AO42"/>
  <c r="AM42"/>
  <c r="H42"/>
  <c r="G42"/>
  <c r="D42"/>
  <c r="AU41"/>
  <c r="AR44" s="1"/>
  <c r="AT41"/>
  <c r="AS41"/>
  <c r="AP41"/>
  <c r="AQ41" s="1"/>
  <c r="AO41"/>
  <c r="AM41"/>
  <c r="Q41"/>
  <c r="I41"/>
  <c r="H41"/>
  <c r="N40"/>
  <c r="H40"/>
  <c r="S39"/>
  <c r="S37"/>
  <c r="H37"/>
  <c r="G37"/>
  <c r="D37"/>
  <c r="AP36"/>
  <c r="AO36"/>
  <c r="AM36"/>
  <c r="H36"/>
  <c r="G36"/>
  <c r="D36"/>
  <c r="AU35"/>
  <c r="AT36" s="1"/>
  <c r="AS35"/>
  <c r="AT34" s="1"/>
  <c r="AP35"/>
  <c r="AO35"/>
  <c r="AM35"/>
  <c r="H35"/>
  <c r="G35"/>
  <c r="D35"/>
  <c r="AU34"/>
  <c r="AS36" s="1"/>
  <c r="AP34"/>
  <c r="AO34"/>
  <c r="AM34"/>
  <c r="H34"/>
  <c r="G34"/>
  <c r="D34"/>
  <c r="AU33"/>
  <c r="AR36" s="1"/>
  <c r="BB36" s="1"/>
  <c r="AT33"/>
  <c r="AR35" s="1"/>
  <c r="AZ35" s="1"/>
  <c r="AS33"/>
  <c r="AR34" s="1"/>
  <c r="BA34" s="1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T28" s="1"/>
  <c r="AS27"/>
  <c r="AP27"/>
  <c r="AO27"/>
  <c r="AM27"/>
  <c r="X27"/>
  <c r="S27"/>
  <c r="H27"/>
  <c r="G27"/>
  <c r="D27"/>
  <c r="AU26"/>
  <c r="AS28" s="1"/>
  <c r="AT26"/>
  <c r="AP26"/>
  <c r="AO26"/>
  <c r="AQ26" s="1"/>
  <c r="AM26"/>
  <c r="X26"/>
  <c r="H26"/>
  <c r="G26"/>
  <c r="D26"/>
  <c r="AU25"/>
  <c r="AT25"/>
  <c r="AR27" s="1"/>
  <c r="AS25"/>
  <c r="AR26" s="1"/>
  <c r="BA26" s="1"/>
  <c r="AP25"/>
  <c r="AO25"/>
  <c r="AM25"/>
  <c r="I25"/>
  <c r="H25"/>
  <c r="N24"/>
  <c r="H24"/>
  <c r="S23"/>
  <c r="S21"/>
  <c r="H21"/>
  <c r="G21"/>
  <c r="D21"/>
  <c r="AP20"/>
  <c r="AO20"/>
  <c r="AQ20" s="1"/>
  <c r="AM20"/>
  <c r="H20"/>
  <c r="G20"/>
  <c r="D20"/>
  <c r="AU19"/>
  <c r="AT20" s="1"/>
  <c r="AS19"/>
  <c r="AP19"/>
  <c r="AO19"/>
  <c r="AM19"/>
  <c r="S19"/>
  <c r="H19"/>
  <c r="G19"/>
  <c r="D19"/>
  <c r="AU18"/>
  <c r="AS20" s="1"/>
  <c r="AP18"/>
  <c r="AO18"/>
  <c r="AM18"/>
  <c r="H18"/>
  <c r="G18"/>
  <c r="D18"/>
  <c r="AU17"/>
  <c r="AR20" s="1"/>
  <c r="AT17"/>
  <c r="AS17"/>
  <c r="AP17"/>
  <c r="AO17"/>
  <c r="AM17"/>
  <c r="S17"/>
  <c r="I17"/>
  <c r="H17"/>
  <c r="N16"/>
  <c r="H16"/>
  <c r="S15"/>
  <c r="S13"/>
  <c r="H13"/>
  <c r="G13"/>
  <c r="D13"/>
  <c r="AP12"/>
  <c r="AO12"/>
  <c r="AQ12" s="1"/>
  <c r="AM12"/>
  <c r="H12"/>
  <c r="G12"/>
  <c r="D12"/>
  <c r="AU11"/>
  <c r="AT12" s="1"/>
  <c r="AS11"/>
  <c r="AP11"/>
  <c r="AO11"/>
  <c r="AM11"/>
  <c r="S11"/>
  <c r="H11"/>
  <c r="G11"/>
  <c r="D11"/>
  <c r="AU10"/>
  <c r="AS12" s="1"/>
  <c r="BC12" s="1"/>
  <c r="AT10"/>
  <c r="AP10"/>
  <c r="AO10"/>
  <c r="AM10"/>
  <c r="H10"/>
  <c r="G10"/>
  <c r="D10"/>
  <c r="AU9"/>
  <c r="BB9" s="1"/>
  <c r="AT9"/>
  <c r="AR11" s="1"/>
  <c r="AN11" s="1"/>
  <c r="AS9"/>
  <c r="AP9"/>
  <c r="AO9"/>
  <c r="AM9"/>
  <c r="S9"/>
  <c r="I9"/>
  <c r="H9"/>
  <c r="N8"/>
  <c r="H8"/>
  <c r="BW7"/>
  <c r="H69" i="15"/>
  <c r="G69"/>
  <c r="D69"/>
  <c r="AP68"/>
  <c r="AO68"/>
  <c r="AM68"/>
  <c r="H68"/>
  <c r="G68"/>
  <c r="D68"/>
  <c r="AU67"/>
  <c r="AT68" s="1"/>
  <c r="AS67"/>
  <c r="AP67"/>
  <c r="AO67"/>
  <c r="AM67"/>
  <c r="H67"/>
  <c r="G67"/>
  <c r="D67"/>
  <c r="AU66"/>
  <c r="AS68" s="1"/>
  <c r="AT66"/>
  <c r="AP66"/>
  <c r="AO66"/>
  <c r="AQ66" s="1"/>
  <c r="AM66"/>
  <c r="H66"/>
  <c r="G66"/>
  <c r="D66"/>
  <c r="AU65"/>
  <c r="AR68" s="1"/>
  <c r="AT65"/>
  <c r="AS65"/>
  <c r="AR66" s="1"/>
  <c r="AP65"/>
  <c r="AO65"/>
  <c r="AM65"/>
  <c r="I65"/>
  <c r="H65"/>
  <c r="N64"/>
  <c r="H64"/>
  <c r="H61"/>
  <c r="G61"/>
  <c r="D61"/>
  <c r="AP60"/>
  <c r="AO60"/>
  <c r="AM60"/>
  <c r="H60"/>
  <c r="G60"/>
  <c r="D60"/>
  <c r="AU59"/>
  <c r="AT60" s="1"/>
  <c r="AS59"/>
  <c r="AT58" s="1"/>
  <c r="AP59"/>
  <c r="AO59"/>
  <c r="AM59"/>
  <c r="H59"/>
  <c r="G59"/>
  <c r="D59"/>
  <c r="AU58"/>
  <c r="AS60" s="1"/>
  <c r="AP58"/>
  <c r="AO58"/>
  <c r="AM58"/>
  <c r="H58"/>
  <c r="G58"/>
  <c r="D58"/>
  <c r="AU57"/>
  <c r="AR60" s="1"/>
  <c r="AT57"/>
  <c r="AS57"/>
  <c r="AP57"/>
  <c r="AO57"/>
  <c r="AM57"/>
  <c r="I57"/>
  <c r="H57"/>
  <c r="N56"/>
  <c r="H56"/>
  <c r="H53"/>
  <c r="G53"/>
  <c r="D53"/>
  <c r="AP52"/>
  <c r="AO52"/>
  <c r="AQ52" s="1"/>
  <c r="AM52"/>
  <c r="H52"/>
  <c r="G52"/>
  <c r="D52"/>
  <c r="AU51"/>
  <c r="AT52" s="1"/>
  <c r="AS51"/>
  <c r="AP51"/>
  <c r="AO51"/>
  <c r="AQ51" s="1"/>
  <c r="AM51"/>
  <c r="H51"/>
  <c r="G51"/>
  <c r="D51"/>
  <c r="AU50"/>
  <c r="AS52" s="1"/>
  <c r="AT50"/>
  <c r="AP50"/>
  <c r="AO50"/>
  <c r="AM50"/>
  <c r="H50"/>
  <c r="G50"/>
  <c r="D50"/>
  <c r="AU49"/>
  <c r="AR52" s="1"/>
  <c r="AT49"/>
  <c r="AS49"/>
  <c r="AP49"/>
  <c r="AO49"/>
  <c r="AM49"/>
  <c r="I49"/>
  <c r="H49"/>
  <c r="N48"/>
  <c r="H48"/>
  <c r="H45"/>
  <c r="G45"/>
  <c r="D45"/>
  <c r="AP44"/>
  <c r="AO44"/>
  <c r="AM44"/>
  <c r="Y44"/>
  <c r="S44" s="1"/>
  <c r="H44"/>
  <c r="G44"/>
  <c r="D44"/>
  <c r="AU43"/>
  <c r="AT44" s="1"/>
  <c r="AS43"/>
  <c r="AP43"/>
  <c r="AO43"/>
  <c r="AM43"/>
  <c r="H43"/>
  <c r="G43"/>
  <c r="D43"/>
  <c r="AU42"/>
  <c r="AS44" s="1"/>
  <c r="AT42"/>
  <c r="AP42"/>
  <c r="AO42"/>
  <c r="AM42"/>
  <c r="H42"/>
  <c r="G42"/>
  <c r="D42"/>
  <c r="AU41"/>
  <c r="AR44" s="1"/>
  <c r="BA44" s="1"/>
  <c r="AT41"/>
  <c r="AR43" s="1"/>
  <c r="AS41"/>
  <c r="AR42" s="1"/>
  <c r="AP41"/>
  <c r="AO41"/>
  <c r="AQ41" s="1"/>
  <c r="AM41"/>
  <c r="Q41"/>
  <c r="I41"/>
  <c r="H41"/>
  <c r="N40"/>
  <c r="H40"/>
  <c r="S39"/>
  <c r="S37"/>
  <c r="H37"/>
  <c r="G37"/>
  <c r="D37"/>
  <c r="AP36"/>
  <c r="AO36"/>
  <c r="AM36"/>
  <c r="H36"/>
  <c r="G36"/>
  <c r="D36"/>
  <c r="AU35"/>
  <c r="AT36" s="1"/>
  <c r="AS35"/>
  <c r="BC35" s="1"/>
  <c r="AP35"/>
  <c r="AO35"/>
  <c r="AQ35" s="1"/>
  <c r="AM35"/>
  <c r="H35"/>
  <c r="G35"/>
  <c r="D35"/>
  <c r="AU34"/>
  <c r="AS36" s="1"/>
  <c r="AP34"/>
  <c r="AO34"/>
  <c r="AM34"/>
  <c r="H34"/>
  <c r="G34"/>
  <c r="D34"/>
  <c r="AU33"/>
  <c r="AR36" s="1"/>
  <c r="AT33"/>
  <c r="AR35" s="1"/>
  <c r="AS33"/>
  <c r="AP33"/>
  <c r="AO33"/>
  <c r="AM33"/>
  <c r="X33"/>
  <c r="S33"/>
  <c r="I33"/>
  <c r="H33"/>
  <c r="X32"/>
  <c r="N32"/>
  <c r="H32"/>
  <c r="X31"/>
  <c r="S31"/>
  <c r="X30"/>
  <c r="X29"/>
  <c r="S29"/>
  <c r="H29"/>
  <c r="G29"/>
  <c r="D29"/>
  <c r="AP28"/>
  <c r="AO28"/>
  <c r="AM28"/>
  <c r="X28"/>
  <c r="H28"/>
  <c r="G28"/>
  <c r="D28"/>
  <c r="AU27"/>
  <c r="AT28" s="1"/>
  <c r="AS27"/>
  <c r="AP27"/>
  <c r="AO27"/>
  <c r="AM27"/>
  <c r="X27"/>
  <c r="S27"/>
  <c r="H27"/>
  <c r="G27"/>
  <c r="D27"/>
  <c r="AU26"/>
  <c r="AS28" s="1"/>
  <c r="AT26"/>
  <c r="AP26"/>
  <c r="AO26"/>
  <c r="AQ26" s="1"/>
  <c r="AM26"/>
  <c r="X26"/>
  <c r="H26"/>
  <c r="G26"/>
  <c r="D26"/>
  <c r="AU25"/>
  <c r="AR28" s="1"/>
  <c r="BA28" s="1"/>
  <c r="AT25"/>
  <c r="AR27" s="1"/>
  <c r="BB27" s="1"/>
  <c r="AS25"/>
  <c r="AP25"/>
  <c r="AO25"/>
  <c r="AM25"/>
  <c r="I25"/>
  <c r="H25"/>
  <c r="N24"/>
  <c r="H24"/>
  <c r="S23"/>
  <c r="S21"/>
  <c r="H21"/>
  <c r="G21"/>
  <c r="D21"/>
  <c r="AP20"/>
  <c r="AO20"/>
  <c r="AM20"/>
  <c r="H20"/>
  <c r="G20"/>
  <c r="D20"/>
  <c r="AU19"/>
  <c r="AT20" s="1"/>
  <c r="AS19"/>
  <c r="AT18" s="1"/>
  <c r="AP19"/>
  <c r="AO19"/>
  <c r="AM19"/>
  <c r="S19"/>
  <c r="H19"/>
  <c r="G19"/>
  <c r="D19"/>
  <c r="AU18"/>
  <c r="AS20" s="1"/>
  <c r="BC20" s="1"/>
  <c r="AP18"/>
  <c r="AO18"/>
  <c r="AM18"/>
  <c r="H18"/>
  <c r="G18"/>
  <c r="D18"/>
  <c r="AU17"/>
  <c r="AR20" s="1"/>
  <c r="BB20" s="1"/>
  <c r="AT17"/>
  <c r="AR19" s="1"/>
  <c r="AS17"/>
  <c r="AR18" s="1"/>
  <c r="AP17"/>
  <c r="AO17"/>
  <c r="AM17"/>
  <c r="S17"/>
  <c r="I17"/>
  <c r="H17"/>
  <c r="N16"/>
  <c r="H16"/>
  <c r="S15"/>
  <c r="S13"/>
  <c r="H13"/>
  <c r="G13"/>
  <c r="D13"/>
  <c r="AP12"/>
  <c r="AO12"/>
  <c r="AM12"/>
  <c r="H12"/>
  <c r="G12"/>
  <c r="D12"/>
  <c r="AU11"/>
  <c r="AS11"/>
  <c r="AP11"/>
  <c r="AO11"/>
  <c r="AM11"/>
  <c r="S11"/>
  <c r="H11"/>
  <c r="G11"/>
  <c r="D11"/>
  <c r="AU10"/>
  <c r="AS12" s="1"/>
  <c r="AT10"/>
  <c r="AP10"/>
  <c r="AO10"/>
  <c r="AM10"/>
  <c r="H10"/>
  <c r="G10"/>
  <c r="D10"/>
  <c r="AU9"/>
  <c r="AR12" s="1"/>
  <c r="AT9"/>
  <c r="AS9"/>
  <c r="AR10" s="1"/>
  <c r="AP9"/>
  <c r="AO9"/>
  <c r="AM9"/>
  <c r="S9"/>
  <c r="I9"/>
  <c r="H9"/>
  <c r="N8"/>
  <c r="H8"/>
  <c r="BW7"/>
  <c r="AZ17" i="50" l="1"/>
  <c r="AR18"/>
  <c r="BA18" s="1"/>
  <c r="C18" i="56"/>
  <c r="B18"/>
  <c r="B65" i="57"/>
  <c r="C65"/>
  <c r="C37" i="58"/>
  <c r="B37"/>
  <c r="C43" i="59"/>
  <c r="B43"/>
  <c r="AQ20" i="15"/>
  <c r="AN42"/>
  <c r="BB65"/>
  <c r="AN9" i="16"/>
  <c r="AQ11"/>
  <c r="BB41"/>
  <c r="BA60"/>
  <c r="BC66"/>
  <c r="BC26" i="17"/>
  <c r="AQ11" i="18"/>
  <c r="BB17"/>
  <c r="AQ36"/>
  <c r="BA41"/>
  <c r="BC20" i="19"/>
  <c r="AQ28"/>
  <c r="BC11" i="20"/>
  <c r="AZ17"/>
  <c r="AT18"/>
  <c r="BC18" s="1"/>
  <c r="BB33" i="21"/>
  <c r="AZ17" i="22"/>
  <c r="BA36"/>
  <c r="AQ52"/>
  <c r="AN11" i="23"/>
  <c r="BC11"/>
  <c r="BA25"/>
  <c r="BC36" i="24"/>
  <c r="BB49"/>
  <c r="AQ57"/>
  <c r="BC60"/>
  <c r="AQ18" i="25"/>
  <c r="AN33"/>
  <c r="AZ35"/>
  <c r="BA44"/>
  <c r="BC42"/>
  <c r="AQ43"/>
  <c r="BC51"/>
  <c r="AQ65"/>
  <c r="AQ9" i="26"/>
  <c r="BB12"/>
  <c r="BB28"/>
  <c r="BB33"/>
  <c r="BA65"/>
  <c r="BC27" i="27"/>
  <c r="AZ41"/>
  <c r="BB49"/>
  <c r="BC51"/>
  <c r="BA60"/>
  <c r="AQ59"/>
  <c r="AQ50" i="28"/>
  <c r="AQ25" i="29"/>
  <c r="AR43"/>
  <c r="AZ43" s="1"/>
  <c r="BC10" i="30"/>
  <c r="BA17"/>
  <c r="AQ20"/>
  <c r="BC28"/>
  <c r="BA42"/>
  <c r="BB49"/>
  <c r="AQ60"/>
  <c r="AV11" i="31"/>
  <c r="BB57"/>
  <c r="BB9" i="32"/>
  <c r="AN17"/>
  <c r="BB17"/>
  <c r="BC27"/>
  <c r="AN49"/>
  <c r="BC10" i="33"/>
  <c r="AQ49"/>
  <c r="BC10" i="34"/>
  <c r="AR18"/>
  <c r="AQ25"/>
  <c r="AQ33"/>
  <c r="AN33"/>
  <c r="AR43"/>
  <c r="AZ43" s="1"/>
  <c r="AR58"/>
  <c r="AQ66" i="35"/>
  <c r="BA25" i="36"/>
  <c r="BB51"/>
  <c r="AQ17" i="38"/>
  <c r="BC19"/>
  <c r="BC42"/>
  <c r="BC58"/>
  <c r="BC59"/>
  <c r="AQ65"/>
  <c r="AQ20" i="39"/>
  <c r="AZ25"/>
  <c r="AQ28"/>
  <c r="AQ35"/>
  <c r="AZ41"/>
  <c r="BC43"/>
  <c r="AN57"/>
  <c r="AQ65"/>
  <c r="AN68"/>
  <c r="BC19" i="40"/>
  <c r="AR26"/>
  <c r="BA26" s="1"/>
  <c r="AQ33"/>
  <c r="AQ43"/>
  <c r="AQ57"/>
  <c r="AV59" s="1"/>
  <c r="AQ66"/>
  <c r="BA20" i="42"/>
  <c r="AQ20"/>
  <c r="AQ49"/>
  <c r="BB57"/>
  <c r="BC18" i="43"/>
  <c r="BB25"/>
  <c r="AY19" i="44"/>
  <c r="AQ20"/>
  <c r="AR18" i="45"/>
  <c r="BA18" s="1"/>
  <c r="AT42"/>
  <c r="BC42" s="1"/>
  <c r="BB44"/>
  <c r="BC18" i="46"/>
  <c r="AQ28"/>
  <c r="BB41"/>
  <c r="BC42"/>
  <c r="AQ43"/>
  <c r="AQ52"/>
  <c r="AQ58"/>
  <c r="AQ25" i="47"/>
  <c r="BB59"/>
  <c r="BA65"/>
  <c r="AQ25" i="48"/>
  <c r="BC28"/>
  <c r="BC18" i="53"/>
  <c r="B18" i="55"/>
  <c r="B36" i="57"/>
  <c r="B18" i="59"/>
  <c r="C69" i="56"/>
  <c r="B69"/>
  <c r="C53" i="57"/>
  <c r="B53"/>
  <c r="AZ43" i="58"/>
  <c r="AN43"/>
  <c r="C36" i="59"/>
  <c r="B36"/>
  <c r="BC11" i="15"/>
  <c r="AR12" i="16"/>
  <c r="BA65"/>
  <c r="BC11" i="17"/>
  <c r="AZ17"/>
  <c r="BC28"/>
  <c r="BC43"/>
  <c r="BC27" i="18"/>
  <c r="AN68"/>
  <c r="BC42" i="19"/>
  <c r="BC60"/>
  <c r="BC68"/>
  <c r="AT12" i="20"/>
  <c r="AR26"/>
  <c r="BA26" s="1"/>
  <c r="BB12" i="21"/>
  <c r="BC42"/>
  <c r="BB57"/>
  <c r="BB52" i="22"/>
  <c r="BC52"/>
  <c r="BA36" i="23"/>
  <c r="AT26" i="24"/>
  <c r="BC26" s="1"/>
  <c r="BC34"/>
  <c r="AQ52"/>
  <c r="BC68"/>
  <c r="BB20" i="25"/>
  <c r="AQ26"/>
  <c r="AZ49"/>
  <c r="AZ57"/>
  <c r="AZ25" i="27"/>
  <c r="BC43"/>
  <c r="AQ50"/>
  <c r="AQ66"/>
  <c r="AQ12" i="28"/>
  <c r="BC19"/>
  <c r="AQ34"/>
  <c r="AZ41"/>
  <c r="AZ65"/>
  <c r="BB12" i="29"/>
  <c r="BC58"/>
  <c r="AQ36" i="30"/>
  <c r="BA50"/>
  <c r="AR10" i="33"/>
  <c r="BA9" i="34"/>
  <c r="AN68"/>
  <c r="BC68"/>
  <c r="AQ17" i="35"/>
  <c r="AQ27"/>
  <c r="AQ34"/>
  <c r="AQ52"/>
  <c r="BA68"/>
  <c r="BC43" i="36"/>
  <c r="BB33" i="37"/>
  <c r="BC34"/>
  <c r="AQ41"/>
  <c r="AR58"/>
  <c r="BC12" i="38"/>
  <c r="BC10"/>
  <c r="BA49"/>
  <c r="AQ51"/>
  <c r="BC44" i="39"/>
  <c r="AW59"/>
  <c r="BB12" i="40"/>
  <c r="BA41"/>
  <c r="BB44"/>
  <c r="BB49"/>
  <c r="AN57"/>
  <c r="BC58"/>
  <c r="BA18" i="42"/>
  <c r="BB51"/>
  <c r="BC20" i="43"/>
  <c r="AQ28"/>
  <c r="AW28" s="1"/>
  <c r="AZ41"/>
  <c r="BC43"/>
  <c r="AZ57"/>
  <c r="BC66"/>
  <c r="BC42" i="44"/>
  <c r="AQ43"/>
  <c r="AZ10" i="48"/>
  <c r="BC60" i="54"/>
  <c r="BC43" i="53"/>
  <c r="AT42"/>
  <c r="BC42" s="1"/>
  <c r="AR18" i="54"/>
  <c r="BA18" s="1"/>
  <c r="AZ17"/>
  <c r="C10" i="57"/>
  <c r="B10"/>
  <c r="BA18"/>
  <c r="AZ18"/>
  <c r="B41"/>
  <c r="C41"/>
  <c r="AN42" i="58"/>
  <c r="BC42"/>
  <c r="C45"/>
  <c r="B45"/>
  <c r="C28" i="59"/>
  <c r="B28"/>
  <c r="BC20" i="16"/>
  <c r="BC19"/>
  <c r="BA25"/>
  <c r="AN41"/>
  <c r="BB28" i="17"/>
  <c r="AQ20" i="19"/>
  <c r="BB25"/>
  <c r="BC52"/>
  <c r="BA10" i="20"/>
  <c r="AQ66"/>
  <c r="BB9" i="21"/>
  <c r="AR11"/>
  <c r="BB11" s="1"/>
  <c r="AZ25"/>
  <c r="AQ65"/>
  <c r="AZ33" i="22"/>
  <c r="AQ34"/>
  <c r="BB49"/>
  <c r="BC58"/>
  <c r="AZ65"/>
  <c r="AR66"/>
  <c r="AQ12" i="23"/>
  <c r="AQ20"/>
  <c r="AZ25"/>
  <c r="BB33"/>
  <c r="BC34"/>
  <c r="BB41"/>
  <c r="BA33" i="24"/>
  <c r="BC42"/>
  <c r="BC20" i="25"/>
  <c r="BC18"/>
  <c r="BC26"/>
  <c r="BA42"/>
  <c r="BC11" i="26"/>
  <c r="BA60"/>
  <c r="AR26" i="27"/>
  <c r="BC42"/>
  <c r="BC58"/>
  <c r="BA20" i="28"/>
  <c r="BA60"/>
  <c r="AQ67"/>
  <c r="BB9" i="29"/>
  <c r="BB25"/>
  <c r="AQ27"/>
  <c r="AQ33"/>
  <c r="AZ41"/>
  <c r="AQ52"/>
  <c r="BB67"/>
  <c r="AZ9" i="32"/>
  <c r="BC11"/>
  <c r="BC66"/>
  <c r="BB41" i="33"/>
  <c r="BC42"/>
  <c r="BB49"/>
  <c r="BC58"/>
  <c r="BC18" i="36"/>
  <c r="BC52"/>
  <c r="AZ17" i="37"/>
  <c r="BA49"/>
  <c r="BA20" i="39"/>
  <c r="AT26"/>
  <c r="AQ34"/>
  <c r="BB41"/>
  <c r="AN42"/>
  <c r="AQ44"/>
  <c r="AN9" i="40"/>
  <c r="BB9"/>
  <c r="BC10"/>
  <c r="BC18"/>
  <c r="AQ19"/>
  <c r="AQ20"/>
  <c r="BC34"/>
  <c r="AQ42"/>
  <c r="AQ58"/>
  <c r="BC36" i="42"/>
  <c r="BC43"/>
  <c r="BC10" i="43"/>
  <c r="AQ25"/>
  <c r="AQ43"/>
  <c r="AQ58"/>
  <c r="AQ60"/>
  <c r="AN28" i="45"/>
  <c r="AQ34"/>
  <c r="BB52"/>
  <c r="BC50"/>
  <c r="BC51"/>
  <c r="BA68"/>
  <c r="AQ11" i="46"/>
  <c r="AN18"/>
  <c r="AR28"/>
  <c r="BB33"/>
  <c r="BB36"/>
  <c r="AZ41"/>
  <c r="AQ57"/>
  <c r="AV59" s="1"/>
  <c r="AQ66"/>
  <c r="BC68"/>
  <c r="BB12" i="47"/>
  <c r="BA17"/>
  <c r="BB25"/>
  <c r="AQ34"/>
  <c r="AQ42"/>
  <c r="AZ49"/>
  <c r="AQ57"/>
  <c r="AN68"/>
  <c r="AN9" i="48"/>
  <c r="BC20"/>
  <c r="AZ19"/>
  <c r="AR11" i="50"/>
  <c r="BB11" s="1"/>
  <c r="BB17" i="57"/>
  <c r="AZ25" i="58"/>
  <c r="AR26" i="52"/>
  <c r="AN25"/>
  <c r="C17" i="56"/>
  <c r="B17"/>
  <c r="C27" i="57"/>
  <c r="B27"/>
  <c r="C42"/>
  <c r="B42"/>
  <c r="C61"/>
  <c r="B61"/>
  <c r="C35" i="58"/>
  <c r="B35"/>
  <c r="BB9" i="59"/>
  <c r="AN9"/>
  <c r="C34"/>
  <c r="B34"/>
  <c r="C42"/>
  <c r="B42"/>
  <c r="BC10" i="15"/>
  <c r="AQ25"/>
  <c r="BC42"/>
  <c r="BC44"/>
  <c r="AQ44"/>
  <c r="BB49"/>
  <c r="BA68"/>
  <c r="AZ17" i="16"/>
  <c r="AQ19"/>
  <c r="AR43"/>
  <c r="AZ43" s="1"/>
  <c r="BC60"/>
  <c r="AQ26" i="19"/>
  <c r="BC27"/>
  <c r="BA33"/>
  <c r="AQ36"/>
  <c r="AQ43"/>
  <c r="BC50"/>
  <c r="BB12" i="20"/>
  <c r="BB25"/>
  <c r="BB41"/>
  <c r="AT42"/>
  <c r="BC42" s="1"/>
  <c r="AZ49"/>
  <c r="BC68"/>
  <c r="AR26" i="21"/>
  <c r="BA26" s="1"/>
  <c r="BC52" i="25"/>
  <c r="BC28" i="26"/>
  <c r="AQ28"/>
  <c r="AW28" s="1"/>
  <c r="AQ34"/>
  <c r="AQ36"/>
  <c r="BC43"/>
  <c r="AQ50"/>
  <c r="BB57"/>
  <c r="BC58"/>
  <c r="BB12" i="27"/>
  <c r="BC18"/>
  <c r="BC12" i="28"/>
  <c r="BC10"/>
  <c r="BA41"/>
  <c r="BB65"/>
  <c r="BC27" i="29"/>
  <c r="BC43"/>
  <c r="AZ25" i="30"/>
  <c r="AQ26"/>
  <c r="BC42"/>
  <c r="BC58"/>
  <c r="AR60"/>
  <c r="AQ34" i="31"/>
  <c r="BA41"/>
  <c r="AQ67"/>
  <c r="BC44" i="32"/>
  <c r="BA17" i="33"/>
  <c r="AT18"/>
  <c r="BC18" s="1"/>
  <c r="AQ20"/>
  <c r="AZ25"/>
  <c r="AQ36"/>
  <c r="BA41"/>
  <c r="AZ49"/>
  <c r="AZ57"/>
  <c r="BA65"/>
  <c r="AR42" i="34"/>
  <c r="BA42" s="1"/>
  <c r="BA65"/>
  <c r="AQ19" i="35"/>
  <c r="AN44"/>
  <c r="BC66"/>
  <c r="BA9" i="36"/>
  <c r="AQ36"/>
  <c r="AZ41"/>
  <c r="AQ49"/>
  <c r="BC68" i="37"/>
  <c r="BC60" i="38"/>
  <c r="BC20" i="40"/>
  <c r="BA20" i="43"/>
  <c r="AV43"/>
  <c r="BB57"/>
  <c r="BC35" i="44"/>
  <c r="BB57"/>
  <c r="AN9" i="45"/>
  <c r="BA17"/>
  <c r="BC18"/>
  <c r="AN27"/>
  <c r="AQ26"/>
  <c r="BA44"/>
  <c r="AZ57"/>
  <c r="AR66"/>
  <c r="AQ17" i="46"/>
  <c r="BA33"/>
  <c r="BC34"/>
  <c r="AQ42"/>
  <c r="BB57"/>
  <c r="AN9" i="47"/>
  <c r="BC10"/>
  <c r="BB19"/>
  <c r="AZ26"/>
  <c r="AR27"/>
  <c r="AN27" s="1"/>
  <c r="AQ28"/>
  <c r="BB41"/>
  <c r="BC60"/>
  <c r="BC58"/>
  <c r="BB65"/>
  <c r="BC12" i="48"/>
  <c r="AR11"/>
  <c r="AN11" s="1"/>
  <c r="AT18"/>
  <c r="BC18" s="1"/>
  <c r="AQ19"/>
  <c r="AQ26"/>
  <c r="AZ49"/>
  <c r="AQ65"/>
  <c r="AV67" s="1"/>
  <c r="BA68"/>
  <c r="AT28" i="54"/>
  <c r="AQ20" i="55"/>
  <c r="AQ12" i="57"/>
  <c r="AN17"/>
  <c r="AN27" i="59"/>
  <c r="AZ57" i="48"/>
  <c r="BA65"/>
  <c r="AQ12" i="49"/>
  <c r="AZ43"/>
  <c r="AQ44"/>
  <c r="BB12" i="50"/>
  <c r="BC10"/>
  <c r="BB33"/>
  <c r="BC34"/>
  <c r="BC35"/>
  <c r="AN60" i="51"/>
  <c r="BC12" i="52"/>
  <c r="BC10"/>
  <c r="AQ42"/>
  <c r="AZ10" i="53"/>
  <c r="AQ10"/>
  <c r="BA33"/>
  <c r="BC28" i="54"/>
  <c r="AN36"/>
  <c r="AQ42"/>
  <c r="AQ57"/>
  <c r="BA60"/>
  <c r="AQ9" i="55"/>
  <c r="BB9"/>
  <c r="AZ10"/>
  <c r="BC11"/>
  <c r="AN27"/>
  <c r="BC28"/>
  <c r="AQ33"/>
  <c r="BB33"/>
  <c r="AN34"/>
  <c r="AQ41"/>
  <c r="AZ42"/>
  <c r="AZ49"/>
  <c r="BC50"/>
  <c r="AQ60"/>
  <c r="AW60" s="1"/>
  <c r="BA65"/>
  <c r="AQ66"/>
  <c r="AY66" s="1"/>
  <c r="BC68"/>
  <c r="C9" i="56"/>
  <c r="AQ10"/>
  <c r="AQ19"/>
  <c r="BA20"/>
  <c r="B24"/>
  <c r="AQ26"/>
  <c r="BC27"/>
  <c r="AN33"/>
  <c r="BA36"/>
  <c r="BB43"/>
  <c r="AW60"/>
  <c r="AQ60"/>
  <c r="BC60"/>
  <c r="AN11" i="57"/>
  <c r="BC18"/>
  <c r="BC19"/>
  <c r="C25"/>
  <c r="BB25"/>
  <c r="AQ28"/>
  <c r="BA33"/>
  <c r="AZ35"/>
  <c r="AW52"/>
  <c r="BC59"/>
  <c r="BC18" i="58"/>
  <c r="BC28"/>
  <c r="C56"/>
  <c r="BC58"/>
  <c r="BC60"/>
  <c r="BC26" i="59"/>
  <c r="BC34"/>
  <c r="AQ35"/>
  <c r="BC36"/>
  <c r="B40"/>
  <c r="B58"/>
  <c r="BC58"/>
  <c r="BC60"/>
  <c r="B64"/>
  <c r="BA65"/>
  <c r="AQ66"/>
  <c r="AY66" s="1"/>
  <c r="AZ67"/>
  <c r="BC68"/>
  <c r="AN9" i="60"/>
  <c r="B11"/>
  <c r="AZ17"/>
  <c r="B60"/>
  <c r="BB9" i="61"/>
  <c r="AZ10"/>
  <c r="BC11"/>
  <c r="BB17"/>
  <c r="BC36"/>
  <c r="AN58"/>
  <c r="BA60"/>
  <c r="B11" i="62"/>
  <c r="AQ12"/>
  <c r="B26"/>
  <c r="BC27"/>
  <c r="BA41"/>
  <c r="AQ44"/>
  <c r="BB9" i="63"/>
  <c r="BA10"/>
  <c r="BB17"/>
  <c r="AQ20"/>
  <c r="AZ26"/>
  <c r="AQ28"/>
  <c r="BA34"/>
  <c r="BC35"/>
  <c r="B37"/>
  <c r="BC51"/>
  <c r="AN59"/>
  <c r="AQ68"/>
  <c r="AY67" s="1"/>
  <c r="AN10" i="64"/>
  <c r="B13"/>
  <c r="AN17"/>
  <c r="BC20"/>
  <c r="AN26"/>
  <c r="B52"/>
  <c r="AZ59"/>
  <c r="B68"/>
  <c r="BB65" i="65"/>
  <c r="AQ66"/>
  <c r="BB67"/>
  <c r="B8" i="66"/>
  <c r="AQ12"/>
  <c r="BA17"/>
  <c r="B20"/>
  <c r="BC20"/>
  <c r="BC26"/>
  <c r="AQ34"/>
  <c r="BA36"/>
  <c r="B42"/>
  <c r="B44"/>
  <c r="AQ44"/>
  <c r="BA49"/>
  <c r="BA50"/>
  <c r="AQ51"/>
  <c r="B58"/>
  <c r="BC28" i="67"/>
  <c r="BB52"/>
  <c r="AQ51"/>
  <c r="BC60"/>
  <c r="AV67"/>
  <c r="B12" i="65"/>
  <c r="AQ17"/>
  <c r="AZ19"/>
  <c r="AQ20"/>
  <c r="BC26"/>
  <c r="BC28"/>
  <c r="B40"/>
  <c r="B51"/>
  <c r="BC52"/>
  <c r="B58"/>
  <c r="AN58"/>
  <c r="BC59"/>
  <c r="B61"/>
  <c r="B66"/>
  <c r="AN68"/>
  <c r="BA25" i="66"/>
  <c r="B34"/>
  <c r="AQ36"/>
  <c r="BB59"/>
  <c r="BA65"/>
  <c r="AQ42" i="67"/>
  <c r="BC51" i="48"/>
  <c r="AQ66"/>
  <c r="AQ25" i="49"/>
  <c r="BA28"/>
  <c r="BC52"/>
  <c r="BC11" i="50"/>
  <c r="AQ20"/>
  <c r="AQ28"/>
  <c r="BC50"/>
  <c r="AQ58"/>
  <c r="AQ12" i="51"/>
  <c r="AZ17"/>
  <c r="BA25"/>
  <c r="AQ43"/>
  <c r="AZ49"/>
  <c r="AZ57"/>
  <c r="AQ58"/>
  <c r="AZ9" i="52"/>
  <c r="AQ12"/>
  <c r="AZ18"/>
  <c r="BC50"/>
  <c r="BA25" i="53"/>
  <c r="BC36"/>
  <c r="AR36"/>
  <c r="AQ57"/>
  <c r="AV59" s="1"/>
  <c r="BA68"/>
  <c r="BC20" i="54"/>
  <c r="BC18"/>
  <c r="BB28"/>
  <c r="AN9" i="55"/>
  <c r="BA10"/>
  <c r="B12"/>
  <c r="AZ19"/>
  <c r="BC20"/>
  <c r="AQ27"/>
  <c r="BC27"/>
  <c r="AN33"/>
  <c r="BC34"/>
  <c r="AZ35"/>
  <c r="AQ36"/>
  <c r="BB36"/>
  <c r="AZ41"/>
  <c r="BC42"/>
  <c r="B45"/>
  <c r="B51"/>
  <c r="B58"/>
  <c r="BC58"/>
  <c r="AQ67"/>
  <c r="BC10" i="56"/>
  <c r="BB12"/>
  <c r="BC19"/>
  <c r="BC20"/>
  <c r="BB28"/>
  <c r="BC36"/>
  <c r="AQ41"/>
  <c r="BA42"/>
  <c r="AZ49"/>
  <c r="BB57"/>
  <c r="AZ58"/>
  <c r="AQ59"/>
  <c r="AV59" s="1"/>
  <c r="BA60"/>
  <c r="B68"/>
  <c r="AZ11" i="57"/>
  <c r="BC12"/>
  <c r="AZ27"/>
  <c r="AQ35"/>
  <c r="BC52"/>
  <c r="BA60"/>
  <c r="AQ68"/>
  <c r="BB68"/>
  <c r="AZ10" i="58"/>
  <c r="AZ19"/>
  <c r="AQ20"/>
  <c r="BC34"/>
  <c r="BC36"/>
  <c r="AZ49"/>
  <c r="AZ51"/>
  <c r="AQ67"/>
  <c r="AZ9" i="59"/>
  <c r="AQ11"/>
  <c r="BB12"/>
  <c r="AQ26"/>
  <c r="AW28" s="1"/>
  <c r="BC27"/>
  <c r="AQ28"/>
  <c r="BC28"/>
  <c r="BB33"/>
  <c r="B35"/>
  <c r="BC35"/>
  <c r="BB41"/>
  <c r="AZ43"/>
  <c r="BA60"/>
  <c r="BA68"/>
  <c r="AQ11" i="60"/>
  <c r="BA12"/>
  <c r="AZ18"/>
  <c r="BB20"/>
  <c r="AQ25"/>
  <c r="C32"/>
  <c r="BB36"/>
  <c r="AZ42"/>
  <c r="AZ43"/>
  <c r="AZ49"/>
  <c r="AQ51"/>
  <c r="AY51" s="1"/>
  <c r="AQ58"/>
  <c r="B61"/>
  <c r="B64"/>
  <c r="BA66"/>
  <c r="BA68"/>
  <c r="AN9" i="61"/>
  <c r="BA10"/>
  <c r="B12"/>
  <c r="AQ17"/>
  <c r="AN20"/>
  <c r="B24"/>
  <c r="B27"/>
  <c r="B28"/>
  <c r="B40"/>
  <c r="BA44"/>
  <c r="BB51"/>
  <c r="AZ59"/>
  <c r="B65"/>
  <c r="AQ65"/>
  <c r="B67"/>
  <c r="AQ68"/>
  <c r="AY67" s="1"/>
  <c r="B69"/>
  <c r="B10" i="62"/>
  <c r="AQ11"/>
  <c r="BB12"/>
  <c r="AQ18"/>
  <c r="B20"/>
  <c r="BC26"/>
  <c r="AN27"/>
  <c r="BB28"/>
  <c r="BC35"/>
  <c r="AQ41"/>
  <c r="AQ52"/>
  <c r="BB52"/>
  <c r="BA60"/>
  <c r="AQ66"/>
  <c r="AZ67"/>
  <c r="AQ9" i="63"/>
  <c r="BC18"/>
  <c r="AW28"/>
  <c r="B32"/>
  <c r="AZ35"/>
  <c r="AQ58"/>
  <c r="BC68"/>
  <c r="BB19" i="64"/>
  <c r="BA20"/>
  <c r="BB28"/>
  <c r="AQ36"/>
  <c r="AN36"/>
  <c r="AZ41"/>
  <c r="BC42"/>
  <c r="AQ51"/>
  <c r="AQ58"/>
  <c r="BA60"/>
  <c r="AQ65"/>
  <c r="B67"/>
  <c r="B69"/>
  <c r="AN11" i="65"/>
  <c r="BA26"/>
  <c r="BB27"/>
  <c r="AQ25" i="66"/>
  <c r="AN36"/>
  <c r="BB41"/>
  <c r="BC43"/>
  <c r="B59"/>
  <c r="AQ60"/>
  <c r="B66"/>
  <c r="AZ66"/>
  <c r="BC67"/>
  <c r="AQ10" i="67"/>
  <c r="AQ20"/>
  <c r="BB25"/>
  <c r="BC27"/>
  <c r="AZ49"/>
  <c r="BC51"/>
  <c r="AZ65"/>
  <c r="BA66" i="48"/>
  <c r="AQ49" i="49"/>
  <c r="BC66"/>
  <c r="BA17" i="50"/>
  <c r="AW28"/>
  <c r="BA41"/>
  <c r="AZ10" i="51"/>
  <c r="AQ10"/>
  <c r="AQ11"/>
  <c r="BB33"/>
  <c r="BA44"/>
  <c r="AQ12" i="53"/>
  <c r="AZ17"/>
  <c r="BB57"/>
  <c r="BB67"/>
  <c r="AR66"/>
  <c r="BB12" i="55"/>
  <c r="AQ18"/>
  <c r="B20"/>
  <c r="B21"/>
  <c r="B25"/>
  <c r="BB41" i="56"/>
  <c r="B43"/>
  <c r="AQ49"/>
  <c r="C56"/>
  <c r="B59"/>
  <c r="BA65"/>
  <c r="BB28" i="57"/>
  <c r="BA41"/>
  <c r="AQ44"/>
  <c r="BA68"/>
  <c r="BB9" i="58"/>
  <c r="AQ10"/>
  <c r="B11"/>
  <c r="B13"/>
  <c r="BA17"/>
  <c r="AQ19"/>
  <c r="B20"/>
  <c r="AQ26"/>
  <c r="BA34"/>
  <c r="BB36"/>
  <c r="AQ41"/>
  <c r="B42"/>
  <c r="AZ42"/>
  <c r="B43"/>
  <c r="AQ65"/>
  <c r="AV67" s="1"/>
  <c r="BA9" i="59"/>
  <c r="AN11"/>
  <c r="B13"/>
  <c r="BA17"/>
  <c r="BB19"/>
  <c r="AQ20"/>
  <c r="B21"/>
  <c r="BA26"/>
  <c r="BA33"/>
  <c r="BB44"/>
  <c r="AV11" i="60"/>
  <c r="BA17"/>
  <c r="B20"/>
  <c r="AN33"/>
  <c r="B36"/>
  <c r="AZ41"/>
  <c r="B43"/>
  <c r="B67"/>
  <c r="B69"/>
  <c r="BB12" i="61"/>
  <c r="AQ25"/>
  <c r="BA33"/>
  <c r="AN34"/>
  <c r="B45"/>
  <c r="BB19" i="62"/>
  <c r="BB41"/>
  <c r="AX44"/>
  <c r="BC52"/>
  <c r="C57"/>
  <c r="AQ58"/>
  <c r="B61"/>
  <c r="BA65"/>
  <c r="AQ12" i="63"/>
  <c r="AQ19"/>
  <c r="BC19"/>
  <c r="BA26"/>
  <c r="BC34"/>
  <c r="BB36"/>
  <c r="BA42"/>
  <c r="BA57"/>
  <c r="BA68"/>
  <c r="BA12" i="64"/>
  <c r="AQ19"/>
  <c r="AQ20"/>
  <c r="B21"/>
  <c r="B25"/>
  <c r="AQ25"/>
  <c r="BC26"/>
  <c r="B29"/>
  <c r="BB33"/>
  <c r="BB35"/>
  <c r="BC36"/>
  <c r="AQ41"/>
  <c r="AZ43"/>
  <c r="BC44"/>
  <c r="BA49"/>
  <c r="AQ52"/>
  <c r="BB52"/>
  <c r="AQ9" i="65"/>
  <c r="BB9"/>
  <c r="AZ10"/>
  <c r="BC11"/>
  <c r="BB17"/>
  <c r="AQ18"/>
  <c r="AN18"/>
  <c r="B27"/>
  <c r="AN33"/>
  <c r="AQ36"/>
  <c r="BC36"/>
  <c r="AQ42"/>
  <c r="AW43" s="1"/>
  <c r="AN43"/>
  <c r="BB44"/>
  <c r="AZ49"/>
  <c r="BC50"/>
  <c r="BB57"/>
  <c r="BC58"/>
  <c r="BC60"/>
  <c r="B65"/>
  <c r="AQ65"/>
  <c r="AV67" s="1"/>
  <c r="BA10" i="66"/>
  <c r="BB11"/>
  <c r="B17"/>
  <c r="BB17"/>
  <c r="BA44" i="67"/>
  <c r="AQ49"/>
  <c r="AT50"/>
  <c r="AR51"/>
  <c r="AZ51" s="1"/>
  <c r="BA20" i="54"/>
  <c r="AN20"/>
  <c r="BB20"/>
  <c r="BC68"/>
  <c r="BC36"/>
  <c r="BB44"/>
  <c r="BB51"/>
  <c r="BB25"/>
  <c r="AR26"/>
  <c r="AR59"/>
  <c r="AQ66"/>
  <c r="BA10"/>
  <c r="AS12"/>
  <c r="BC12" s="1"/>
  <c r="BA41"/>
  <c r="AQ43"/>
  <c r="AQ52"/>
  <c r="AT52"/>
  <c r="BA65"/>
  <c r="AQ9"/>
  <c r="BB9"/>
  <c r="AT10"/>
  <c r="AZ10" s="1"/>
  <c r="AR12"/>
  <c r="BB12" s="1"/>
  <c r="BB19"/>
  <c r="AQ25"/>
  <c r="BB33"/>
  <c r="AR34"/>
  <c r="BC42"/>
  <c r="AQ65"/>
  <c r="AR66"/>
  <c r="BA66" s="1"/>
  <c r="AW43" i="53"/>
  <c r="BB44"/>
  <c r="BB9"/>
  <c r="BC11"/>
  <c r="BB17"/>
  <c r="AQ18"/>
  <c r="BC27"/>
  <c r="AQ35"/>
  <c r="BB49"/>
  <c r="BC50"/>
  <c r="BB36"/>
  <c r="AR50"/>
  <c r="BA50" s="1"/>
  <c r="AT52"/>
  <c r="AR59"/>
  <c r="AQ17"/>
  <c r="AR18"/>
  <c r="AN18" s="1"/>
  <c r="AR19"/>
  <c r="AZ19" s="1"/>
  <c r="AQ20"/>
  <c r="BC26"/>
  <c r="AR34"/>
  <c r="BA34" s="1"/>
  <c r="BB41"/>
  <c r="AN57"/>
  <c r="AZ57"/>
  <c r="BC58"/>
  <c r="BC66"/>
  <c r="BA9"/>
  <c r="AN11"/>
  <c r="BC20"/>
  <c r="AR26"/>
  <c r="BA26" s="1"/>
  <c r="BB27"/>
  <c r="AR28"/>
  <c r="AN28" s="1"/>
  <c r="BA41"/>
  <c r="AR42"/>
  <c r="AR43"/>
  <c r="AN58"/>
  <c r="BC60"/>
  <c r="BA66"/>
  <c r="BA68" i="52"/>
  <c r="AN44"/>
  <c r="BA36"/>
  <c r="BA18"/>
  <c r="AN65"/>
  <c r="BC66"/>
  <c r="AZ49"/>
  <c r="AR50"/>
  <c r="BA50" s="1"/>
  <c r="AZ57"/>
  <c r="AQ60"/>
  <c r="AT60"/>
  <c r="AR66"/>
  <c r="AN66" s="1"/>
  <c r="AN10"/>
  <c r="AR12"/>
  <c r="BB12" s="1"/>
  <c r="AQ17"/>
  <c r="AN17"/>
  <c r="AR27"/>
  <c r="AZ27" s="1"/>
  <c r="AZ33"/>
  <c r="BB49"/>
  <c r="AQ52"/>
  <c r="AT52"/>
  <c r="BB52" s="1"/>
  <c r="AR59"/>
  <c r="AZ59" s="1"/>
  <c r="AQ68"/>
  <c r="AT68"/>
  <c r="BB68" s="1"/>
  <c r="AQ9"/>
  <c r="BB17"/>
  <c r="AR19"/>
  <c r="AZ19" s="1"/>
  <c r="AS20"/>
  <c r="AQ27"/>
  <c r="AT28"/>
  <c r="AT34"/>
  <c r="AZ34" s="1"/>
  <c r="AR43"/>
  <c r="BB43" s="1"/>
  <c r="AQ50"/>
  <c r="AR60"/>
  <c r="BA60" s="1"/>
  <c r="BB65"/>
  <c r="AR67"/>
  <c r="AZ67" s="1"/>
  <c r="BB44" i="51"/>
  <c r="AN28"/>
  <c r="AN11"/>
  <c r="AR12"/>
  <c r="AQ19"/>
  <c r="AR26"/>
  <c r="BA26" s="1"/>
  <c r="BB27"/>
  <c r="AR28"/>
  <c r="AR35"/>
  <c r="AZ35" s="1"/>
  <c r="BA41"/>
  <c r="AN42"/>
  <c r="AT58"/>
  <c r="BC58" s="1"/>
  <c r="AQ60"/>
  <c r="BA65"/>
  <c r="BC27"/>
  <c r="AQ35"/>
  <c r="AN43"/>
  <c r="AQ57"/>
  <c r="BB57"/>
  <c r="AR66"/>
  <c r="BA66" s="1"/>
  <c r="BC67"/>
  <c r="BB36"/>
  <c r="AR50"/>
  <c r="BA50" s="1"/>
  <c r="BB51"/>
  <c r="AT52"/>
  <c r="BC60"/>
  <c r="AN68"/>
  <c r="AQ17"/>
  <c r="AR18"/>
  <c r="AN18" s="1"/>
  <c r="AR19"/>
  <c r="AZ19" s="1"/>
  <c r="AQ20"/>
  <c r="BC26"/>
  <c r="AR34"/>
  <c r="BA34" s="1"/>
  <c r="BB41"/>
  <c r="AQ42"/>
  <c r="AW43" s="1"/>
  <c r="AN57"/>
  <c r="AZ65"/>
  <c r="BA60" i="50"/>
  <c r="AN60"/>
  <c r="BC60"/>
  <c r="AN68"/>
  <c r="BA10"/>
  <c r="AS12"/>
  <c r="BC12" s="1"/>
  <c r="BB19"/>
  <c r="AZ25"/>
  <c r="AR27"/>
  <c r="AN27" s="1"/>
  <c r="BB44"/>
  <c r="BB52"/>
  <c r="AQ9"/>
  <c r="BC19"/>
  <c r="AT20"/>
  <c r="BC20" s="1"/>
  <c r="AT26"/>
  <c r="BC26" s="1"/>
  <c r="AS28"/>
  <c r="BC28" s="1"/>
  <c r="AQ33"/>
  <c r="AR34"/>
  <c r="BA34" s="1"/>
  <c r="BB41"/>
  <c r="AQ43"/>
  <c r="BC43"/>
  <c r="AN58"/>
  <c r="AR66"/>
  <c r="BA66" s="1"/>
  <c r="AN9"/>
  <c r="AN11"/>
  <c r="AN18"/>
  <c r="AR42"/>
  <c r="AN42" s="1"/>
  <c r="AR20"/>
  <c r="BA20" s="1"/>
  <c r="AR35"/>
  <c r="AZ35" s="1"/>
  <c r="AR43"/>
  <c r="AN43" s="1"/>
  <c r="AZ49"/>
  <c r="AR50"/>
  <c r="AQ57"/>
  <c r="AQ60"/>
  <c r="AW60" s="1"/>
  <c r="BC68" i="49"/>
  <c r="AZ51"/>
  <c r="AN51"/>
  <c r="AZ9"/>
  <c r="AN10"/>
  <c r="AS12"/>
  <c r="BC12" s="1"/>
  <c r="BA33"/>
  <c r="BB12"/>
  <c r="AQ17"/>
  <c r="BA18"/>
  <c r="AS20"/>
  <c r="BB33"/>
  <c r="BA34"/>
  <c r="AR35"/>
  <c r="AQ36"/>
  <c r="AQ41"/>
  <c r="AQ57"/>
  <c r="BC59"/>
  <c r="BC67"/>
  <c r="AZ18"/>
  <c r="AR20"/>
  <c r="BA20" s="1"/>
  <c r="AR66"/>
  <c r="BA9"/>
  <c r="AQ10"/>
  <c r="AW12" s="1"/>
  <c r="AR11"/>
  <c r="AZ11" s="1"/>
  <c r="AN19"/>
  <c r="AR27"/>
  <c r="AZ27" s="1"/>
  <c r="AR36"/>
  <c r="BA36" s="1"/>
  <c r="AZ41"/>
  <c r="BC42"/>
  <c r="BB49"/>
  <c r="AQ50"/>
  <c r="AZ57"/>
  <c r="BC58"/>
  <c r="BB65"/>
  <c r="AZ26" i="48"/>
  <c r="AN26"/>
  <c r="BA36"/>
  <c r="AN36"/>
  <c r="AN20"/>
  <c r="BC36"/>
  <c r="BB44"/>
  <c r="BC68"/>
  <c r="BA60"/>
  <c r="AQ10"/>
  <c r="AR18"/>
  <c r="AN18" s="1"/>
  <c r="BA33"/>
  <c r="AR50"/>
  <c r="AT58"/>
  <c r="BC58" s="1"/>
  <c r="AZ67"/>
  <c r="BA9"/>
  <c r="AQ20"/>
  <c r="BB25"/>
  <c r="BB33"/>
  <c r="AR34"/>
  <c r="BB41"/>
  <c r="AQ42"/>
  <c r="AW43" s="1"/>
  <c r="AR43"/>
  <c r="AN43" s="1"/>
  <c r="BA49"/>
  <c r="AR58"/>
  <c r="BC10"/>
  <c r="BC11"/>
  <c r="AR27"/>
  <c r="AR28"/>
  <c r="AN28" s="1"/>
  <c r="BC43"/>
  <c r="AR52"/>
  <c r="BB52" s="1"/>
  <c r="BB57"/>
  <c r="BA20"/>
  <c r="BC60"/>
  <c r="BC20" i="67"/>
  <c r="AN20"/>
  <c r="BA60"/>
  <c r="AN60"/>
  <c r="AW28"/>
  <c r="BA18"/>
  <c r="AN18"/>
  <c r="BB12"/>
  <c r="AN28"/>
  <c r="BB11"/>
  <c r="AQ28"/>
  <c r="AN34"/>
  <c r="BB35"/>
  <c r="AS36"/>
  <c r="AN36" s="1"/>
  <c r="AZ41"/>
  <c r="BC42"/>
  <c r="BA10"/>
  <c r="AS12"/>
  <c r="BC12" s="1"/>
  <c r="BB17"/>
  <c r="AQ18"/>
  <c r="BB33"/>
  <c r="BB41"/>
  <c r="AZ58"/>
  <c r="BB28"/>
  <c r="AN9"/>
  <c r="BB9"/>
  <c r="AN11"/>
  <c r="BC11"/>
  <c r="AQ17"/>
  <c r="AZ17"/>
  <c r="AR19"/>
  <c r="AZ19" s="1"/>
  <c r="AR26"/>
  <c r="AQ36"/>
  <c r="BC36"/>
  <c r="AN41"/>
  <c r="BB43"/>
  <c r="BB57"/>
  <c r="AQ58"/>
  <c r="AR59"/>
  <c r="BB59" s="1"/>
  <c r="BB65"/>
  <c r="AZ58" i="47"/>
  <c r="AN58"/>
  <c r="BA60"/>
  <c r="AN60"/>
  <c r="BC19"/>
  <c r="AT20"/>
  <c r="BC20" s="1"/>
  <c r="AR34"/>
  <c r="BA34" s="1"/>
  <c r="AQ41"/>
  <c r="AQ50"/>
  <c r="AR66"/>
  <c r="AZ66" s="1"/>
  <c r="AN28"/>
  <c r="AR42"/>
  <c r="BB43"/>
  <c r="AQ68"/>
  <c r="AQ10"/>
  <c r="AR11"/>
  <c r="AR18"/>
  <c r="AQ19"/>
  <c r="AR20"/>
  <c r="BA20" s="1"/>
  <c r="AQ26"/>
  <c r="AW28" s="1"/>
  <c r="BC27"/>
  <c r="AR35"/>
  <c r="AZ35" s="1"/>
  <c r="AQ36"/>
  <c r="BB36"/>
  <c r="AR44"/>
  <c r="BA44" s="1"/>
  <c r="AR50"/>
  <c r="BB57"/>
  <c r="AR67"/>
  <c r="BB67" s="1"/>
  <c r="BA10"/>
  <c r="AS12"/>
  <c r="BC12" s="1"/>
  <c r="BC26"/>
  <c r="BC28"/>
  <c r="BC68"/>
  <c r="BC28" i="46"/>
  <c r="BC36"/>
  <c r="AN68"/>
  <c r="BB20"/>
  <c r="AZ10"/>
  <c r="AS20"/>
  <c r="BC20" s="1"/>
  <c r="AN28"/>
  <c r="AN43"/>
  <c r="AQ60"/>
  <c r="BB9"/>
  <c r="AR11"/>
  <c r="AN11" s="1"/>
  <c r="AQ12"/>
  <c r="AQ27"/>
  <c r="AQ34"/>
  <c r="AR35"/>
  <c r="AZ35" s="1"/>
  <c r="AQ36"/>
  <c r="AR44"/>
  <c r="BA44" s="1"/>
  <c r="BB49"/>
  <c r="AR50"/>
  <c r="AR59"/>
  <c r="BA65"/>
  <c r="BB67"/>
  <c r="BA9"/>
  <c r="AQ26"/>
  <c r="BC27"/>
  <c r="AW43"/>
  <c r="AZ66"/>
  <c r="AQ68"/>
  <c r="AY66" s="1"/>
  <c r="BC11"/>
  <c r="BA17"/>
  <c r="AR19"/>
  <c r="AZ19" s="1"/>
  <c r="AQ20"/>
  <c r="AZ25"/>
  <c r="AT26"/>
  <c r="BC26" s="1"/>
  <c r="AR34"/>
  <c r="BA34" s="1"/>
  <c r="AQ41"/>
  <c r="AV43" s="1"/>
  <c r="AN42"/>
  <c r="AT44"/>
  <c r="BC44" s="1"/>
  <c r="AQ49"/>
  <c r="BC68" i="45"/>
  <c r="BA60"/>
  <c r="BC60"/>
  <c r="AZ43"/>
  <c r="AN43"/>
  <c r="BA10"/>
  <c r="AS12"/>
  <c r="BC12" s="1"/>
  <c r="BA20"/>
  <c r="BB36"/>
  <c r="BC52"/>
  <c r="AR58"/>
  <c r="AR12"/>
  <c r="BB12" s="1"/>
  <c r="BB19"/>
  <c r="AQ20"/>
  <c r="AQ25"/>
  <c r="AZ25"/>
  <c r="AQ28"/>
  <c r="AW28" s="1"/>
  <c r="BC34"/>
  <c r="AZ41"/>
  <c r="AQ42"/>
  <c r="AN57"/>
  <c r="BB57"/>
  <c r="BC59"/>
  <c r="BB9"/>
  <c r="AT26"/>
  <c r="AZ26" s="1"/>
  <c r="BC28"/>
  <c r="AR34"/>
  <c r="BA34" s="1"/>
  <c r="BA66"/>
  <c r="AQ10"/>
  <c r="AR11"/>
  <c r="AN18"/>
  <c r="BB25"/>
  <c r="BB33"/>
  <c r="BB41"/>
  <c r="AR42"/>
  <c r="AR50"/>
  <c r="AT58"/>
  <c r="BC58" s="1"/>
  <c r="AQ65"/>
  <c r="AV67" s="1"/>
  <c r="AQ66"/>
  <c r="BA20" i="44"/>
  <c r="AN20"/>
  <c r="BC20"/>
  <c r="AN36"/>
  <c r="BC68"/>
  <c r="BA12"/>
  <c r="AQ12"/>
  <c r="AQ18"/>
  <c r="BB25"/>
  <c r="BC27"/>
  <c r="BA34"/>
  <c r="AQ66"/>
  <c r="BB9"/>
  <c r="AQ10"/>
  <c r="AW12" s="1"/>
  <c r="BA17"/>
  <c r="BA25"/>
  <c r="AR26"/>
  <c r="AR27"/>
  <c r="BB27" s="1"/>
  <c r="AS28"/>
  <c r="AQ33"/>
  <c r="AR50"/>
  <c r="BB51"/>
  <c r="AS60"/>
  <c r="BA60" s="1"/>
  <c r="BA9"/>
  <c r="AQ17"/>
  <c r="AQ26"/>
  <c r="AW28" s="1"/>
  <c r="AQ41"/>
  <c r="AT52"/>
  <c r="BC52" s="1"/>
  <c r="AQ59"/>
  <c r="AV59" s="1"/>
  <c r="AQ65"/>
  <c r="BC67"/>
  <c r="BA33"/>
  <c r="AT34"/>
  <c r="BC34" s="1"/>
  <c r="BB41"/>
  <c r="AR43"/>
  <c r="AN57"/>
  <c r="AZ43" i="43"/>
  <c r="AN43"/>
  <c r="AN68"/>
  <c r="BC60"/>
  <c r="AR52"/>
  <c r="AR58"/>
  <c r="BA65"/>
  <c r="BA9"/>
  <c r="AQ10"/>
  <c r="AR11"/>
  <c r="AN11" s="1"/>
  <c r="AR18"/>
  <c r="AN18" s="1"/>
  <c r="AQ19"/>
  <c r="BC27"/>
  <c r="BA33"/>
  <c r="BC34"/>
  <c r="AQ36"/>
  <c r="AZ49"/>
  <c r="AT50"/>
  <c r="BC50" s="1"/>
  <c r="BC11"/>
  <c r="BA17"/>
  <c r="AZ25"/>
  <c r="AR27"/>
  <c r="BC36"/>
  <c r="AR44"/>
  <c r="BA44" s="1"/>
  <c r="BA50"/>
  <c r="BB51"/>
  <c r="AT52"/>
  <c r="BC52" s="1"/>
  <c r="AR60"/>
  <c r="AQ65"/>
  <c r="AR66"/>
  <c r="BA66" s="1"/>
  <c r="BC19"/>
  <c r="AQ20"/>
  <c r="BA25"/>
  <c r="AS28"/>
  <c r="BC28" s="1"/>
  <c r="BB33"/>
  <c r="AR36"/>
  <c r="BB36" s="1"/>
  <c r="AN42"/>
  <c r="AN58"/>
  <c r="BC59"/>
  <c r="BB65"/>
  <c r="AQ68"/>
  <c r="AY66" s="1"/>
  <c r="BC68" i="42"/>
  <c r="BC60"/>
  <c r="BC11"/>
  <c r="AQ17"/>
  <c r="AQ26"/>
  <c r="AR35"/>
  <c r="AQ41"/>
  <c r="BB41"/>
  <c r="AR66"/>
  <c r="BA66" s="1"/>
  <c r="BC67"/>
  <c r="AQ12"/>
  <c r="AQ18"/>
  <c r="AQ19"/>
  <c r="BB25"/>
  <c r="BC26"/>
  <c r="BC27"/>
  <c r="AQ28"/>
  <c r="AT34"/>
  <c r="BC34" s="1"/>
  <c r="AR42"/>
  <c r="AZ42" s="1"/>
  <c r="AQ50"/>
  <c r="BB9"/>
  <c r="BA17"/>
  <c r="AN20"/>
  <c r="BA25"/>
  <c r="AR26"/>
  <c r="AZ26" s="1"/>
  <c r="AR27"/>
  <c r="AS28"/>
  <c r="AR34"/>
  <c r="BA34" s="1"/>
  <c r="AQ35"/>
  <c r="AY35" s="1"/>
  <c r="AN43"/>
  <c r="AS44"/>
  <c r="BA44" s="1"/>
  <c r="BA49"/>
  <c r="AR59"/>
  <c r="BB12"/>
  <c r="AV28"/>
  <c r="AN36"/>
  <c r="AR50"/>
  <c r="AZ50" s="1"/>
  <c r="AQ51"/>
  <c r="BC51"/>
  <c r="BC58"/>
  <c r="AQ60"/>
  <c r="BC60" i="40"/>
  <c r="AN68"/>
  <c r="BC68"/>
  <c r="BC28"/>
  <c r="BA10"/>
  <c r="AS12"/>
  <c r="BC12" s="1"/>
  <c r="BA17"/>
  <c r="AQ25"/>
  <c r="BB41"/>
  <c r="AZ49"/>
  <c r="AQ50"/>
  <c r="BA49"/>
  <c r="AR51"/>
  <c r="AZ51" s="1"/>
  <c r="AQ52"/>
  <c r="AQ60"/>
  <c r="BB25"/>
  <c r="AQ27"/>
  <c r="AQ34"/>
  <c r="AR35"/>
  <c r="AZ35" s="1"/>
  <c r="AQ36"/>
  <c r="AT36"/>
  <c r="BB36" s="1"/>
  <c r="BC42"/>
  <c r="AR59"/>
  <c r="BA65"/>
  <c r="AY66"/>
  <c r="AQ68"/>
  <c r="AQ10"/>
  <c r="AR11"/>
  <c r="AR18"/>
  <c r="AR20"/>
  <c r="BA20" s="1"/>
  <c r="BC27"/>
  <c r="AR42"/>
  <c r="BA42" s="1"/>
  <c r="AR43"/>
  <c r="BB43" s="1"/>
  <c r="AR52"/>
  <c r="AZ66"/>
  <c r="BC67"/>
  <c r="AN60" i="39"/>
  <c r="BB52"/>
  <c r="AZ43"/>
  <c r="AN43"/>
  <c r="AN9"/>
  <c r="BA17"/>
  <c r="AR18"/>
  <c r="AN18" s="1"/>
  <c r="BC34"/>
  <c r="AR59"/>
  <c r="BA9"/>
  <c r="AQ10"/>
  <c r="AQ26"/>
  <c r="AW28" s="1"/>
  <c r="AQ27"/>
  <c r="AQ33"/>
  <c r="AS36"/>
  <c r="BC36" s="1"/>
  <c r="AZ49"/>
  <c r="AQ52"/>
  <c r="BB57"/>
  <c r="AZ65"/>
  <c r="AR66"/>
  <c r="AZ66" s="1"/>
  <c r="AQ67"/>
  <c r="AV67" s="1"/>
  <c r="AQ9"/>
  <c r="AV11" s="1"/>
  <c r="AT10"/>
  <c r="AR12"/>
  <c r="BC20"/>
  <c r="AN33"/>
  <c r="AR34"/>
  <c r="BA34" s="1"/>
  <c r="BB36"/>
  <c r="AQ43"/>
  <c r="AX44" s="1"/>
  <c r="AR44"/>
  <c r="BA44" s="1"/>
  <c r="AR50"/>
  <c r="BA50" s="1"/>
  <c r="AQ68"/>
  <c r="AR19"/>
  <c r="BB19" s="1"/>
  <c r="AR26"/>
  <c r="AN28"/>
  <c r="BB51"/>
  <c r="BA60"/>
  <c r="AR67"/>
  <c r="BC68"/>
  <c r="AN20" i="38"/>
  <c r="BC36"/>
  <c r="AN68"/>
  <c r="BC68"/>
  <c r="BA12"/>
  <c r="AQ11"/>
  <c r="BB17"/>
  <c r="AR19"/>
  <c r="BB19" s="1"/>
  <c r="AQ20"/>
  <c r="AQ25"/>
  <c r="AQ26"/>
  <c r="AZ41"/>
  <c r="AZ66"/>
  <c r="BC67"/>
  <c r="BA10"/>
  <c r="BA17"/>
  <c r="BA34"/>
  <c r="AR50"/>
  <c r="BA50" s="1"/>
  <c r="AR60"/>
  <c r="AN60" s="1"/>
  <c r="AQ9"/>
  <c r="AT18"/>
  <c r="BC18" s="1"/>
  <c r="AQ19"/>
  <c r="BA25"/>
  <c r="AR26"/>
  <c r="AN26" s="1"/>
  <c r="AQ33"/>
  <c r="AQ36"/>
  <c r="BB41"/>
  <c r="AQ49"/>
  <c r="AR58"/>
  <c r="AZ58" s="1"/>
  <c r="AQ60"/>
  <c r="AR44"/>
  <c r="BA65"/>
  <c r="AQ68"/>
  <c r="AY66" s="1"/>
  <c r="BB28" i="37"/>
  <c r="AN28"/>
  <c r="BA44"/>
  <c r="BA68"/>
  <c r="BC12"/>
  <c r="BA20"/>
  <c r="AN9"/>
  <c r="BB11"/>
  <c r="AR35"/>
  <c r="BA50"/>
  <c r="BB59"/>
  <c r="AQ10"/>
  <c r="BB19"/>
  <c r="AZ25"/>
  <c r="AN33"/>
  <c r="BA41"/>
  <c r="BC51"/>
  <c r="AQ57"/>
  <c r="AS60"/>
  <c r="AQ65"/>
  <c r="BA10"/>
  <c r="AR12"/>
  <c r="BB12" s="1"/>
  <c r="BB35"/>
  <c r="BB44"/>
  <c r="BB52"/>
  <c r="AR60"/>
  <c r="BA60" s="1"/>
  <c r="AR67"/>
  <c r="AZ67" s="1"/>
  <c r="BB9"/>
  <c r="AN11"/>
  <c r="BC11"/>
  <c r="AQ17"/>
  <c r="AR18"/>
  <c r="AT20"/>
  <c r="AN20" s="1"/>
  <c r="AQ26"/>
  <c r="AR34"/>
  <c r="AN34" s="1"/>
  <c r="BC35"/>
  <c r="AQ36"/>
  <c r="AT36"/>
  <c r="BC36" s="1"/>
  <c r="BB41"/>
  <c r="AQ42"/>
  <c r="AQ43"/>
  <c r="BB43"/>
  <c r="AZ49"/>
  <c r="BC50"/>
  <c r="BC59"/>
  <c r="BA65"/>
  <c r="BB19" i="36"/>
  <c r="AZ19"/>
  <c r="BC12"/>
  <c r="AZ43"/>
  <c r="AN43"/>
  <c r="AN36"/>
  <c r="AN20"/>
  <c r="BC20"/>
  <c r="AN60"/>
  <c r="AR10"/>
  <c r="AN26"/>
  <c r="BB41"/>
  <c r="BC42"/>
  <c r="BA49"/>
  <c r="AR50"/>
  <c r="AZ50" s="1"/>
  <c r="AQ51"/>
  <c r="AZ57"/>
  <c r="AZ65"/>
  <c r="AQ66"/>
  <c r="BB12"/>
  <c r="BA17"/>
  <c r="AR18"/>
  <c r="BA18" s="1"/>
  <c r="BA33"/>
  <c r="AV43"/>
  <c r="AR42"/>
  <c r="AQ57"/>
  <c r="BB57"/>
  <c r="AR58"/>
  <c r="AZ58" s="1"/>
  <c r="BA65"/>
  <c r="AT66"/>
  <c r="AZ17"/>
  <c r="BC26"/>
  <c r="AR34"/>
  <c r="BA34" s="1"/>
  <c r="AN41"/>
  <c r="BC58"/>
  <c r="BB44"/>
  <c r="AR67"/>
  <c r="BB67" s="1"/>
  <c r="BA36" i="35"/>
  <c r="BB12"/>
  <c r="BA52"/>
  <c r="AZ66"/>
  <c r="AN66"/>
  <c r="BA60"/>
  <c r="BA9"/>
  <c r="AN35"/>
  <c r="AQ51"/>
  <c r="BC51"/>
  <c r="AN10"/>
  <c r="AZ42"/>
  <c r="AT52"/>
  <c r="AQ57"/>
  <c r="BB17"/>
  <c r="AR19"/>
  <c r="AN19" s="1"/>
  <c r="AN25"/>
  <c r="AR34"/>
  <c r="AZ34" s="1"/>
  <c r="AQ35"/>
  <c r="BB49"/>
  <c r="BB20" i="34"/>
  <c r="AZ25"/>
  <c r="BB33"/>
  <c r="AR35"/>
  <c r="AZ35" s="1"/>
  <c r="BC36"/>
  <c r="AR44"/>
  <c r="BA44" s="1"/>
  <c r="AN57"/>
  <c r="AR60"/>
  <c r="AN60" s="1"/>
  <c r="AQ65"/>
  <c r="BB67"/>
  <c r="AR10"/>
  <c r="AZ10" s="1"/>
  <c r="BA17"/>
  <c r="BA25"/>
  <c r="AQ27"/>
  <c r="AN27"/>
  <c r="AQ34"/>
  <c r="AR36"/>
  <c r="AQ43"/>
  <c r="BC43"/>
  <c r="AT58"/>
  <c r="BC58" s="1"/>
  <c r="AZ65"/>
  <c r="AQ66"/>
  <c r="AN9"/>
  <c r="BB9"/>
  <c r="AQ10"/>
  <c r="AR11"/>
  <c r="AN11" s="1"/>
  <c r="AT12"/>
  <c r="AN18"/>
  <c r="BC19"/>
  <c r="AQ20"/>
  <c r="BC27"/>
  <c r="AT28"/>
  <c r="BC28" s="1"/>
  <c r="BB35"/>
  <c r="AT44"/>
  <c r="BB44" s="1"/>
  <c r="AQ57"/>
  <c r="AZ58"/>
  <c r="AT66"/>
  <c r="BC11"/>
  <c r="BC20"/>
  <c r="BB36"/>
  <c r="AR50"/>
  <c r="BA50" s="1"/>
  <c r="BB51"/>
  <c r="AT52"/>
  <c r="BC68" i="33"/>
  <c r="BB27"/>
  <c r="AN27"/>
  <c r="AN28"/>
  <c r="BA44"/>
  <c r="BC60"/>
  <c r="AN60"/>
  <c r="AZ10"/>
  <c r="BC20"/>
  <c r="BC27"/>
  <c r="AN34"/>
  <c r="BB35"/>
  <c r="AS36"/>
  <c r="BC36" s="1"/>
  <c r="AQ52"/>
  <c r="BB57"/>
  <c r="AR58"/>
  <c r="AZ58" s="1"/>
  <c r="BC59"/>
  <c r="AR66"/>
  <c r="BB9"/>
  <c r="AQ10"/>
  <c r="AR11"/>
  <c r="AN11" s="1"/>
  <c r="AZ17"/>
  <c r="AQ18"/>
  <c r="AN18"/>
  <c r="AR20"/>
  <c r="BB20" s="1"/>
  <c r="BA25"/>
  <c r="AQ26"/>
  <c r="BB33"/>
  <c r="AR42"/>
  <c r="AR51"/>
  <c r="AZ51" s="1"/>
  <c r="AQ58"/>
  <c r="AV67"/>
  <c r="BA9"/>
  <c r="AQ44"/>
  <c r="AR26"/>
  <c r="BA26" s="1"/>
  <c r="AR43"/>
  <c r="AR50"/>
  <c r="BA50" s="1"/>
  <c r="BB51"/>
  <c r="AZ66"/>
  <c r="BA68" i="32"/>
  <c r="BB20"/>
  <c r="AQ18"/>
  <c r="BC19"/>
  <c r="AQ25"/>
  <c r="AN25"/>
  <c r="AQ28"/>
  <c r="BC43"/>
  <c r="BB49"/>
  <c r="AR51"/>
  <c r="AQ57"/>
  <c r="BC59"/>
  <c r="AR12"/>
  <c r="AT28"/>
  <c r="BA33"/>
  <c r="BB67"/>
  <c r="AT68"/>
  <c r="AR10"/>
  <c r="AN10" s="1"/>
  <c r="AQ17"/>
  <c r="AQ20"/>
  <c r="AQ26"/>
  <c r="AQ33"/>
  <c r="AT34"/>
  <c r="AQ35"/>
  <c r="AQ49"/>
  <c r="AR50"/>
  <c r="AZ50" s="1"/>
  <c r="AN51"/>
  <c r="BB11"/>
  <c r="AT12"/>
  <c r="BB12" s="1"/>
  <c r="AR19"/>
  <c r="AZ19" s="1"/>
  <c r="AR27"/>
  <c r="AZ27" s="1"/>
  <c r="BB28"/>
  <c r="AR34"/>
  <c r="BA34" s="1"/>
  <c r="BA41"/>
  <c r="BB28" i="31"/>
  <c r="AN28"/>
  <c r="BC28"/>
  <c r="BC60"/>
  <c r="AN18"/>
  <c r="AS20"/>
  <c r="BC20" s="1"/>
  <c r="AR60"/>
  <c r="BB60" s="1"/>
  <c r="BC67"/>
  <c r="BB9"/>
  <c r="BC12"/>
  <c r="BC18"/>
  <c r="AQ19"/>
  <c r="BB20"/>
  <c r="AQ26"/>
  <c r="AN27"/>
  <c r="AQ33"/>
  <c r="AQ35"/>
  <c r="BB49"/>
  <c r="BA9"/>
  <c r="AQ10"/>
  <c r="BA10"/>
  <c r="AZ25"/>
  <c r="AT26"/>
  <c r="AN33"/>
  <c r="BB43"/>
  <c r="AR50"/>
  <c r="AZ50" s="1"/>
  <c r="AQ51"/>
  <c r="BB51"/>
  <c r="BA57"/>
  <c r="AQ58"/>
  <c r="AW59" s="1"/>
  <c r="AQ60"/>
  <c r="AR66"/>
  <c r="AZ66" s="1"/>
  <c r="AN67"/>
  <c r="AN11"/>
  <c r="AR19"/>
  <c r="AZ19" s="1"/>
  <c r="AQ20"/>
  <c r="AW20" s="1"/>
  <c r="AR26"/>
  <c r="BA26" s="1"/>
  <c r="BC27"/>
  <c r="BA33"/>
  <c r="AR35"/>
  <c r="AZ35" s="1"/>
  <c r="AT36"/>
  <c r="BC36" s="1"/>
  <c r="AQ41"/>
  <c r="AV43" s="1"/>
  <c r="BB41"/>
  <c r="AR44"/>
  <c r="BA44" s="1"/>
  <c r="AQ52"/>
  <c r="AT52"/>
  <c r="BC26" i="30"/>
  <c r="AN26"/>
  <c r="AN60"/>
  <c r="BC19"/>
  <c r="AQ28"/>
  <c r="AW28" s="1"/>
  <c r="AZ57"/>
  <c r="BA65"/>
  <c r="BA10"/>
  <c r="AR11"/>
  <c r="BB11" s="1"/>
  <c r="AT12"/>
  <c r="BB12" s="1"/>
  <c r="AZ17"/>
  <c r="BA18"/>
  <c r="AS20"/>
  <c r="BC20" s="1"/>
  <c r="AN34"/>
  <c r="AR51"/>
  <c r="AZ51" s="1"/>
  <c r="AS12"/>
  <c r="BC12" s="1"/>
  <c r="AR20"/>
  <c r="AQ25"/>
  <c r="AQ27"/>
  <c r="AN27"/>
  <c r="AN33"/>
  <c r="BB35"/>
  <c r="AS36"/>
  <c r="AN36" s="1"/>
  <c r="BB41"/>
  <c r="AR43"/>
  <c r="AN43" s="1"/>
  <c r="AR58"/>
  <c r="AZ58" s="1"/>
  <c r="AR66"/>
  <c r="BA66" s="1"/>
  <c r="BB19"/>
  <c r="AZ26"/>
  <c r="BA36"/>
  <c r="BA41"/>
  <c r="BC59"/>
  <c r="BC60" i="29"/>
  <c r="BA10"/>
  <c r="BC11"/>
  <c r="AS12"/>
  <c r="BC12" s="1"/>
  <c r="BA17"/>
  <c r="BB19"/>
  <c r="AZ25"/>
  <c r="AR27"/>
  <c r="BB35"/>
  <c r="AR36"/>
  <c r="AR42"/>
  <c r="BA65"/>
  <c r="AT68"/>
  <c r="BC68" s="1"/>
  <c r="AT20"/>
  <c r="AN43"/>
  <c r="AQ49"/>
  <c r="AZ49"/>
  <c r="AQ50"/>
  <c r="BC51"/>
  <c r="BC34"/>
  <c r="AT36"/>
  <c r="AS44"/>
  <c r="BC44" s="1"/>
  <c r="BA60"/>
  <c r="AQ10"/>
  <c r="AR11"/>
  <c r="AR18"/>
  <c r="AQ19"/>
  <c r="AR20"/>
  <c r="BA20" s="1"/>
  <c r="AQ28"/>
  <c r="AW28" s="1"/>
  <c r="AT28"/>
  <c r="BC28" s="1"/>
  <c r="AS36"/>
  <c r="AT42"/>
  <c r="BC42" s="1"/>
  <c r="BB49"/>
  <c r="AQ57"/>
  <c r="AV59" s="1"/>
  <c r="AR59"/>
  <c r="AQ60"/>
  <c r="BC67"/>
  <c r="AQ68"/>
  <c r="AY66" s="1"/>
  <c r="AZ58" i="28"/>
  <c r="BA12"/>
  <c r="BA34"/>
  <c r="AZ34"/>
  <c r="AZ17"/>
  <c r="AN25"/>
  <c r="BB25"/>
  <c r="BB33"/>
  <c r="AQ36"/>
  <c r="AT36"/>
  <c r="AR52"/>
  <c r="BA9"/>
  <c r="BC27"/>
  <c r="AN49"/>
  <c r="BC66"/>
  <c r="AR68"/>
  <c r="BA68" s="1"/>
  <c r="BC11"/>
  <c r="AQ17"/>
  <c r="AZ33"/>
  <c r="BB36"/>
  <c r="AR43"/>
  <c r="AR50"/>
  <c r="AZ50" s="1"/>
  <c r="AR10"/>
  <c r="AZ10" s="1"/>
  <c r="AR19"/>
  <c r="AZ19" s="1"/>
  <c r="AT20"/>
  <c r="BB20" s="1"/>
  <c r="BC28"/>
  <c r="AZ42"/>
  <c r="AN44"/>
  <c r="AR66"/>
  <c r="AZ66" s="1"/>
  <c r="BA68" i="27"/>
  <c r="BA10"/>
  <c r="AZ17"/>
  <c r="BB25"/>
  <c r="BA26"/>
  <c r="AN33"/>
  <c r="AQ36"/>
  <c r="AN41"/>
  <c r="AQ42"/>
  <c r="BB67"/>
  <c r="AS12"/>
  <c r="BC12" s="1"/>
  <c r="BA17"/>
  <c r="AR20"/>
  <c r="BA20" s="1"/>
  <c r="AT28"/>
  <c r="BC28" s="1"/>
  <c r="AS36"/>
  <c r="AR43"/>
  <c r="AZ49"/>
  <c r="AT50"/>
  <c r="AR51"/>
  <c r="AZ51" s="1"/>
  <c r="AQ52"/>
  <c r="AN9"/>
  <c r="BB9"/>
  <c r="BB19"/>
  <c r="AQ20"/>
  <c r="AQ25"/>
  <c r="AQ33"/>
  <c r="BB33"/>
  <c r="AR36"/>
  <c r="BA36" s="1"/>
  <c r="AS44"/>
  <c r="BC44" s="1"/>
  <c r="AR50"/>
  <c r="AQ57"/>
  <c r="AV59" s="1"/>
  <c r="AR59"/>
  <c r="AZ59" s="1"/>
  <c r="BC20"/>
  <c r="AR34"/>
  <c r="AN34" s="1"/>
  <c r="BB35"/>
  <c r="AR42"/>
  <c r="AZ42" s="1"/>
  <c r="AT60"/>
  <c r="BC60" s="1"/>
  <c r="AT68"/>
  <c r="BC68" s="1"/>
  <c r="BA68" i="26"/>
  <c r="BA10"/>
  <c r="AS12"/>
  <c r="BC12" s="1"/>
  <c r="BA17"/>
  <c r="BB19"/>
  <c r="AQ25"/>
  <c r="AZ25"/>
  <c r="BB67"/>
  <c r="BC10"/>
  <c r="BC19"/>
  <c r="AT20"/>
  <c r="BC20" s="1"/>
  <c r="AQ33"/>
  <c r="BB35"/>
  <c r="AR36"/>
  <c r="AZ49"/>
  <c r="AT50"/>
  <c r="AR51"/>
  <c r="AZ51" s="1"/>
  <c r="AQ52"/>
  <c r="BB25"/>
  <c r="AQ27"/>
  <c r="BC27"/>
  <c r="AZ41"/>
  <c r="BC42"/>
  <c r="AR43"/>
  <c r="AS44"/>
  <c r="BC44" s="1"/>
  <c r="AR50"/>
  <c r="AR59"/>
  <c r="AZ59" s="1"/>
  <c r="AR11"/>
  <c r="AR18"/>
  <c r="AQ19"/>
  <c r="AR20"/>
  <c r="BA20" s="1"/>
  <c r="AN33"/>
  <c r="BC34"/>
  <c r="AT36"/>
  <c r="BC36" s="1"/>
  <c r="AT60"/>
  <c r="BC60" s="1"/>
  <c r="AT68"/>
  <c r="BC68" s="1"/>
  <c r="BB27" i="25"/>
  <c r="AN27"/>
  <c r="BC36"/>
  <c r="AN68"/>
  <c r="BC68"/>
  <c r="BA36"/>
  <c r="AN36"/>
  <c r="BB12"/>
  <c r="AR43"/>
  <c r="BC58"/>
  <c r="AS60"/>
  <c r="BC60" s="1"/>
  <c r="AQ9"/>
  <c r="BB9"/>
  <c r="AZ10"/>
  <c r="BC11"/>
  <c r="BB17"/>
  <c r="BA33"/>
  <c r="AQ57"/>
  <c r="BB67"/>
  <c r="AR18"/>
  <c r="BA18" s="1"/>
  <c r="AR26"/>
  <c r="BB33"/>
  <c r="BA34"/>
  <c r="BB43"/>
  <c r="AT50"/>
  <c r="BC50" s="1"/>
  <c r="AN57"/>
  <c r="AR58"/>
  <c r="AZ58" s="1"/>
  <c r="BA65"/>
  <c r="AQ68"/>
  <c r="AY66" s="1"/>
  <c r="AN9"/>
  <c r="BA10"/>
  <c r="AS12"/>
  <c r="AQ17"/>
  <c r="AR19"/>
  <c r="AZ19" s="1"/>
  <c r="AQ36"/>
  <c r="AR50"/>
  <c r="BA50" s="1"/>
  <c r="BB51"/>
  <c r="BC59"/>
  <c r="AZ66"/>
  <c r="BC67"/>
  <c r="AN28" i="24"/>
  <c r="BB27"/>
  <c r="AN27"/>
  <c r="BA36"/>
  <c r="AN36"/>
  <c r="BA68"/>
  <c r="AQ9"/>
  <c r="AZ10"/>
  <c r="BC11"/>
  <c r="BB17"/>
  <c r="BC18"/>
  <c r="BB19"/>
  <c r="AZ41"/>
  <c r="AQ42"/>
  <c r="AQ65"/>
  <c r="BB9"/>
  <c r="AR11"/>
  <c r="BB11" s="1"/>
  <c r="AQ12"/>
  <c r="AR18"/>
  <c r="BA18" s="1"/>
  <c r="AT20"/>
  <c r="BB20" s="1"/>
  <c r="AZ25"/>
  <c r="AR26"/>
  <c r="BB33"/>
  <c r="AR34"/>
  <c r="AR59"/>
  <c r="AN9"/>
  <c r="BA10"/>
  <c r="AS12"/>
  <c r="AQ17"/>
  <c r="AR19"/>
  <c r="AZ19" s="1"/>
  <c r="AQ35"/>
  <c r="BB41"/>
  <c r="AR42"/>
  <c r="BC43"/>
  <c r="AR44"/>
  <c r="BB44" s="1"/>
  <c r="AQ66"/>
  <c r="BB12"/>
  <c r="AR51"/>
  <c r="AZ51" s="1"/>
  <c r="AZ58"/>
  <c r="BA65"/>
  <c r="AT66"/>
  <c r="BB20" i="23"/>
  <c r="AN68"/>
  <c r="AR35"/>
  <c r="BA41"/>
  <c r="AQ43"/>
  <c r="AZ49"/>
  <c r="BC50"/>
  <c r="BB57"/>
  <c r="AR67"/>
  <c r="BC27"/>
  <c r="AN33"/>
  <c r="AR50"/>
  <c r="AZ57"/>
  <c r="AQ58"/>
  <c r="BA65"/>
  <c r="AT10"/>
  <c r="AZ10" s="1"/>
  <c r="AQ11"/>
  <c r="BB35"/>
  <c r="AR42"/>
  <c r="BA42" s="1"/>
  <c r="AR43"/>
  <c r="BB43" s="1"/>
  <c r="BC51"/>
  <c r="BC59"/>
  <c r="AZ65"/>
  <c r="AR66"/>
  <c r="AZ66" s="1"/>
  <c r="AQ67"/>
  <c r="AV67" s="1"/>
  <c r="BB9"/>
  <c r="AT26"/>
  <c r="AZ26" s="1"/>
  <c r="AR28"/>
  <c r="BB44"/>
  <c r="BB52"/>
  <c r="AR59"/>
  <c r="BB59" s="1"/>
  <c r="AQ68"/>
  <c r="BC60" i="22"/>
  <c r="BA44"/>
  <c r="AN44"/>
  <c r="BC68"/>
  <c r="BB36"/>
  <c r="BB9"/>
  <c r="BB12"/>
  <c r="AR67"/>
  <c r="AZ67" s="1"/>
  <c r="AQ10"/>
  <c r="AR11"/>
  <c r="AZ11" s="1"/>
  <c r="AS12"/>
  <c r="AN12" s="1"/>
  <c r="BC18"/>
  <c r="AQ19"/>
  <c r="AN25"/>
  <c r="AZ25"/>
  <c r="AT26"/>
  <c r="AQ27"/>
  <c r="BB27"/>
  <c r="AT28"/>
  <c r="BC34"/>
  <c r="AQ36"/>
  <c r="AZ41"/>
  <c r="BC42"/>
  <c r="AQ50"/>
  <c r="AW52" s="1"/>
  <c r="AR51"/>
  <c r="AN51" s="1"/>
  <c r="AQ57"/>
  <c r="BB57"/>
  <c r="AQ9"/>
  <c r="AZ9"/>
  <c r="AT10"/>
  <c r="AN10" s="1"/>
  <c r="AQ17"/>
  <c r="AR18"/>
  <c r="BA18" s="1"/>
  <c r="AQ20"/>
  <c r="AT20"/>
  <c r="BC20" s="1"/>
  <c r="BB25"/>
  <c r="AR43"/>
  <c r="AZ43" s="1"/>
  <c r="AN49"/>
  <c r="AT50"/>
  <c r="BC50" s="1"/>
  <c r="AR58"/>
  <c r="AZ58" s="1"/>
  <c r="BA66"/>
  <c r="AQ11"/>
  <c r="AQ12"/>
  <c r="AN17"/>
  <c r="BB17"/>
  <c r="AR19"/>
  <c r="AN19" s="1"/>
  <c r="AR34"/>
  <c r="BC35"/>
  <c r="AQ41"/>
  <c r="AR50"/>
  <c r="BA50" s="1"/>
  <c r="BC51"/>
  <c r="AQ58"/>
  <c r="BC59"/>
  <c r="AQ65"/>
  <c r="BC67"/>
  <c r="BC28" i="21"/>
  <c r="BB44"/>
  <c r="BC26"/>
  <c r="AN26"/>
  <c r="BB28"/>
  <c r="BA10"/>
  <c r="AZ17"/>
  <c r="BB25"/>
  <c r="BB35"/>
  <c r="AQ41"/>
  <c r="AR59"/>
  <c r="BC67"/>
  <c r="AQ9"/>
  <c r="AT10"/>
  <c r="BC10" s="1"/>
  <c r="AS12"/>
  <c r="BC12" s="1"/>
  <c r="BA17"/>
  <c r="AR20"/>
  <c r="BA20" s="1"/>
  <c r="AR27"/>
  <c r="AN27" s="1"/>
  <c r="AQ28"/>
  <c r="AT36"/>
  <c r="AR51"/>
  <c r="AZ51" s="1"/>
  <c r="BC60"/>
  <c r="AN9"/>
  <c r="BB19"/>
  <c r="AQ20"/>
  <c r="AQ25"/>
  <c r="BC34"/>
  <c r="AS36"/>
  <c r="AR43"/>
  <c r="AQ57"/>
  <c r="AZ58"/>
  <c r="BA65"/>
  <c r="AT66"/>
  <c r="BC66" s="1"/>
  <c r="AZ26"/>
  <c r="AR36"/>
  <c r="AZ42"/>
  <c r="BC44"/>
  <c r="BA60"/>
  <c r="BA66"/>
  <c r="AZ42" i="20"/>
  <c r="AN42"/>
  <c r="BA42"/>
  <c r="BC26"/>
  <c r="AN26"/>
  <c r="BB9"/>
  <c r="BB19"/>
  <c r="AQ20"/>
  <c r="AQ25"/>
  <c r="AQ34"/>
  <c r="AN34"/>
  <c r="AR50"/>
  <c r="BA50" s="1"/>
  <c r="BB51"/>
  <c r="BC20"/>
  <c r="AZ26"/>
  <c r="AN33"/>
  <c r="BB35"/>
  <c r="AT36"/>
  <c r="AR43"/>
  <c r="BC51"/>
  <c r="AQ52"/>
  <c r="AT52"/>
  <c r="BC52" s="1"/>
  <c r="AQ58"/>
  <c r="AQ60"/>
  <c r="BB65"/>
  <c r="BB49"/>
  <c r="AR51"/>
  <c r="AZ51" s="1"/>
  <c r="BB57"/>
  <c r="AN58"/>
  <c r="BA65"/>
  <c r="AQ9"/>
  <c r="BC10"/>
  <c r="AS12"/>
  <c r="BC12" s="1"/>
  <c r="BA17"/>
  <c r="AR20"/>
  <c r="BA20" s="1"/>
  <c r="AR27"/>
  <c r="AN27" s="1"/>
  <c r="AQ28"/>
  <c r="AW28" s="1"/>
  <c r="AT28"/>
  <c r="BB28" s="1"/>
  <c r="AR36"/>
  <c r="BA36" s="1"/>
  <c r="AQ43"/>
  <c r="BB43"/>
  <c r="AR60"/>
  <c r="AR66"/>
  <c r="AR67"/>
  <c r="AQ68"/>
  <c r="AY66" s="1"/>
  <c r="BA18" i="19"/>
  <c r="AN18"/>
  <c r="AN28"/>
  <c r="AV43"/>
  <c r="AR66"/>
  <c r="AR67"/>
  <c r="AQ68"/>
  <c r="AY66" s="1"/>
  <c r="AQ9"/>
  <c r="BB9"/>
  <c r="AQ17"/>
  <c r="BA17"/>
  <c r="AZ25"/>
  <c r="AR26"/>
  <c r="BA26" s="1"/>
  <c r="AR27"/>
  <c r="BB27" s="1"/>
  <c r="BC34"/>
  <c r="AN41"/>
  <c r="AQ42"/>
  <c r="AW43" s="1"/>
  <c r="AR43"/>
  <c r="BC43"/>
  <c r="AR44"/>
  <c r="BA44" s="1"/>
  <c r="AQ49"/>
  <c r="AZ49"/>
  <c r="AV67"/>
  <c r="BA10"/>
  <c r="AN11"/>
  <c r="AT12"/>
  <c r="AN12" s="1"/>
  <c r="AR20"/>
  <c r="AQ25"/>
  <c r="AR34"/>
  <c r="BA34" s="1"/>
  <c r="AZ41"/>
  <c r="BB52"/>
  <c r="AZ9"/>
  <c r="BC11"/>
  <c r="AW28"/>
  <c r="BB33"/>
  <c r="AR42"/>
  <c r="BA42" s="1"/>
  <c r="BB49"/>
  <c r="AR51"/>
  <c r="AZ51" s="1"/>
  <c r="AN57"/>
  <c r="AN58"/>
  <c r="AQ59"/>
  <c r="BC66"/>
  <c r="BB27" i="18"/>
  <c r="AN27"/>
  <c r="BA60"/>
  <c r="AN60"/>
  <c r="BC60"/>
  <c r="BA36"/>
  <c r="AN36"/>
  <c r="AZ58"/>
  <c r="AN28"/>
  <c r="AQ9"/>
  <c r="AZ10"/>
  <c r="BC11"/>
  <c r="AT28"/>
  <c r="BC28" s="1"/>
  <c r="BB43"/>
  <c r="AQ52"/>
  <c r="AQ58"/>
  <c r="AQ60"/>
  <c r="AQ66"/>
  <c r="BB9"/>
  <c r="AR11"/>
  <c r="BB11" s="1"/>
  <c r="AQ12"/>
  <c r="AR18"/>
  <c r="BA18" s="1"/>
  <c r="AT20"/>
  <c r="BC20" s="1"/>
  <c r="AZ25"/>
  <c r="AR26"/>
  <c r="BB33"/>
  <c r="AR34"/>
  <c r="AN34" s="1"/>
  <c r="BC42"/>
  <c r="BB49"/>
  <c r="AR50"/>
  <c r="BA65"/>
  <c r="AQ68"/>
  <c r="BA10"/>
  <c r="AS12"/>
  <c r="AQ17"/>
  <c r="AR19"/>
  <c r="AZ19" s="1"/>
  <c r="BC36"/>
  <c r="AR42"/>
  <c r="BA42" s="1"/>
  <c r="AQ59"/>
  <c r="AV59" s="1"/>
  <c r="AR66"/>
  <c r="BA66" s="1"/>
  <c r="BC67"/>
  <c r="BA17"/>
  <c r="BC18"/>
  <c r="AR20"/>
  <c r="BB20" s="1"/>
  <c r="AQ26"/>
  <c r="AN33"/>
  <c r="BB35"/>
  <c r="BB41"/>
  <c r="AT44"/>
  <c r="AQ49"/>
  <c r="AQ50"/>
  <c r="BC68"/>
  <c r="BC68" i="17"/>
  <c r="AN68"/>
  <c r="BB36"/>
  <c r="AT10"/>
  <c r="BC10" s="1"/>
  <c r="BC18"/>
  <c r="AS20"/>
  <c r="AR43"/>
  <c r="AN43" s="1"/>
  <c r="AZ10"/>
  <c r="AR26"/>
  <c r="AQ33"/>
  <c r="AQ36"/>
  <c r="AQ41"/>
  <c r="BA65"/>
  <c r="BB9"/>
  <c r="AR11"/>
  <c r="BB11" s="1"/>
  <c r="BB19"/>
  <c r="AN34"/>
  <c r="BB35"/>
  <c r="BC36"/>
  <c r="AS44"/>
  <c r="BC44" s="1"/>
  <c r="AQ68"/>
  <c r="AY66" s="1"/>
  <c r="AN9"/>
  <c r="BC19"/>
  <c r="AT20"/>
  <c r="AN33"/>
  <c r="AZ35"/>
  <c r="AZ41"/>
  <c r="AR50"/>
  <c r="BC58"/>
  <c r="BC59"/>
  <c r="AQ60"/>
  <c r="AZ67" i="16"/>
  <c r="BB67"/>
  <c r="BC36"/>
  <c r="BC68"/>
  <c r="AT18"/>
  <c r="BC18" s="1"/>
  <c r="BA20"/>
  <c r="AV43"/>
  <c r="AR66"/>
  <c r="BA66" s="1"/>
  <c r="BA68"/>
  <c r="AR10"/>
  <c r="AZ10" s="1"/>
  <c r="BB27"/>
  <c r="BA33"/>
  <c r="AT44"/>
  <c r="BB44" s="1"/>
  <c r="AN58"/>
  <c r="AQ60"/>
  <c r="AQ10"/>
  <c r="BB17"/>
  <c r="AN20"/>
  <c r="AR28"/>
  <c r="AN28" s="1"/>
  <c r="BC34"/>
  <c r="AZ41"/>
  <c r="AQ49"/>
  <c r="BB57"/>
  <c r="BA44"/>
  <c r="BC10"/>
  <c r="BC11"/>
  <c r="AR18"/>
  <c r="AR19"/>
  <c r="AZ19" s="1"/>
  <c r="BB25"/>
  <c r="BC26"/>
  <c r="BC27"/>
  <c r="AQ28"/>
  <c r="AW28" s="1"/>
  <c r="BB33"/>
  <c r="BC35"/>
  <c r="AR42"/>
  <c r="BA42" s="1"/>
  <c r="BB43"/>
  <c r="BB49"/>
  <c r="AR51"/>
  <c r="AZ51" s="1"/>
  <c r="AQ52"/>
  <c r="AT52"/>
  <c r="AQ65"/>
  <c r="AZ65"/>
  <c r="BC67"/>
  <c r="AQ68"/>
  <c r="BB19" i="15"/>
  <c r="AN19"/>
  <c r="AN25"/>
  <c r="BA25"/>
  <c r="BC26"/>
  <c r="AQ28"/>
  <c r="AZ33"/>
  <c r="BA34"/>
  <c r="BC43"/>
  <c r="AZ49"/>
  <c r="BB57"/>
  <c r="AQ60"/>
  <c r="AQ67"/>
  <c r="BB25"/>
  <c r="AR26"/>
  <c r="AT34"/>
  <c r="AR51"/>
  <c r="AN57"/>
  <c r="AR59"/>
  <c r="AZ59" s="1"/>
  <c r="BC67"/>
  <c r="AQ68"/>
  <c r="AR34"/>
  <c r="BB41"/>
  <c r="AQ42"/>
  <c r="AN49"/>
  <c r="AR50"/>
  <c r="AZ50" s="1"/>
  <c r="AR67"/>
  <c r="AZ67" s="1"/>
  <c r="AN35"/>
  <c r="BB52"/>
  <c r="AR58"/>
  <c r="BA58" s="1"/>
  <c r="AZ66"/>
  <c r="AQ65" i="17"/>
  <c r="AQ65" i="29"/>
  <c r="AN66" i="32"/>
  <c r="AZ66" i="34"/>
  <c r="AQ68"/>
  <c r="AQ65" i="42"/>
  <c r="AQ66"/>
  <c r="AY66" s="1"/>
  <c r="AN68"/>
  <c r="AZ65" i="43"/>
  <c r="AQ67"/>
  <c r="AV67" s="1"/>
  <c r="AN68" i="44"/>
  <c r="BC67" i="46"/>
  <c r="AQ65" i="47"/>
  <c r="AV67" s="1"/>
  <c r="AQ67"/>
  <c r="AQ65" i="49"/>
  <c r="BC67" i="50"/>
  <c r="AQ65" i="51"/>
  <c r="BC68"/>
  <c r="BC67" i="54"/>
  <c r="B64" i="55"/>
  <c r="BC67" i="56"/>
  <c r="B65" i="60"/>
  <c r="AQ65"/>
  <c r="AQ66"/>
  <c r="BC67" i="61"/>
  <c r="B64" i="62"/>
  <c r="AQ65" i="63"/>
  <c r="AN67"/>
  <c r="B65" i="64"/>
  <c r="AZ65"/>
  <c r="BC68"/>
  <c r="BC68" i="65"/>
  <c r="AN68" i="66"/>
  <c r="BC67" i="67"/>
  <c r="AQ67" i="20"/>
  <c r="AV67" s="1"/>
  <c r="AQ68" i="22"/>
  <c r="BA66" i="23"/>
  <c r="BB67" i="28"/>
  <c r="AQ66" i="30"/>
  <c r="AY66" s="1"/>
  <c r="AQ68"/>
  <c r="AQ67" i="32"/>
  <c r="AV67" s="1"/>
  <c r="AZ66" i="36"/>
  <c r="AQ68"/>
  <c r="AY66" s="1"/>
  <c r="AQ65" i="40"/>
  <c r="AZ65" i="48"/>
  <c r="AN65" i="49"/>
  <c r="BA65" i="50"/>
  <c r="BB67"/>
  <c r="AQ66" i="51"/>
  <c r="AQ65" i="53"/>
  <c r="AZ65"/>
  <c r="AQ68"/>
  <c r="BB67" i="54"/>
  <c r="B65" i="55"/>
  <c r="AQ65"/>
  <c r="AV67" s="1"/>
  <c r="AZ66"/>
  <c r="AQ65" i="57"/>
  <c r="AQ66" i="58"/>
  <c r="AZ65" i="60"/>
  <c r="AV67" i="62"/>
  <c r="AQ66" i="63"/>
  <c r="BB67"/>
  <c r="AQ67" i="64"/>
  <c r="AV67" s="1"/>
  <c r="BB67" i="67"/>
  <c r="AN68"/>
  <c r="AQ65" i="15"/>
  <c r="AZ65" i="21"/>
  <c r="AQ68"/>
  <c r="AQ66" i="22"/>
  <c r="AQ66" i="26"/>
  <c r="BA66" i="27"/>
  <c r="AZ65" i="33"/>
  <c r="AQ66"/>
  <c r="BA66"/>
  <c r="AQ65" i="35"/>
  <c r="AQ67" i="37"/>
  <c r="AV67" s="1"/>
  <c r="BA66" i="39"/>
  <c r="AQ68" i="44"/>
  <c r="AY66" s="1"/>
  <c r="AZ65" i="45"/>
  <c r="AN66" i="49"/>
  <c r="AZ66" i="51"/>
  <c r="AQ68"/>
  <c r="AY66" i="53"/>
  <c r="AQ66" i="57"/>
  <c r="B65" i="59"/>
  <c r="AQ65"/>
  <c r="AQ67" i="60"/>
  <c r="AV67" i="61"/>
  <c r="AZ65" i="62"/>
  <c r="AQ68" i="65"/>
  <c r="AQ68" i="66"/>
  <c r="AY66" s="1"/>
  <c r="BA66" i="15"/>
  <c r="AQ66" i="16"/>
  <c r="AY66" s="1"/>
  <c r="BB67" i="17"/>
  <c r="AY66" i="21"/>
  <c r="BA66" i="26"/>
  <c r="AQ65" i="30"/>
  <c r="AQ68" i="31"/>
  <c r="AY67" s="1"/>
  <c r="AN65" i="32"/>
  <c r="AN65" i="35"/>
  <c r="AY66" i="65"/>
  <c r="AW60"/>
  <c r="AQ59" i="16"/>
  <c r="AN58" i="18"/>
  <c r="BC59" i="19"/>
  <c r="AQ57" i="20"/>
  <c r="AV59" s="1"/>
  <c r="AN57" i="21"/>
  <c r="AQ58"/>
  <c r="AN57" i="23"/>
  <c r="AQ59" i="24"/>
  <c r="BA58" i="28"/>
  <c r="AN59" i="31"/>
  <c r="AN58" i="39"/>
  <c r="AQ60"/>
  <c r="AQ58" i="53"/>
  <c r="AQ60"/>
  <c r="AN58" i="54"/>
  <c r="AQ60"/>
  <c r="AN57" i="61"/>
  <c r="AQ59" i="62"/>
  <c r="BB59" i="63"/>
  <c r="BB60"/>
  <c r="AQ57" i="67"/>
  <c r="BC59"/>
  <c r="AQ60"/>
  <c r="AN57" i="16"/>
  <c r="AQ58"/>
  <c r="BC60" i="17"/>
  <c r="AN58" i="21"/>
  <c r="AQ60"/>
  <c r="AN58" i="23"/>
  <c r="AN57" i="24"/>
  <c r="AQ58"/>
  <c r="BC60" i="30"/>
  <c r="AQ58" i="36"/>
  <c r="AQ59" i="42"/>
  <c r="AV59" s="1"/>
  <c r="AN57" i="43"/>
  <c r="AQ58" i="44"/>
  <c r="AQ60"/>
  <c r="AQ57" i="55"/>
  <c r="AQ57" i="58"/>
  <c r="AQ57" i="59"/>
  <c r="AV59" s="1"/>
  <c r="AQ57" i="64"/>
  <c r="AN57" i="18"/>
  <c r="AQ57" i="19"/>
  <c r="AV59" s="1"/>
  <c r="AN57" i="20"/>
  <c r="BC59"/>
  <c r="AQ60" i="22"/>
  <c r="AN58" i="24"/>
  <c r="AQ60"/>
  <c r="AQ59" i="26"/>
  <c r="AV59" s="1"/>
  <c r="AQ60" i="33"/>
  <c r="AQ60" i="34"/>
  <c r="AN57" i="37"/>
  <c r="AN57" i="42"/>
  <c r="AQ57" i="48"/>
  <c r="AQ59" i="54"/>
  <c r="AV59" s="1"/>
  <c r="AN57" i="55"/>
  <c r="AN58" i="56"/>
  <c r="AN57" i="58"/>
  <c r="AN57" i="59"/>
  <c r="AQ59" i="60"/>
  <c r="C56" i="61"/>
  <c r="AV59"/>
  <c r="AQ59"/>
  <c r="AY59" i="63"/>
  <c r="AQ57" i="65"/>
  <c r="BC59" i="66"/>
  <c r="AV59" i="16"/>
  <c r="BB59" i="18"/>
  <c r="AQ59" i="21"/>
  <c r="AV59" s="1"/>
  <c r="AQ57" i="23"/>
  <c r="AV59" i="24"/>
  <c r="AQ57" i="33"/>
  <c r="AQ60" i="36"/>
  <c r="AN58" i="42"/>
  <c r="AQ57" i="43"/>
  <c r="AN58" i="44"/>
  <c r="AQ59" i="47"/>
  <c r="AW59" s="1"/>
  <c r="AN57" i="48"/>
  <c r="AN57" i="54"/>
  <c r="AQ58"/>
  <c r="C56" i="59"/>
  <c r="AQ58" i="61"/>
  <c r="AQ59" i="64"/>
  <c r="C57" i="65"/>
  <c r="AN57"/>
  <c r="AW52" i="35"/>
  <c r="BB52" i="18"/>
  <c r="BA49" i="21"/>
  <c r="AQ50"/>
  <c r="AV52" i="22"/>
  <c r="AQ51" i="23"/>
  <c r="AQ49" i="24"/>
  <c r="AQ51" i="25"/>
  <c r="AQ49" i="26"/>
  <c r="BB52"/>
  <c r="AQ49" i="27"/>
  <c r="BB52"/>
  <c r="BB52" i="29"/>
  <c r="AQ49" i="31"/>
  <c r="BA49" i="34"/>
  <c r="BB52" i="36"/>
  <c r="BB52" i="38"/>
  <c r="AQ51" i="43"/>
  <c r="AQ51" i="44"/>
  <c r="BA49" i="47"/>
  <c r="AZ50" i="49"/>
  <c r="AQ50" i="50"/>
  <c r="B48" i="55"/>
  <c r="BA50" i="57"/>
  <c r="C48" i="65"/>
  <c r="BB52" i="66"/>
  <c r="AN51" i="15"/>
  <c r="AQ50" i="16"/>
  <c r="BA49" i="24"/>
  <c r="AQ50"/>
  <c r="AQ51" i="34"/>
  <c r="AZ50" i="35"/>
  <c r="BB52" i="40"/>
  <c r="AZ49" i="42"/>
  <c r="BA50" i="47"/>
  <c r="BA49" i="50"/>
  <c r="AQ51" i="55"/>
  <c r="BC52" i="58"/>
  <c r="C49" i="59"/>
  <c r="BA49"/>
  <c r="BB52"/>
  <c r="B48" i="61"/>
  <c r="AQ49"/>
  <c r="BA50" i="64"/>
  <c r="BA50" i="15"/>
  <c r="AQ50" i="17"/>
  <c r="BC51"/>
  <c r="AQ51" i="22"/>
  <c r="BA49" i="23"/>
  <c r="BC51" i="28"/>
  <c r="AQ52"/>
  <c r="AQ49" i="30"/>
  <c r="BB52" i="32"/>
  <c r="AQ49" i="35"/>
  <c r="AN51"/>
  <c r="BB52"/>
  <c r="AQ50" i="39"/>
  <c r="AQ49" i="40"/>
  <c r="BA50" i="42"/>
  <c r="BC52"/>
  <c r="BB52" i="46"/>
  <c r="BC51" i="49"/>
  <c r="AQ51" i="50"/>
  <c r="BA49" i="51"/>
  <c r="AW52" i="52"/>
  <c r="AQ49" i="54"/>
  <c r="BB52" i="56"/>
  <c r="AQ49" i="58"/>
  <c r="BB52"/>
  <c r="B49" i="60"/>
  <c r="BB51"/>
  <c r="BA49" i="61"/>
  <c r="AQ50"/>
  <c r="AQ49" i="64"/>
  <c r="AY49" s="1"/>
  <c r="AQ51" i="65"/>
  <c r="AQ49" i="15"/>
  <c r="AY49" s="1"/>
  <c r="AQ49" i="21"/>
  <c r="BC52" i="26"/>
  <c r="AW52" i="28"/>
  <c r="AQ50" i="30"/>
  <c r="BC51" i="32"/>
  <c r="AQ51" i="37"/>
  <c r="AQ50" i="38"/>
  <c r="BB51"/>
  <c r="BC52"/>
  <c r="AQ49" i="44"/>
  <c r="AQ50"/>
  <c r="BA49" i="45"/>
  <c r="AQ50" i="46"/>
  <c r="AV52" i="49"/>
  <c r="AQ51" i="51"/>
  <c r="BA49" i="53"/>
  <c r="BA49" i="54"/>
  <c r="AQ50"/>
  <c r="B49" i="55"/>
  <c r="BC51"/>
  <c r="AQ50" i="56"/>
  <c r="B49" i="57"/>
  <c r="AQ50" i="66"/>
  <c r="BB51"/>
  <c r="BC52"/>
  <c r="AQ50" i="67"/>
  <c r="AV43" i="23"/>
  <c r="AY42" i="15"/>
  <c r="AQ42" i="16"/>
  <c r="AW43" s="1"/>
  <c r="AN43"/>
  <c r="AQ43" i="21"/>
  <c r="BC43" i="22"/>
  <c r="AQ42" i="23"/>
  <c r="AW43" s="1"/>
  <c r="BC43"/>
  <c r="AQ41" i="24"/>
  <c r="AV43" s="1"/>
  <c r="AQ44" i="27"/>
  <c r="AQ43" i="28"/>
  <c r="AQ41" i="29"/>
  <c r="AV43" s="1"/>
  <c r="AQ43"/>
  <c r="AQ44"/>
  <c r="AQ43" i="30"/>
  <c r="AX44" s="1"/>
  <c r="AZ42" i="31"/>
  <c r="AQ44" i="32"/>
  <c r="BC43" i="33"/>
  <c r="BC43" i="37"/>
  <c r="AQ41" i="38"/>
  <c r="AN42"/>
  <c r="AQ43"/>
  <c r="AX44" s="1"/>
  <c r="AN41" i="42"/>
  <c r="AQ43"/>
  <c r="BC43" i="46"/>
  <c r="AV43" i="47"/>
  <c r="AZ42" i="52"/>
  <c r="AQ44" i="54"/>
  <c r="B41" i="55"/>
  <c r="AQ43" i="58"/>
  <c r="AV43" s="1"/>
  <c r="AQ41" i="63"/>
  <c r="AV43" s="1"/>
  <c r="B41" i="66"/>
  <c r="BB44"/>
  <c r="BC43" i="67"/>
  <c r="AQ44"/>
  <c r="AQ43" i="15"/>
  <c r="AN44"/>
  <c r="BC44" i="18"/>
  <c r="BA42" i="21"/>
  <c r="AN43"/>
  <c r="AQ44" i="24"/>
  <c r="AQ41" i="25"/>
  <c r="BC43"/>
  <c r="AQ41" i="26"/>
  <c r="AQ43"/>
  <c r="AQ44"/>
  <c r="AN41" i="29"/>
  <c r="AQ42"/>
  <c r="AW43" s="1"/>
  <c r="BC43" i="31"/>
  <c r="AQ41" i="33"/>
  <c r="BB43"/>
  <c r="AN43" i="34"/>
  <c r="AQ44" i="35"/>
  <c r="AW43" i="37"/>
  <c r="BB44" i="38"/>
  <c r="BC44" i="40"/>
  <c r="AQ44" i="46"/>
  <c r="BC43" i="47"/>
  <c r="AQ41" i="48"/>
  <c r="AV43" s="1"/>
  <c r="AV43" i="54"/>
  <c r="BC44" i="56"/>
  <c r="AQ43" i="57"/>
  <c r="B40" i="58"/>
  <c r="BA41"/>
  <c r="AQ41" i="59"/>
  <c r="AQ43"/>
  <c r="AQ41" i="60"/>
  <c r="AQ43" i="61"/>
  <c r="B41" i="64"/>
  <c r="AQ42"/>
  <c r="BA41" i="16"/>
  <c r="AQ41" i="20"/>
  <c r="BA41"/>
  <c r="AV43" i="21"/>
  <c r="BA41"/>
  <c r="AN41" i="26"/>
  <c r="AQ42"/>
  <c r="AQ44" i="31"/>
  <c r="AX44" s="1"/>
  <c r="AW43" i="34"/>
  <c r="AQ42" i="44"/>
  <c r="AQ44"/>
  <c r="AX44" s="1"/>
  <c r="AQ41" i="45"/>
  <c r="AQ43"/>
  <c r="AW43" s="1"/>
  <c r="AQ42" i="50"/>
  <c r="AQ43" i="55"/>
  <c r="AV43" s="1"/>
  <c r="B40" i="56"/>
  <c r="B41" i="58"/>
  <c r="AQ42"/>
  <c r="AW43" s="1"/>
  <c r="AQ44"/>
  <c r="BA41" i="59"/>
  <c r="B40" i="62"/>
  <c r="AQ41" i="65"/>
  <c r="AV43" s="1"/>
  <c r="BC43" i="18"/>
  <c r="AQ44"/>
  <c r="AX44" s="1"/>
  <c r="AQ42" i="22"/>
  <c r="AQ41" i="27"/>
  <c r="AV43" s="1"/>
  <c r="AQ43"/>
  <c r="AW43" s="1"/>
  <c r="BC44" i="28"/>
  <c r="AQ43" i="33"/>
  <c r="AV43" i="34"/>
  <c r="AV43" i="37"/>
  <c r="AQ41" i="39"/>
  <c r="AV43" s="1"/>
  <c r="AQ41" i="40"/>
  <c r="AV43" s="1"/>
  <c r="BC43"/>
  <c r="AQ44"/>
  <c r="AX44" s="1"/>
  <c r="AQ44" i="42"/>
  <c r="AQ42" i="43"/>
  <c r="AW43" s="1"/>
  <c r="AX44" i="46"/>
  <c r="AW43" i="47"/>
  <c r="BC44" i="49"/>
  <c r="AQ41" i="51"/>
  <c r="AV43" s="1"/>
  <c r="BA42" i="52"/>
  <c r="AQ44"/>
  <c r="AQ41" i="53"/>
  <c r="AV43" s="1"/>
  <c r="AQ42" i="56"/>
  <c r="AW43" s="1"/>
  <c r="BC43"/>
  <c r="AQ44"/>
  <c r="AQ41" i="57"/>
  <c r="B41" i="59"/>
  <c r="AQ42"/>
  <c r="AQ43" i="60"/>
  <c r="AQ41" i="61"/>
  <c r="AQ42" i="62"/>
  <c r="BC43"/>
  <c r="AQ41" i="66"/>
  <c r="AQ43" i="67"/>
  <c r="AV43" s="1"/>
  <c r="AY35" i="38"/>
  <c r="AQ35" i="18"/>
  <c r="AN36" i="21"/>
  <c r="BC36"/>
  <c r="BA33" i="22"/>
  <c r="AN34" i="31"/>
  <c r="AQ36"/>
  <c r="AV36" s="1"/>
  <c r="BC35" i="38"/>
  <c r="AN36"/>
  <c r="AQ36" i="44"/>
  <c r="BC36" i="45"/>
  <c r="BC36" i="47"/>
  <c r="BC35" i="48"/>
  <c r="AQ33" i="52"/>
  <c r="AQ34" i="60"/>
  <c r="BC35" i="61"/>
  <c r="AQ35" i="65"/>
  <c r="BB35" i="66"/>
  <c r="AN36" i="20"/>
  <c r="BC36"/>
  <c r="AQ34" i="21"/>
  <c r="AQ35" i="25"/>
  <c r="AN36" i="27"/>
  <c r="BC36"/>
  <c r="AQ35" i="36"/>
  <c r="AY35" s="1"/>
  <c r="BB35" i="38"/>
  <c r="BB35" i="39"/>
  <c r="AQ36"/>
  <c r="AW36" s="1"/>
  <c r="AQ33" i="43"/>
  <c r="AQ33" i="45"/>
  <c r="AQ33" i="46"/>
  <c r="AQ33" i="47"/>
  <c r="AQ34" i="55"/>
  <c r="BC36"/>
  <c r="BC35" i="56"/>
  <c r="AQ35" i="66"/>
  <c r="AN33" i="67"/>
  <c r="BC36" i="15"/>
  <c r="AQ36" i="16"/>
  <c r="BC35" i="18"/>
  <c r="BC35" i="19"/>
  <c r="BC36" i="29"/>
  <c r="AQ33" i="30"/>
  <c r="AN33" i="33"/>
  <c r="AQ35"/>
  <c r="AQ33" i="35"/>
  <c r="BC35" i="36"/>
  <c r="AN34" i="39"/>
  <c r="AN33" i="42"/>
  <c r="AQ35" i="44"/>
  <c r="AQ35" i="48"/>
  <c r="AQ36"/>
  <c r="AQ35" i="49"/>
  <c r="AY35" s="1"/>
  <c r="AQ35" i="54"/>
  <c r="AQ36"/>
  <c r="AQ36" i="59"/>
  <c r="AQ36" i="61"/>
  <c r="AQ35" i="62"/>
  <c r="AN34" i="63"/>
  <c r="AQ34" i="64"/>
  <c r="BC35" i="65"/>
  <c r="AQ35" i="67"/>
  <c r="AQ33" i="15"/>
  <c r="AN36"/>
  <c r="AQ35" i="16"/>
  <c r="AQ35" i="23"/>
  <c r="BC35" i="24"/>
  <c r="BC35" i="25"/>
  <c r="BB36" i="30"/>
  <c r="AN34" i="34"/>
  <c r="AQ35" i="37"/>
  <c r="AN34" i="42"/>
  <c r="AQ34" i="43"/>
  <c r="AN33" i="54"/>
  <c r="AQ35" i="56"/>
  <c r="AQ36" i="62"/>
  <c r="AQ35" i="64"/>
  <c r="AW59" i="18"/>
  <c r="AW60"/>
  <c r="AY51" i="22"/>
  <c r="AW59" i="16"/>
  <c r="AW60"/>
  <c r="AV43" i="20"/>
  <c r="BA17" i="15"/>
  <c r="BC19"/>
  <c r="AN20"/>
  <c r="AQ27"/>
  <c r="AX28" s="1"/>
  <c r="BC27"/>
  <c r="AZ35"/>
  <c r="AV44"/>
  <c r="AX44"/>
  <c r="BA49"/>
  <c r="AQ50"/>
  <c r="AX65"/>
  <c r="BC68"/>
  <c r="BA9" i="16"/>
  <c r="AQ18"/>
  <c r="AN27"/>
  <c r="BC28"/>
  <c r="AN33"/>
  <c r="AN34"/>
  <c r="BA49"/>
  <c r="BC50"/>
  <c r="AQ51"/>
  <c r="AZ57"/>
  <c r="BC58"/>
  <c r="BC20" i="17"/>
  <c r="AQ25"/>
  <c r="AN36"/>
  <c r="BA36"/>
  <c r="AN41"/>
  <c r="AQ42"/>
  <c r="AZ43"/>
  <c r="BB49"/>
  <c r="AZ51"/>
  <c r="AQ52"/>
  <c r="BB57"/>
  <c r="AZ59"/>
  <c r="AQ10" i="18"/>
  <c r="AN11"/>
  <c r="BC12"/>
  <c r="AN18"/>
  <c r="AQ19"/>
  <c r="AN20"/>
  <c r="BA20"/>
  <c r="BB25"/>
  <c r="AQ28"/>
  <c r="AW28" s="1"/>
  <c r="BA34"/>
  <c r="AN42"/>
  <c r="AZ42"/>
  <c r="BC51"/>
  <c r="BC52"/>
  <c r="BC59"/>
  <c r="BB65"/>
  <c r="AZ66"/>
  <c r="AQ67"/>
  <c r="AV67" s="1"/>
  <c r="BA9" i="19"/>
  <c r="AQ10"/>
  <c r="BB11"/>
  <c r="AQ18"/>
  <c r="BA25"/>
  <c r="AN27"/>
  <c r="BC28"/>
  <c r="AN33"/>
  <c r="AN34"/>
  <c r="AQ44"/>
  <c r="BB57"/>
  <c r="AQ17" i="20"/>
  <c r="BB20"/>
  <c r="BC27"/>
  <c r="AN28"/>
  <c r="BB33"/>
  <c r="BC34"/>
  <c r="AQ35"/>
  <c r="AQ17" i="21"/>
  <c r="BB20"/>
  <c r="BC27"/>
  <c r="AN28"/>
  <c r="AQ35"/>
  <c r="BC50"/>
  <c r="AQ51"/>
  <c r="AZ57"/>
  <c r="BC58"/>
  <c r="AN68"/>
  <c r="BC10" i="22"/>
  <c r="AN11"/>
  <c r="BC19"/>
  <c r="AQ33"/>
  <c r="AN60"/>
  <c r="AZ66"/>
  <c r="AN68"/>
  <c r="BB17" i="23"/>
  <c r="AZ17"/>
  <c r="BC26"/>
  <c r="AN26"/>
  <c r="BC35"/>
  <c r="AZ35"/>
  <c r="AW60" i="24"/>
  <c r="AV43" i="25"/>
  <c r="BB9" i="15"/>
  <c r="AQ17"/>
  <c r="AQ19"/>
  <c r="BA33"/>
  <c r="AY41"/>
  <c r="AY43"/>
  <c r="BC51"/>
  <c r="BA52"/>
  <c r="AQ57"/>
  <c r="AQ59"/>
  <c r="BA17" i="16"/>
  <c r="AQ25"/>
  <c r="AZ25"/>
  <c r="AQ27"/>
  <c r="BB28"/>
  <c r="AQ33"/>
  <c r="AQ34"/>
  <c r="BB35"/>
  <c r="AQ44"/>
  <c r="AX44" s="1"/>
  <c r="AZ49"/>
  <c r="BB52"/>
  <c r="BB59"/>
  <c r="AN60"/>
  <c r="AN68"/>
  <c r="BA10" i="17"/>
  <c r="BA18"/>
  <c r="AQ20"/>
  <c r="BB33"/>
  <c r="AZ42"/>
  <c r="BA9" i="18"/>
  <c r="BA25"/>
  <c r="BA50"/>
  <c r="BB51"/>
  <c r="BB57"/>
  <c r="AN9" i="19"/>
  <c r="BB28"/>
  <c r="AQ33"/>
  <c r="AQ34"/>
  <c r="BB35"/>
  <c r="AQ51"/>
  <c r="AZ57"/>
  <c r="BC58"/>
  <c r="AZ65"/>
  <c r="BB67"/>
  <c r="AN68"/>
  <c r="AQ10" i="20"/>
  <c r="AZ10"/>
  <c r="AN11"/>
  <c r="AN18"/>
  <c r="AQ19"/>
  <c r="AZ19"/>
  <c r="AN20"/>
  <c r="BB27"/>
  <c r="BA33"/>
  <c r="BA34"/>
  <c r="BB44"/>
  <c r="BA49"/>
  <c r="AQ51"/>
  <c r="AZ57"/>
  <c r="BC58"/>
  <c r="AZ65"/>
  <c r="BB67"/>
  <c r="AN68"/>
  <c r="AQ10" i="21"/>
  <c r="AZ10"/>
  <c r="AN11"/>
  <c r="AN18"/>
  <c r="AQ19"/>
  <c r="AZ19"/>
  <c r="AN20"/>
  <c r="BB27"/>
  <c r="BA33"/>
  <c r="BA34"/>
  <c r="BC43"/>
  <c r="AQ44"/>
  <c r="BA44"/>
  <c r="AZ49"/>
  <c r="BB52"/>
  <c r="BB59"/>
  <c r="AN60"/>
  <c r="AZ10" i="22"/>
  <c r="BA12"/>
  <c r="AN18"/>
  <c r="AZ19"/>
  <c r="AZ26"/>
  <c r="BC28"/>
  <c r="AN35"/>
  <c r="AZ50"/>
  <c r="AZ51"/>
  <c r="BA52"/>
  <c r="AN57"/>
  <c r="AN58"/>
  <c r="AQ59"/>
  <c r="AQ67"/>
  <c r="AV67" s="1"/>
  <c r="BC20" i="23"/>
  <c r="AN20"/>
  <c r="AQ36"/>
  <c r="BC36"/>
  <c r="AN36"/>
  <c r="BC42"/>
  <c r="AN42"/>
  <c r="AZ10" i="15"/>
  <c r="AZ17"/>
  <c r="BC18"/>
  <c r="AZ25"/>
  <c r="AN26"/>
  <c r="AZ26"/>
  <c r="AQ36"/>
  <c r="AY35" s="1"/>
  <c r="AN41"/>
  <c r="AX42"/>
  <c r="AN43"/>
  <c r="AW44"/>
  <c r="AZ51"/>
  <c r="AQ58"/>
  <c r="AY58" s="1"/>
  <c r="BB60"/>
  <c r="AN65"/>
  <c r="BB67"/>
  <c r="BB68"/>
  <c r="AQ9" i="16"/>
  <c r="BA10"/>
  <c r="BB11"/>
  <c r="BB12"/>
  <c r="AQ17"/>
  <c r="BA18"/>
  <c r="BB19"/>
  <c r="BB20"/>
  <c r="AN26"/>
  <c r="AZ26"/>
  <c r="AN36"/>
  <c r="BA36"/>
  <c r="AN42"/>
  <c r="AZ42"/>
  <c r="BC51"/>
  <c r="BC52"/>
  <c r="BC59"/>
  <c r="BB65"/>
  <c r="AZ66"/>
  <c r="AQ67"/>
  <c r="AV67" s="1"/>
  <c r="AQ9" i="17"/>
  <c r="BB12"/>
  <c r="BA17"/>
  <c r="BA20"/>
  <c r="BB25"/>
  <c r="AQ27"/>
  <c r="AN27"/>
  <c r="AQ34"/>
  <c r="BC34"/>
  <c r="AQ43"/>
  <c r="AQ44"/>
  <c r="AQ49"/>
  <c r="BB52"/>
  <c r="AZ57"/>
  <c r="BA60"/>
  <c r="AN9" i="18"/>
  <c r="BC10"/>
  <c r="BC19"/>
  <c r="AQ25"/>
  <c r="BA26"/>
  <c r="AQ27"/>
  <c r="BB28"/>
  <c r="AQ33"/>
  <c r="AQ34"/>
  <c r="BB36"/>
  <c r="AN41"/>
  <c r="AZ41"/>
  <c r="AN43"/>
  <c r="AZ43"/>
  <c r="BB44"/>
  <c r="BA49"/>
  <c r="BC50"/>
  <c r="AQ51"/>
  <c r="AZ57"/>
  <c r="AZ65"/>
  <c r="BC66"/>
  <c r="AZ67"/>
  <c r="BA68"/>
  <c r="AQ12" i="19"/>
  <c r="BB19"/>
  <c r="BB20"/>
  <c r="AN26"/>
  <c r="AZ26"/>
  <c r="AN36"/>
  <c r="BA36"/>
  <c r="AN42"/>
  <c r="AZ42"/>
  <c r="BC44"/>
  <c r="BA49"/>
  <c r="AQ50"/>
  <c r="AZ58"/>
  <c r="BB59"/>
  <c r="AN60"/>
  <c r="BA60"/>
  <c r="BC67"/>
  <c r="BA9" i="20"/>
  <c r="AQ11"/>
  <c r="AQ12"/>
  <c r="BB17"/>
  <c r="AQ18"/>
  <c r="BA25"/>
  <c r="BC35"/>
  <c r="AN41"/>
  <c r="AZ41"/>
  <c r="AN43"/>
  <c r="AZ43"/>
  <c r="AQ44"/>
  <c r="AQ49"/>
  <c r="AQ50"/>
  <c r="BB52"/>
  <c r="AZ58"/>
  <c r="BB59"/>
  <c r="AN60"/>
  <c r="BA60"/>
  <c r="BC67"/>
  <c r="BA9" i="21"/>
  <c r="AQ11"/>
  <c r="AQ12"/>
  <c r="BB17"/>
  <c r="AQ18"/>
  <c r="BA25"/>
  <c r="AN33"/>
  <c r="AN34"/>
  <c r="BC35"/>
  <c r="AN41"/>
  <c r="AZ41"/>
  <c r="AZ43"/>
  <c r="BC51"/>
  <c r="BC52"/>
  <c r="BC59"/>
  <c r="BB65"/>
  <c r="AZ66"/>
  <c r="AQ67"/>
  <c r="AV67" s="1"/>
  <c r="BA9" i="22"/>
  <c r="BB11"/>
  <c r="BC12"/>
  <c r="AZ18"/>
  <c r="BA20"/>
  <c r="BC26"/>
  <c r="BB28"/>
  <c r="BB33"/>
  <c r="AQ35"/>
  <c r="BC36"/>
  <c r="AZ42"/>
  <c r="AQ43"/>
  <c r="BB59"/>
  <c r="BB67"/>
  <c r="AW43" i="24"/>
  <c r="AW43" i="18"/>
  <c r="AY17" i="19"/>
  <c r="AX44"/>
  <c r="AW43" i="20"/>
  <c r="AW43" i="21"/>
  <c r="AY49" i="22"/>
  <c r="AX49"/>
  <c r="BA9" i="23"/>
  <c r="AN9"/>
  <c r="AQ10"/>
  <c r="BC12"/>
  <c r="AQ19"/>
  <c r="BA20"/>
  <c r="BB25"/>
  <c r="BB27"/>
  <c r="AQ28"/>
  <c r="AW28" s="1"/>
  <c r="BA33"/>
  <c r="BA34"/>
  <c r="AZ42"/>
  <c r="BC44"/>
  <c r="BB49"/>
  <c r="BA50"/>
  <c r="BB51"/>
  <c r="AQ52"/>
  <c r="AQ59"/>
  <c r="AV59" s="1"/>
  <c r="BC66"/>
  <c r="BC67"/>
  <c r="BC68"/>
  <c r="BC10" i="24"/>
  <c r="BA17"/>
  <c r="BC19"/>
  <c r="AQ25"/>
  <c r="BA26"/>
  <c r="AQ27"/>
  <c r="BB28"/>
  <c r="AQ33"/>
  <c r="AQ34"/>
  <c r="BB35"/>
  <c r="BB36"/>
  <c r="BA42"/>
  <c r="BC51"/>
  <c r="BC52"/>
  <c r="BC59"/>
  <c r="BB65"/>
  <c r="AZ66"/>
  <c r="AQ67"/>
  <c r="AV67" s="1"/>
  <c r="AQ68"/>
  <c r="AY66" s="1"/>
  <c r="BC10" i="25"/>
  <c r="BA17"/>
  <c r="BC19"/>
  <c r="AQ25"/>
  <c r="BA26"/>
  <c r="AQ27"/>
  <c r="BB28"/>
  <c r="AQ33"/>
  <c r="AQ34"/>
  <c r="BB35"/>
  <c r="BB36"/>
  <c r="AN41"/>
  <c r="AZ41"/>
  <c r="AN43"/>
  <c r="AZ43"/>
  <c r="AQ44"/>
  <c r="AQ49"/>
  <c r="AQ50"/>
  <c r="BB52"/>
  <c r="AN58"/>
  <c r="AQ59"/>
  <c r="AV59" s="1"/>
  <c r="AQ67"/>
  <c r="AV67" s="1"/>
  <c r="BA9" i="26"/>
  <c r="AQ11"/>
  <c r="AQ12"/>
  <c r="BB17"/>
  <c r="AQ18"/>
  <c r="BA25"/>
  <c r="BC35"/>
  <c r="BA41"/>
  <c r="BB43"/>
  <c r="BB44"/>
  <c r="BA49"/>
  <c r="BC50"/>
  <c r="AQ51"/>
  <c r="AN57"/>
  <c r="AZ57"/>
  <c r="AZ58"/>
  <c r="BC59"/>
  <c r="AN60"/>
  <c r="AZ66"/>
  <c r="BC67"/>
  <c r="AN68"/>
  <c r="BA9" i="27"/>
  <c r="AQ11"/>
  <c r="AQ12"/>
  <c r="BB17"/>
  <c r="AQ18"/>
  <c r="BA25"/>
  <c r="BC35"/>
  <c r="BA41"/>
  <c r="BB43"/>
  <c r="BB44"/>
  <c r="BA49"/>
  <c r="BC50"/>
  <c r="AQ51"/>
  <c r="AN57"/>
  <c r="AZ57"/>
  <c r="AZ58"/>
  <c r="BC59"/>
  <c r="AN60"/>
  <c r="AZ66"/>
  <c r="BC67"/>
  <c r="AN68"/>
  <c r="AQ9" i="28"/>
  <c r="AZ9"/>
  <c r="AQ10"/>
  <c r="BB12"/>
  <c r="AQ18"/>
  <c r="AZ18"/>
  <c r="AN19"/>
  <c r="AZ25"/>
  <c r="BB27"/>
  <c r="AZ27"/>
  <c r="BA52"/>
  <c r="BB52"/>
  <c r="BC19" i="29"/>
  <c r="AZ19"/>
  <c r="AW28" i="31"/>
  <c r="AW36"/>
  <c r="AW59" i="23"/>
  <c r="AW60"/>
  <c r="AW43" i="25"/>
  <c r="BC20" i="29"/>
  <c r="AN20"/>
  <c r="BB28"/>
  <c r="AN28"/>
  <c r="AY59" i="31"/>
  <c r="BC10" i="23"/>
  <c r="BA17"/>
  <c r="BC19"/>
  <c r="AQ25"/>
  <c r="BA26"/>
  <c r="AQ27"/>
  <c r="AQ33"/>
  <c r="AQ34"/>
  <c r="BB36"/>
  <c r="AN41"/>
  <c r="AZ41"/>
  <c r="AN43"/>
  <c r="AZ43"/>
  <c r="AQ44"/>
  <c r="AX44" s="1"/>
  <c r="AQ49"/>
  <c r="AQ50"/>
  <c r="AZ58"/>
  <c r="AN60"/>
  <c r="BA60"/>
  <c r="AQ66"/>
  <c r="BA68"/>
  <c r="AQ10" i="24"/>
  <c r="AN11"/>
  <c r="BC12"/>
  <c r="AN18"/>
  <c r="AQ19"/>
  <c r="AN20"/>
  <c r="BA20"/>
  <c r="BB25"/>
  <c r="AQ28"/>
  <c r="AW28" s="1"/>
  <c r="BA41"/>
  <c r="BB43"/>
  <c r="BC50"/>
  <c r="AQ51"/>
  <c r="AZ57"/>
  <c r="BC58"/>
  <c r="AZ65"/>
  <c r="BC66"/>
  <c r="AN68"/>
  <c r="AQ10" i="25"/>
  <c r="AN11"/>
  <c r="BC12"/>
  <c r="AN18"/>
  <c r="AQ19"/>
  <c r="AN20"/>
  <c r="BA20"/>
  <c r="BB25"/>
  <c r="AQ28"/>
  <c r="AW28" s="1"/>
  <c r="AN42"/>
  <c r="AZ42"/>
  <c r="BC44"/>
  <c r="BB49"/>
  <c r="AQ52"/>
  <c r="BB57"/>
  <c r="AQ58"/>
  <c r="AZ59"/>
  <c r="BA60"/>
  <c r="AZ65"/>
  <c r="BA68"/>
  <c r="AQ17" i="26"/>
  <c r="BB20"/>
  <c r="AN26"/>
  <c r="AZ26"/>
  <c r="AN28"/>
  <c r="AQ35"/>
  <c r="AN36"/>
  <c r="BA36"/>
  <c r="BA42"/>
  <c r="AQ60"/>
  <c r="AQ68"/>
  <c r="AY66" s="1"/>
  <c r="AQ17" i="27"/>
  <c r="BB20"/>
  <c r="AN28"/>
  <c r="AQ35"/>
  <c r="BA42"/>
  <c r="AQ60"/>
  <c r="AQ68"/>
  <c r="AY66" s="1"/>
  <c r="AQ11" i="28"/>
  <c r="AN17"/>
  <c r="AZ26"/>
  <c r="BC10" i="29"/>
  <c r="AZ10"/>
  <c r="AW44" i="36"/>
  <c r="AW43"/>
  <c r="AX42"/>
  <c r="BA10" i="23"/>
  <c r="BB11"/>
  <c r="BB12"/>
  <c r="BA18"/>
  <c r="BB19"/>
  <c r="BB67"/>
  <c r="BA9" i="24"/>
  <c r="BA25"/>
  <c r="AN41"/>
  <c r="AN43"/>
  <c r="BA44"/>
  <c r="AZ49"/>
  <c r="BB52"/>
  <c r="BB59"/>
  <c r="AN60"/>
  <c r="BA9" i="25"/>
  <c r="BA25"/>
  <c r="BB44"/>
  <c r="BA49"/>
  <c r="AZ51"/>
  <c r="AQ10" i="26"/>
  <c r="AZ10"/>
  <c r="AZ19"/>
  <c r="AN20"/>
  <c r="BB27"/>
  <c r="BA33"/>
  <c r="BA34"/>
  <c r="AN42"/>
  <c r="BA50"/>
  <c r="BB51"/>
  <c r="AQ58"/>
  <c r="AZ65"/>
  <c r="AQ10" i="27"/>
  <c r="AZ10"/>
  <c r="AN11"/>
  <c r="AN18"/>
  <c r="AQ19"/>
  <c r="AZ19"/>
  <c r="AN20"/>
  <c r="BB27"/>
  <c r="BA33"/>
  <c r="BA34"/>
  <c r="AN42"/>
  <c r="BA50"/>
  <c r="BB51"/>
  <c r="AQ58"/>
  <c r="AZ65"/>
  <c r="BB9" i="28"/>
  <c r="AN10"/>
  <c r="BB11"/>
  <c r="BC18"/>
  <c r="AQ27"/>
  <c r="BB28"/>
  <c r="BA28"/>
  <c r="BB43"/>
  <c r="AX17" i="35"/>
  <c r="AY49"/>
  <c r="AX49"/>
  <c r="AQ28" i="28"/>
  <c r="AQ33"/>
  <c r="AZ35"/>
  <c r="AQ41"/>
  <c r="AQ42"/>
  <c r="AQ44"/>
  <c r="AZ49"/>
  <c r="BA50"/>
  <c r="AQ51"/>
  <c r="BC52"/>
  <c r="AZ57"/>
  <c r="AQ58"/>
  <c r="AQ9" i="29"/>
  <c r="AQ17"/>
  <c r="BB20"/>
  <c r="AN26"/>
  <c r="AZ26"/>
  <c r="AQ35"/>
  <c r="AN36"/>
  <c r="BA36"/>
  <c r="BA42"/>
  <c r="AZ65"/>
  <c r="AQ17" i="30"/>
  <c r="BB20"/>
  <c r="BC27"/>
  <c r="AN28"/>
  <c r="BB33"/>
  <c r="BC34"/>
  <c r="AQ35"/>
  <c r="AN42"/>
  <c r="AZ42"/>
  <c r="BB44"/>
  <c r="BA49"/>
  <c r="BC50"/>
  <c r="AQ51"/>
  <c r="AN57"/>
  <c r="AN58"/>
  <c r="AQ59"/>
  <c r="AQ67"/>
  <c r="AV67" s="1"/>
  <c r="BC68"/>
  <c r="AN9" i="31"/>
  <c r="BA12"/>
  <c r="AQ17"/>
  <c r="BA17"/>
  <c r="BC19"/>
  <c r="BA20"/>
  <c r="BB25"/>
  <c r="BC26"/>
  <c r="BB27"/>
  <c r="BC34"/>
  <c r="BC44"/>
  <c r="BA49"/>
  <c r="BC50"/>
  <c r="AZ57"/>
  <c r="BC58"/>
  <c r="BC59"/>
  <c r="BA60"/>
  <c r="BB65"/>
  <c r="BC66"/>
  <c r="BB67"/>
  <c r="AQ9" i="32"/>
  <c r="AQ10"/>
  <c r="BC18"/>
  <c r="AQ27"/>
  <c r="BC34"/>
  <c r="BA36"/>
  <c r="AN44"/>
  <c r="BC50"/>
  <c r="AZ51"/>
  <c r="AZ58"/>
  <c r="AQ59"/>
  <c r="BB59"/>
  <c r="AQ60"/>
  <c r="BB65"/>
  <c r="BB68"/>
  <c r="AQ9" i="33"/>
  <c r="BA10"/>
  <c r="BB11"/>
  <c r="BB12"/>
  <c r="AQ17"/>
  <c r="AQ25"/>
  <c r="AQ27"/>
  <c r="BB28"/>
  <c r="BA33"/>
  <c r="BA34"/>
  <c r="BB44"/>
  <c r="BA49"/>
  <c r="BC50"/>
  <c r="AQ51"/>
  <c r="AN57"/>
  <c r="AN58"/>
  <c r="AQ59"/>
  <c r="AQ68"/>
  <c r="AY67" s="1"/>
  <c r="AQ9" i="34"/>
  <c r="BA10"/>
  <c r="BB11"/>
  <c r="BB12"/>
  <c r="AQ17"/>
  <c r="BA18"/>
  <c r="BB19"/>
  <c r="AN26"/>
  <c r="AZ26"/>
  <c r="AN28"/>
  <c r="AQ35"/>
  <c r="AN36"/>
  <c r="BA36"/>
  <c r="AQ44"/>
  <c r="AQ49"/>
  <c r="AQ50"/>
  <c r="BB52"/>
  <c r="AN58"/>
  <c r="AQ59"/>
  <c r="AQ67"/>
  <c r="AV67" s="1"/>
  <c r="BB9" i="35"/>
  <c r="BB11"/>
  <c r="AN12"/>
  <c r="BC18"/>
  <c r="BA20"/>
  <c r="BC26"/>
  <c r="BC28"/>
  <c r="BC36"/>
  <c r="AZ41"/>
  <c r="BC42"/>
  <c r="AZ58"/>
  <c r="BC59"/>
  <c r="BC60"/>
  <c r="BC67"/>
  <c r="BC68"/>
  <c r="BB9" i="36"/>
  <c r="BC11"/>
  <c r="AQ12"/>
  <c r="AQ18"/>
  <c r="BA20"/>
  <c r="BB25"/>
  <c r="AZ26"/>
  <c r="BC27"/>
  <c r="BC28"/>
  <c r="BB33"/>
  <c r="AQ34"/>
  <c r="BA44"/>
  <c r="BB49"/>
  <c r="AZ51"/>
  <c r="AQ52"/>
  <c r="AY51" s="1"/>
  <c r="AN57"/>
  <c r="AN58"/>
  <c r="AQ59"/>
  <c r="AQ67"/>
  <c r="AV67" s="1"/>
  <c r="BA9" i="37"/>
  <c r="AQ11"/>
  <c r="AQ12"/>
  <c r="BB17"/>
  <c r="AQ18"/>
  <c r="BA25"/>
  <c r="AZ35"/>
  <c r="AZ58"/>
  <c r="AN58"/>
  <c r="BA66"/>
  <c r="AW44" i="38"/>
  <c r="AX42"/>
  <c r="AW43"/>
  <c r="AV34" i="39"/>
  <c r="AX44" i="42"/>
  <c r="AW59"/>
  <c r="AW60"/>
  <c r="BA33" i="28"/>
  <c r="BA57"/>
  <c r="BB27" i="29"/>
  <c r="BA33"/>
  <c r="BA34"/>
  <c r="AN42"/>
  <c r="BA50"/>
  <c r="BB51"/>
  <c r="BB57"/>
  <c r="AQ58"/>
  <c r="BB59"/>
  <c r="AN60"/>
  <c r="AZ66"/>
  <c r="AN68"/>
  <c r="AQ10" i="30"/>
  <c r="AZ10"/>
  <c r="AN11"/>
  <c r="AN18"/>
  <c r="AQ19"/>
  <c r="AZ19"/>
  <c r="BB25"/>
  <c r="BB27"/>
  <c r="BA33"/>
  <c r="BA34"/>
  <c r="BC43"/>
  <c r="BA44"/>
  <c r="AZ49"/>
  <c r="BB52"/>
  <c r="AZ17" i="31"/>
  <c r="BA18"/>
  <c r="BB19"/>
  <c r="BA25"/>
  <c r="BA34"/>
  <c r="BB44"/>
  <c r="AQ50"/>
  <c r="BA52"/>
  <c r="AZ58"/>
  <c r="BB59"/>
  <c r="AQ65"/>
  <c r="BA65"/>
  <c r="AQ66"/>
  <c r="BA66"/>
  <c r="BB68"/>
  <c r="BA9" i="32"/>
  <c r="AQ11"/>
  <c r="BA12"/>
  <c r="AZ18"/>
  <c r="AN19"/>
  <c r="BA20"/>
  <c r="AZ25"/>
  <c r="BB27"/>
  <c r="BC28"/>
  <c r="BB33"/>
  <c r="AQ34"/>
  <c r="AZ34"/>
  <c r="AQ36"/>
  <c r="AZ41"/>
  <c r="AZ42"/>
  <c r="AQ43"/>
  <c r="BA52"/>
  <c r="AZ57"/>
  <c r="BC58"/>
  <c r="AZ65"/>
  <c r="AZ66"/>
  <c r="BC67"/>
  <c r="BC12" i="33"/>
  <c r="BA18"/>
  <c r="BB19"/>
  <c r="AN26"/>
  <c r="AZ26"/>
  <c r="BC35"/>
  <c r="AN41"/>
  <c r="AZ41"/>
  <c r="AN43"/>
  <c r="AZ43"/>
  <c r="AQ50"/>
  <c r="BB52"/>
  <c r="AZ67"/>
  <c r="BA68"/>
  <c r="BC12" i="34"/>
  <c r="AN20"/>
  <c r="BA20"/>
  <c r="BB25"/>
  <c r="BB27"/>
  <c r="AQ28"/>
  <c r="BA33"/>
  <c r="BA34"/>
  <c r="AN42"/>
  <c r="AZ42"/>
  <c r="BC51"/>
  <c r="BC52"/>
  <c r="AQ9" i="35"/>
  <c r="BC10"/>
  <c r="BC11"/>
  <c r="BA12"/>
  <c r="AQ18"/>
  <c r="AV18" s="1"/>
  <c r="BC19"/>
  <c r="BC20"/>
  <c r="BB25"/>
  <c r="AQ26"/>
  <c r="BB27"/>
  <c r="AQ28"/>
  <c r="AV28" s="1"/>
  <c r="BA33"/>
  <c r="BA34"/>
  <c r="BC35"/>
  <c r="AQ36"/>
  <c r="AX36" s="1"/>
  <c r="BB41"/>
  <c r="AQ42"/>
  <c r="AZ43"/>
  <c r="BC44"/>
  <c r="BC50"/>
  <c r="BC52"/>
  <c r="AZ57"/>
  <c r="BC58"/>
  <c r="AQ59"/>
  <c r="AQ60"/>
  <c r="BB65"/>
  <c r="AQ67"/>
  <c r="AV67" s="1"/>
  <c r="AQ68"/>
  <c r="AQ9" i="36"/>
  <c r="BC10"/>
  <c r="AQ11"/>
  <c r="BA12"/>
  <c r="BB17"/>
  <c r="BC19"/>
  <c r="AQ27"/>
  <c r="AQ28"/>
  <c r="AQ33"/>
  <c r="AZ35"/>
  <c r="BC36"/>
  <c r="AN42"/>
  <c r="AZ42"/>
  <c r="BA50"/>
  <c r="BA52"/>
  <c r="BC10" i="37"/>
  <c r="BA17"/>
  <c r="BC19"/>
  <c r="BC60"/>
  <c r="AY35" i="44"/>
  <c r="BC34" i="28"/>
  <c r="AQ35"/>
  <c r="BA36"/>
  <c r="AZ43"/>
  <c r="BA44"/>
  <c r="AQ49"/>
  <c r="BC50"/>
  <c r="AZ51"/>
  <c r="BB59"/>
  <c r="AQ60"/>
  <c r="BB60"/>
  <c r="AN65"/>
  <c r="AN66"/>
  <c r="BC67"/>
  <c r="AQ68"/>
  <c r="BB68"/>
  <c r="BA9" i="29"/>
  <c r="AQ11"/>
  <c r="AQ12"/>
  <c r="BB17"/>
  <c r="AQ18"/>
  <c r="BA25"/>
  <c r="AN27"/>
  <c r="AN33"/>
  <c r="AN34"/>
  <c r="BC35"/>
  <c r="BA41"/>
  <c r="BB43"/>
  <c r="BB44"/>
  <c r="BA49"/>
  <c r="BC50"/>
  <c r="AQ51"/>
  <c r="AZ57"/>
  <c r="AZ58"/>
  <c r="BC59"/>
  <c r="AQ67"/>
  <c r="AV67" s="1"/>
  <c r="BA9" i="30"/>
  <c r="AQ11"/>
  <c r="AQ12"/>
  <c r="BB17"/>
  <c r="AQ18"/>
  <c r="BA25"/>
  <c r="BC35"/>
  <c r="AN41"/>
  <c r="AZ41"/>
  <c r="AZ43"/>
  <c r="BC51"/>
  <c r="BC52"/>
  <c r="AQ57"/>
  <c r="AQ58"/>
  <c r="AZ59"/>
  <c r="BA60"/>
  <c r="AZ65"/>
  <c r="AZ67"/>
  <c r="BA68"/>
  <c r="BC10" i="31"/>
  <c r="AQ12"/>
  <c r="AX12" s="1"/>
  <c r="BC35"/>
  <c r="BA36"/>
  <c r="AZ41"/>
  <c r="BC42"/>
  <c r="AN43"/>
  <c r="AZ43"/>
  <c r="BC51"/>
  <c r="BC52"/>
  <c r="AZ10" i="32"/>
  <c r="AZ11"/>
  <c r="BC12"/>
  <c r="AZ17"/>
  <c r="AQ19"/>
  <c r="BC20"/>
  <c r="BA28"/>
  <c r="AZ33"/>
  <c r="AZ35"/>
  <c r="AQ41"/>
  <c r="AQ42"/>
  <c r="BB43"/>
  <c r="AZ49"/>
  <c r="AW52"/>
  <c r="BA50"/>
  <c r="AQ51"/>
  <c r="BC52"/>
  <c r="BB57"/>
  <c r="AQ58"/>
  <c r="BA60"/>
  <c r="AQ68"/>
  <c r="AQ11" i="33"/>
  <c r="AQ12"/>
  <c r="BB17"/>
  <c r="AN20"/>
  <c r="BA20"/>
  <c r="BB25"/>
  <c r="AQ28"/>
  <c r="AQ34"/>
  <c r="AV36"/>
  <c r="BB36"/>
  <c r="AW43"/>
  <c r="BA42"/>
  <c r="BC51"/>
  <c r="BC52"/>
  <c r="AZ59"/>
  <c r="BA60"/>
  <c r="BC67"/>
  <c r="AN68"/>
  <c r="AQ11" i="34"/>
  <c r="AQ12"/>
  <c r="BB17"/>
  <c r="AQ18"/>
  <c r="BC35"/>
  <c r="BA41"/>
  <c r="AX44"/>
  <c r="BB43"/>
  <c r="BC44"/>
  <c r="BB49"/>
  <c r="AQ52"/>
  <c r="AV59"/>
  <c r="AZ59"/>
  <c r="BA60"/>
  <c r="AZ67"/>
  <c r="BA68"/>
  <c r="AZ9" i="35"/>
  <c r="AZ10"/>
  <c r="AQ11"/>
  <c r="AN17"/>
  <c r="AZ17"/>
  <c r="AZ18"/>
  <c r="AZ19"/>
  <c r="AQ20"/>
  <c r="AX20" s="1"/>
  <c r="AZ25"/>
  <c r="BC27"/>
  <c r="BA28"/>
  <c r="BB33"/>
  <c r="BC34"/>
  <c r="AZ35"/>
  <c r="AQ41"/>
  <c r="BC43"/>
  <c r="BA44"/>
  <c r="AN49"/>
  <c r="AZ49"/>
  <c r="AY51"/>
  <c r="BB57"/>
  <c r="AQ58"/>
  <c r="AZ59"/>
  <c r="AZ65"/>
  <c r="AZ67"/>
  <c r="AZ25" i="36"/>
  <c r="BA36"/>
  <c r="AX41"/>
  <c r="AX44"/>
  <c r="BC44"/>
  <c r="AY49"/>
  <c r="AZ49"/>
  <c r="BC50"/>
  <c r="BC51"/>
  <c r="AZ59"/>
  <c r="BA60"/>
  <c r="AZ67"/>
  <c r="BA68"/>
  <c r="AQ9" i="37"/>
  <c r="BB20"/>
  <c r="BC42"/>
  <c r="AN42"/>
  <c r="AQ66"/>
  <c r="AY19" i="42"/>
  <c r="AV43"/>
  <c r="AX41"/>
  <c r="AX9" i="31"/>
  <c r="AY11"/>
  <c r="AX28"/>
  <c r="AV34"/>
  <c r="AW43"/>
  <c r="AW28" i="34"/>
  <c r="AV52" i="35"/>
  <c r="AV18" i="36"/>
  <c r="AZ26" i="37"/>
  <c r="BA26"/>
  <c r="BA36"/>
  <c r="BB36"/>
  <c r="AV43" i="38"/>
  <c r="AX41"/>
  <c r="AW43" i="42"/>
  <c r="AX42"/>
  <c r="AW44" i="44"/>
  <c r="AW43"/>
  <c r="AX42"/>
  <c r="AQ27" i="37"/>
  <c r="AQ33"/>
  <c r="AQ34"/>
  <c r="AN41"/>
  <c r="AZ41"/>
  <c r="AN43"/>
  <c r="AZ43"/>
  <c r="AQ44"/>
  <c r="AX44" s="1"/>
  <c r="AQ49"/>
  <c r="AQ50"/>
  <c r="AQ59"/>
  <c r="AV59" s="1"/>
  <c r="AQ60"/>
  <c r="BB67"/>
  <c r="AQ68"/>
  <c r="BB12" i="38"/>
  <c r="BA18"/>
  <c r="AZ25"/>
  <c r="BA36"/>
  <c r="BC44"/>
  <c r="AZ49"/>
  <c r="BC50"/>
  <c r="BC51"/>
  <c r="AQ57"/>
  <c r="AQ58"/>
  <c r="AZ59"/>
  <c r="BA60"/>
  <c r="AZ65"/>
  <c r="AZ67"/>
  <c r="BA68"/>
  <c r="BC10" i="39"/>
  <c r="AQ12"/>
  <c r="AQ17"/>
  <c r="AN17"/>
  <c r="BA18"/>
  <c r="AQ19"/>
  <c r="AN19"/>
  <c r="BB20"/>
  <c r="BB25"/>
  <c r="BC26"/>
  <c r="AN27"/>
  <c r="BC35"/>
  <c r="BA36"/>
  <c r="BA41"/>
  <c r="BC42"/>
  <c r="BB49"/>
  <c r="BC50"/>
  <c r="AQ51"/>
  <c r="AZ57"/>
  <c r="BC58"/>
  <c r="BC60"/>
  <c r="AQ66"/>
  <c r="BA68"/>
  <c r="AQ9" i="40"/>
  <c r="AQ17"/>
  <c r="BB19"/>
  <c r="BB20"/>
  <c r="AN26"/>
  <c r="AZ26"/>
  <c r="AN28"/>
  <c r="AQ35"/>
  <c r="AN36"/>
  <c r="BA36"/>
  <c r="AN42"/>
  <c r="AZ42"/>
  <c r="BC51"/>
  <c r="BC52"/>
  <c r="BA60"/>
  <c r="AZ65"/>
  <c r="AZ67"/>
  <c r="BA68"/>
  <c r="BA9" i="42"/>
  <c r="AZ10"/>
  <c r="BB11"/>
  <c r="BC12"/>
  <c r="AZ17"/>
  <c r="BC18"/>
  <c r="AZ19"/>
  <c r="BB27"/>
  <c r="AQ33"/>
  <c r="AQ34"/>
  <c r="BB35"/>
  <c r="BC44"/>
  <c r="AZ51"/>
  <c r="AQ52"/>
  <c r="AY51" s="1"/>
  <c r="BB52"/>
  <c r="AZ57"/>
  <c r="AZ65"/>
  <c r="BC66"/>
  <c r="BB67"/>
  <c r="BA68"/>
  <c r="AQ9" i="43"/>
  <c r="BA10"/>
  <c r="BB11"/>
  <c r="BB12"/>
  <c r="AQ17"/>
  <c r="BA18"/>
  <c r="BB19"/>
  <c r="BB20"/>
  <c r="BA26"/>
  <c r="AQ27"/>
  <c r="AN33"/>
  <c r="AN34"/>
  <c r="BC35"/>
  <c r="BA41"/>
  <c r="AQ44"/>
  <c r="AQ49"/>
  <c r="AQ50"/>
  <c r="BB52"/>
  <c r="AZ58"/>
  <c r="BB59"/>
  <c r="AN60"/>
  <c r="BA60"/>
  <c r="BC67"/>
  <c r="AQ9" i="44"/>
  <c r="BC10"/>
  <c r="AQ11"/>
  <c r="BB17"/>
  <c r="BC19"/>
  <c r="AQ27"/>
  <c r="BC28"/>
  <c r="BB33"/>
  <c r="AQ34"/>
  <c r="AN41"/>
  <c r="AZ41"/>
  <c r="BB44"/>
  <c r="BA50"/>
  <c r="AZ50"/>
  <c r="BB59"/>
  <c r="BA65"/>
  <c r="AY49" i="49"/>
  <c r="AX49"/>
  <c r="AY51"/>
  <c r="BA9" i="38"/>
  <c r="AZ10"/>
  <c r="BB11"/>
  <c r="AZ17"/>
  <c r="AZ19"/>
  <c r="BC20"/>
  <c r="BC26"/>
  <c r="BB27"/>
  <c r="BB28"/>
  <c r="BA33"/>
  <c r="AN41"/>
  <c r="AN43"/>
  <c r="AN10" i="39"/>
  <c r="BB11"/>
  <c r="AZ17"/>
  <c r="AZ19"/>
  <c r="AN20"/>
  <c r="BA25"/>
  <c r="BC28"/>
  <c r="BB33"/>
  <c r="AN41"/>
  <c r="BA49"/>
  <c r="BB59"/>
  <c r="BB67"/>
  <c r="AZ10" i="40"/>
  <c r="AZ19"/>
  <c r="AN20"/>
  <c r="BB27"/>
  <c r="BA33"/>
  <c r="BA34"/>
  <c r="BA50"/>
  <c r="BB51"/>
  <c r="BB57"/>
  <c r="BB59"/>
  <c r="BB28" i="42"/>
  <c r="AZ35"/>
  <c r="AN42"/>
  <c r="BA52"/>
  <c r="BB59"/>
  <c r="AN60"/>
  <c r="AZ10" i="43"/>
  <c r="AZ19"/>
  <c r="AN20"/>
  <c r="AN26"/>
  <c r="BB28"/>
  <c r="BB35"/>
  <c r="AN41"/>
  <c r="AZ66"/>
  <c r="BB12" i="44"/>
  <c r="BA18"/>
  <c r="AZ25"/>
  <c r="AZ35"/>
  <c r="BC36"/>
  <c r="BA52"/>
  <c r="AW59"/>
  <c r="AW60"/>
  <c r="BC19" i="45"/>
  <c r="AZ19"/>
  <c r="AX17" i="49"/>
  <c r="BB25" i="37"/>
  <c r="BB27"/>
  <c r="AQ28"/>
  <c r="AW28" s="1"/>
  <c r="BA33"/>
  <c r="BA34"/>
  <c r="AZ42"/>
  <c r="BC44"/>
  <c r="BB49"/>
  <c r="BB51"/>
  <c r="AQ52"/>
  <c r="AQ58"/>
  <c r="AN60"/>
  <c r="AZ66"/>
  <c r="BC67"/>
  <c r="AN68"/>
  <c r="BB9" i="38"/>
  <c r="BC11"/>
  <c r="AQ12"/>
  <c r="AQ18"/>
  <c r="AV18" s="1"/>
  <c r="BA20"/>
  <c r="BB25"/>
  <c r="AZ26"/>
  <c r="BC27"/>
  <c r="BC28"/>
  <c r="BB33"/>
  <c r="AQ34"/>
  <c r="BA44"/>
  <c r="BB49"/>
  <c r="AZ50"/>
  <c r="AZ51"/>
  <c r="AQ52"/>
  <c r="AY51" s="1"/>
  <c r="AN57"/>
  <c r="AN58"/>
  <c r="AQ59"/>
  <c r="AQ67"/>
  <c r="AV67" s="1"/>
  <c r="AZ10" i="39"/>
  <c r="AN11"/>
  <c r="BA12"/>
  <c r="AQ18"/>
  <c r="AQ25"/>
  <c r="BA26"/>
  <c r="BB28"/>
  <c r="AZ35"/>
  <c r="AZ42"/>
  <c r="BB43"/>
  <c r="AQ49"/>
  <c r="BC52"/>
  <c r="BC59"/>
  <c r="BC66"/>
  <c r="AN67"/>
  <c r="BC67"/>
  <c r="BA9" i="40"/>
  <c r="AQ11"/>
  <c r="AQ12"/>
  <c r="BB17"/>
  <c r="AQ18"/>
  <c r="BA25"/>
  <c r="AN27"/>
  <c r="AN33"/>
  <c r="AN34"/>
  <c r="BC35"/>
  <c r="AN41"/>
  <c r="AZ41"/>
  <c r="AN43"/>
  <c r="AZ43"/>
  <c r="BC50"/>
  <c r="AQ51"/>
  <c r="AZ57"/>
  <c r="AZ58"/>
  <c r="BC59"/>
  <c r="AQ67"/>
  <c r="AV67" s="1"/>
  <c r="AQ9" i="42"/>
  <c r="BC10"/>
  <c r="AQ11"/>
  <c r="BA12"/>
  <c r="BB17"/>
  <c r="BC19"/>
  <c r="AQ27"/>
  <c r="BC28"/>
  <c r="BB49"/>
  <c r="BC50"/>
  <c r="BC59"/>
  <c r="BB65"/>
  <c r="AZ66"/>
  <c r="AQ67"/>
  <c r="AQ11" i="43"/>
  <c r="AQ12"/>
  <c r="BB17"/>
  <c r="AQ18"/>
  <c r="AN28"/>
  <c r="AQ35"/>
  <c r="AN36"/>
  <c r="BA36"/>
  <c r="BA42"/>
  <c r="BB43"/>
  <c r="BC44"/>
  <c r="BB49"/>
  <c r="AQ52"/>
  <c r="AQ59"/>
  <c r="AV59" s="1"/>
  <c r="BA68"/>
  <c r="AZ10" i="44"/>
  <c r="BC12"/>
  <c r="AZ17"/>
  <c r="BC18"/>
  <c r="AZ19"/>
  <c r="BA36"/>
  <c r="AN42"/>
  <c r="BA49"/>
  <c r="BA66"/>
  <c r="BC20" i="45"/>
  <c r="AN20"/>
  <c r="AW43" i="40"/>
  <c r="AV43" i="44"/>
  <c r="AX41"/>
  <c r="BC43"/>
  <c r="AN43"/>
  <c r="BC10" i="45"/>
  <c r="AZ10"/>
  <c r="BC26"/>
  <c r="AN26"/>
  <c r="AZ42" i="44"/>
  <c r="AZ43"/>
  <c r="BC44"/>
  <c r="BC50"/>
  <c r="BC51"/>
  <c r="BB52"/>
  <c r="BC59"/>
  <c r="BB65"/>
  <c r="AQ67"/>
  <c r="AV67" s="1"/>
  <c r="BA9" i="45"/>
  <c r="AQ11"/>
  <c r="AQ12"/>
  <c r="BB17"/>
  <c r="AQ18"/>
  <c r="BA25"/>
  <c r="BB27"/>
  <c r="AQ35"/>
  <c r="AN36"/>
  <c r="BA36"/>
  <c r="BA42"/>
  <c r="BB43"/>
  <c r="BC44"/>
  <c r="BB49"/>
  <c r="BA50"/>
  <c r="BB51"/>
  <c r="AQ52"/>
  <c r="AQ58"/>
  <c r="BB59"/>
  <c r="AN60"/>
  <c r="AZ66"/>
  <c r="BC67"/>
  <c r="AN68"/>
  <c r="AQ10" i="46"/>
  <c r="BC12"/>
  <c r="AQ19"/>
  <c r="AN20"/>
  <c r="BA20"/>
  <c r="BB25"/>
  <c r="AN26"/>
  <c r="AZ26"/>
  <c r="AQ35"/>
  <c r="AN36"/>
  <c r="BA36"/>
  <c r="BA42"/>
  <c r="BB44"/>
  <c r="BA49"/>
  <c r="BC50"/>
  <c r="AQ51"/>
  <c r="AN57"/>
  <c r="AZ57"/>
  <c r="AZ58"/>
  <c r="BC59"/>
  <c r="AQ67"/>
  <c r="AV67" s="1"/>
  <c r="BA9" i="47"/>
  <c r="AQ11"/>
  <c r="AQ12"/>
  <c r="BB17"/>
  <c r="AQ18"/>
  <c r="BA25"/>
  <c r="BB27"/>
  <c r="AQ35"/>
  <c r="AN36"/>
  <c r="BA36"/>
  <c r="BA42"/>
  <c r="BC50"/>
  <c r="AQ51"/>
  <c r="AN57"/>
  <c r="AZ57"/>
  <c r="AQ66"/>
  <c r="BA68"/>
  <c r="AQ9" i="48"/>
  <c r="BA10"/>
  <c r="BB11"/>
  <c r="BB12"/>
  <c r="AQ17"/>
  <c r="BA18"/>
  <c r="BB19"/>
  <c r="BB20"/>
  <c r="BA26"/>
  <c r="AQ27"/>
  <c r="BB28"/>
  <c r="AQ33"/>
  <c r="AQ34"/>
  <c r="BB35"/>
  <c r="BB36"/>
  <c r="AN41"/>
  <c r="AZ41"/>
  <c r="BC44"/>
  <c r="BB49"/>
  <c r="BA50"/>
  <c r="BB51"/>
  <c r="AQ52"/>
  <c r="AQ58"/>
  <c r="BB59"/>
  <c r="AN60"/>
  <c r="AZ66"/>
  <c r="BC67"/>
  <c r="AN68"/>
  <c r="AQ26" i="49"/>
  <c r="BC27"/>
  <c r="BB41"/>
  <c r="AQ42"/>
  <c r="AN44"/>
  <c r="BA44"/>
  <c r="AN49"/>
  <c r="AZ49"/>
  <c r="BC50"/>
  <c r="BA52"/>
  <c r="AZ58"/>
  <c r="AQ59"/>
  <c r="BB59"/>
  <c r="AQ60"/>
  <c r="AQ67"/>
  <c r="AV67" s="1"/>
  <c r="BB67"/>
  <c r="AQ68"/>
  <c r="BA9" i="50"/>
  <c r="AQ11"/>
  <c r="AQ12"/>
  <c r="BB17"/>
  <c r="AQ18"/>
  <c r="BA25"/>
  <c r="BB27"/>
  <c r="AQ36"/>
  <c r="AZ42"/>
  <c r="BA42"/>
  <c r="AQ44"/>
  <c r="AQ66"/>
  <c r="BC68"/>
  <c r="BC11" i="51"/>
  <c r="AX20" i="49"/>
  <c r="AW52"/>
  <c r="AN57" i="50"/>
  <c r="BB57"/>
  <c r="BB49" i="44"/>
  <c r="AQ52"/>
  <c r="AY51" s="1"/>
  <c r="AZ57"/>
  <c r="AZ65"/>
  <c r="BC66"/>
  <c r="AZ67"/>
  <c r="BA68"/>
  <c r="AQ9" i="45"/>
  <c r="AQ17"/>
  <c r="BB20"/>
  <c r="BA26"/>
  <c r="AQ27"/>
  <c r="AN33"/>
  <c r="AN34"/>
  <c r="BC35"/>
  <c r="BA41"/>
  <c r="AQ44"/>
  <c r="AX44" s="1"/>
  <c r="AQ49"/>
  <c r="AQ50"/>
  <c r="AN58"/>
  <c r="AQ59"/>
  <c r="AV59" s="1"/>
  <c r="AQ60"/>
  <c r="BB67"/>
  <c r="AQ68"/>
  <c r="AY66" s="1"/>
  <c r="AN9" i="46"/>
  <c r="BC10"/>
  <c r="BC19"/>
  <c r="AQ25"/>
  <c r="AN27"/>
  <c r="AN33"/>
  <c r="AN34"/>
  <c r="BC35"/>
  <c r="BA41"/>
  <c r="BC51"/>
  <c r="BC52"/>
  <c r="BA60"/>
  <c r="AZ65"/>
  <c r="AZ67"/>
  <c r="BA68"/>
  <c r="AQ9" i="47"/>
  <c r="AQ17"/>
  <c r="BB20"/>
  <c r="BA26"/>
  <c r="AQ27"/>
  <c r="AN33"/>
  <c r="AN34"/>
  <c r="BC35"/>
  <c r="BA41"/>
  <c r="AN43"/>
  <c r="AZ43"/>
  <c r="AQ44"/>
  <c r="AQ49"/>
  <c r="BC52"/>
  <c r="BC59"/>
  <c r="BC66"/>
  <c r="BC67"/>
  <c r="AQ11" i="48"/>
  <c r="AQ12"/>
  <c r="BB17"/>
  <c r="AQ18"/>
  <c r="AQ28"/>
  <c r="AN42"/>
  <c r="AZ42"/>
  <c r="AZ43"/>
  <c r="AQ44"/>
  <c r="AX44" s="1"/>
  <c r="AQ49"/>
  <c r="AQ50"/>
  <c r="AN58"/>
  <c r="AQ59"/>
  <c r="AV59" s="1"/>
  <c r="AQ60"/>
  <c r="BB67"/>
  <c r="AQ68"/>
  <c r="AY66" s="1"/>
  <c r="BC10" i="49"/>
  <c r="BA12"/>
  <c r="AQ18"/>
  <c r="AV18" s="1"/>
  <c r="AZ26"/>
  <c r="BC28"/>
  <c r="AQ34"/>
  <c r="BC36"/>
  <c r="AZ42"/>
  <c r="BC43"/>
  <c r="BB57"/>
  <c r="AQ58"/>
  <c r="BA60"/>
  <c r="AZ66"/>
  <c r="BA68"/>
  <c r="AQ17" i="50"/>
  <c r="BB20"/>
  <c r="BA26"/>
  <c r="AN33"/>
  <c r="AN34"/>
  <c r="AW43"/>
  <c r="AQ49"/>
  <c r="BB28" i="45"/>
  <c r="BB35"/>
  <c r="AN41"/>
  <c r="BA10" i="46"/>
  <c r="BB11"/>
  <c r="BB12"/>
  <c r="AZ17"/>
  <c r="BA18"/>
  <c r="BB19"/>
  <c r="BB28"/>
  <c r="BB35"/>
  <c r="AN41"/>
  <c r="BA50"/>
  <c r="BB51"/>
  <c r="BB59"/>
  <c r="AZ10" i="47"/>
  <c r="AZ19"/>
  <c r="AN20"/>
  <c r="AN26"/>
  <c r="BB28"/>
  <c r="BB35"/>
  <c r="AN41"/>
  <c r="BB51"/>
  <c r="BB52"/>
  <c r="AZ65"/>
  <c r="BA66"/>
  <c r="BA17" i="48"/>
  <c r="AZ25"/>
  <c r="BB11" i="49"/>
  <c r="AN17"/>
  <c r="BB28"/>
  <c r="AZ33"/>
  <c r="AZ34"/>
  <c r="AX36"/>
  <c r="AQ10" i="50"/>
  <c r="AZ10"/>
  <c r="AZ19"/>
  <c r="AN20"/>
  <c r="AN26"/>
  <c r="BB28"/>
  <c r="BC36"/>
  <c r="AN36"/>
  <c r="AV43"/>
  <c r="AZ43"/>
  <c r="BB43"/>
  <c r="BA9" i="51"/>
  <c r="AN9"/>
  <c r="AQ34" i="50"/>
  <c r="BB35"/>
  <c r="AN41"/>
  <c r="AZ41"/>
  <c r="BC51"/>
  <c r="BC52"/>
  <c r="BC59"/>
  <c r="BB65"/>
  <c r="AZ66"/>
  <c r="AQ67"/>
  <c r="AQ68"/>
  <c r="BC10" i="51"/>
  <c r="BA17"/>
  <c r="BC19"/>
  <c r="AQ25"/>
  <c r="AN27"/>
  <c r="AN33"/>
  <c r="AN34"/>
  <c r="BC35"/>
  <c r="AQ44"/>
  <c r="AQ49"/>
  <c r="AQ50"/>
  <c r="BB52"/>
  <c r="AN58"/>
  <c r="AQ59"/>
  <c r="AQ67"/>
  <c r="AV67" s="1"/>
  <c r="BB11" i="52"/>
  <c r="AQ18"/>
  <c r="AN19"/>
  <c r="BA20"/>
  <c r="AQ25"/>
  <c r="AZ26"/>
  <c r="BB28"/>
  <c r="BA34"/>
  <c r="AQ35"/>
  <c r="AQ36"/>
  <c r="BB36"/>
  <c r="AQ41"/>
  <c r="BA41"/>
  <c r="AN49"/>
  <c r="AN51"/>
  <c r="AN52"/>
  <c r="BA52"/>
  <c r="AZ58"/>
  <c r="AQ59"/>
  <c r="AQ65"/>
  <c r="AQ66"/>
  <c r="AQ67"/>
  <c r="AN9" i="53"/>
  <c r="BC10"/>
  <c r="BA17"/>
  <c r="BC19"/>
  <c r="AQ25"/>
  <c r="AN27"/>
  <c r="AN33"/>
  <c r="AN34"/>
  <c r="BC35"/>
  <c r="AQ44"/>
  <c r="AQ49"/>
  <c r="AQ50"/>
  <c r="BB52"/>
  <c r="AZ58"/>
  <c r="BB59"/>
  <c r="AN60"/>
  <c r="BA60"/>
  <c r="BC67"/>
  <c r="BA9" i="54"/>
  <c r="AQ11"/>
  <c r="AQ12"/>
  <c r="BB17"/>
  <c r="AQ18"/>
  <c r="BA25"/>
  <c r="BB27"/>
  <c r="AN28"/>
  <c r="AW43"/>
  <c r="BC44"/>
  <c r="BA44"/>
  <c r="BB49"/>
  <c r="AZ49"/>
  <c r="AW60"/>
  <c r="BA36" i="50"/>
  <c r="BC44"/>
  <c r="BB49"/>
  <c r="BA50"/>
  <c r="BB51"/>
  <c r="AQ52"/>
  <c r="AQ59"/>
  <c r="AV59" s="1"/>
  <c r="BA68"/>
  <c r="AQ9" i="51"/>
  <c r="BA10"/>
  <c r="BB11"/>
  <c r="BB12"/>
  <c r="BA18"/>
  <c r="BB19"/>
  <c r="AQ27"/>
  <c r="BB28"/>
  <c r="AQ33"/>
  <c r="AQ34"/>
  <c r="BB35"/>
  <c r="AN41"/>
  <c r="AZ41"/>
  <c r="BC51"/>
  <c r="BC52"/>
  <c r="AZ10" i="52"/>
  <c r="AN12"/>
  <c r="BA12"/>
  <c r="AZ17"/>
  <c r="AQ19"/>
  <c r="AQ20"/>
  <c r="BB20"/>
  <c r="AQ26"/>
  <c r="BA26"/>
  <c r="BA33"/>
  <c r="BA44"/>
  <c r="AQ49"/>
  <c r="AN50"/>
  <c r="AZ50"/>
  <c r="AQ51"/>
  <c r="AQ58"/>
  <c r="BA58"/>
  <c r="AQ9" i="53"/>
  <c r="BA10"/>
  <c r="BB11"/>
  <c r="BB12"/>
  <c r="BA18"/>
  <c r="BB19"/>
  <c r="AQ27"/>
  <c r="BB28"/>
  <c r="AQ33"/>
  <c r="AQ34"/>
  <c r="BB35"/>
  <c r="AN41"/>
  <c r="AZ41"/>
  <c r="BC51"/>
  <c r="BC52"/>
  <c r="BC59"/>
  <c r="BB65"/>
  <c r="AZ66"/>
  <c r="AQ67"/>
  <c r="AV67" s="1"/>
  <c r="AN9" i="54"/>
  <c r="BC10"/>
  <c r="BA17"/>
  <c r="BC19"/>
  <c r="AN27"/>
  <c r="AQ28"/>
  <c r="BA36"/>
  <c r="BB36"/>
  <c r="AZ57" i="50"/>
  <c r="AV67"/>
  <c r="BC66"/>
  <c r="BC12" i="51"/>
  <c r="AN20"/>
  <c r="BA20"/>
  <c r="BB25"/>
  <c r="AN26"/>
  <c r="AZ26"/>
  <c r="AN36"/>
  <c r="BA36"/>
  <c r="BA42"/>
  <c r="BB43"/>
  <c r="BC44"/>
  <c r="BB49"/>
  <c r="AQ52"/>
  <c r="AV59"/>
  <c r="AZ59"/>
  <c r="BA60"/>
  <c r="AZ67"/>
  <c r="BA68"/>
  <c r="AZ25" i="52"/>
  <c r="AZ35"/>
  <c r="AQ43"/>
  <c r="AQ57"/>
  <c r="AZ65"/>
  <c r="AZ66"/>
  <c r="BC12" i="53"/>
  <c r="AN20"/>
  <c r="BA20"/>
  <c r="BB25"/>
  <c r="AN26"/>
  <c r="AZ26"/>
  <c r="AN36"/>
  <c r="BA36"/>
  <c r="BA42"/>
  <c r="BB43"/>
  <c r="BB41" i="54"/>
  <c r="AN41"/>
  <c r="AW43" i="55"/>
  <c r="AQ51" i="53"/>
  <c r="AN68"/>
  <c r="AQ10" i="54"/>
  <c r="AN11"/>
  <c r="AN18"/>
  <c r="AQ19"/>
  <c r="AQ33"/>
  <c r="AQ34"/>
  <c r="BB35"/>
  <c r="AZ41"/>
  <c r="BC51"/>
  <c r="BC52"/>
  <c r="BC59"/>
  <c r="BB65"/>
  <c r="AZ66"/>
  <c r="AQ67"/>
  <c r="AV67" s="1"/>
  <c r="AQ68"/>
  <c r="AY66" s="1"/>
  <c r="BC10" i="55"/>
  <c r="BA17"/>
  <c r="BC19"/>
  <c r="B24"/>
  <c r="AQ25"/>
  <c r="BC35"/>
  <c r="B40"/>
  <c r="BA41"/>
  <c r="AQ44"/>
  <c r="AQ49"/>
  <c r="AQ50"/>
  <c r="BB52"/>
  <c r="C56"/>
  <c r="AN58"/>
  <c r="AZ58"/>
  <c r="BB59"/>
  <c r="AN60"/>
  <c r="BA60"/>
  <c r="BC67"/>
  <c r="BA9" i="56"/>
  <c r="B10"/>
  <c r="B11"/>
  <c r="AQ11"/>
  <c r="AQ12"/>
  <c r="BB17"/>
  <c r="AQ18"/>
  <c r="B21"/>
  <c r="B25"/>
  <c r="BA25"/>
  <c r="BB27"/>
  <c r="B28"/>
  <c r="AQ28"/>
  <c r="AW28" s="1"/>
  <c r="BA33"/>
  <c r="B34"/>
  <c r="BA34"/>
  <c r="B37"/>
  <c r="B41"/>
  <c r="AN42"/>
  <c r="AZ42"/>
  <c r="AN43"/>
  <c r="AZ43"/>
  <c r="BB44"/>
  <c r="C48"/>
  <c r="B49"/>
  <c r="BA49"/>
  <c r="BC50"/>
  <c r="AQ51"/>
  <c r="C57"/>
  <c r="AN57"/>
  <c r="AZ57"/>
  <c r="B58"/>
  <c r="B60"/>
  <c r="AZ65"/>
  <c r="BC66"/>
  <c r="BB67"/>
  <c r="AN68"/>
  <c r="C8" i="57"/>
  <c r="BB9"/>
  <c r="AQ10"/>
  <c r="BC11"/>
  <c r="B16"/>
  <c r="AQ17"/>
  <c r="AQ18"/>
  <c r="AN18"/>
  <c r="AZ19"/>
  <c r="AQ20"/>
  <c r="AZ25"/>
  <c r="B26"/>
  <c r="BA26"/>
  <c r="BB27"/>
  <c r="BC28"/>
  <c r="C32"/>
  <c r="AZ33"/>
  <c r="BA34"/>
  <c r="AZ34"/>
  <c r="AN35"/>
  <c r="BC35"/>
  <c r="BA36"/>
  <c r="BC44"/>
  <c r="AN44"/>
  <c r="AZ57"/>
  <c r="BA57"/>
  <c r="AV43" i="56"/>
  <c r="B40" i="57"/>
  <c r="C40"/>
  <c r="AN42" i="54"/>
  <c r="AZ42"/>
  <c r="AN43"/>
  <c r="AZ43"/>
  <c r="BC50"/>
  <c r="AQ51"/>
  <c r="AZ57"/>
  <c r="BC58"/>
  <c r="AZ65"/>
  <c r="BC66"/>
  <c r="AN68"/>
  <c r="B8" i="55"/>
  <c r="C9"/>
  <c r="AQ10"/>
  <c r="AN11"/>
  <c r="BC12"/>
  <c r="C16"/>
  <c r="B17"/>
  <c r="AN18"/>
  <c r="AQ19"/>
  <c r="AN20"/>
  <c r="BA20"/>
  <c r="BB25"/>
  <c r="AN26"/>
  <c r="AZ26"/>
  <c r="AN28"/>
  <c r="AQ35"/>
  <c r="AN36"/>
  <c r="BA36"/>
  <c r="B42"/>
  <c r="BA42"/>
  <c r="BB43"/>
  <c r="BC44"/>
  <c r="BB49"/>
  <c r="AQ52"/>
  <c r="BB57"/>
  <c r="AQ59"/>
  <c r="AV59" s="1"/>
  <c r="B68"/>
  <c r="BA68"/>
  <c r="B69"/>
  <c r="AQ9" i="56"/>
  <c r="AV11" s="1"/>
  <c r="B12"/>
  <c r="AQ17"/>
  <c r="BB20"/>
  <c r="BA26"/>
  <c r="AQ27"/>
  <c r="B29"/>
  <c r="C32"/>
  <c r="AQ33"/>
  <c r="AV34" s="1"/>
  <c r="AQ34"/>
  <c r="BB36"/>
  <c r="AN41"/>
  <c r="AZ41"/>
  <c r="B51"/>
  <c r="BC51"/>
  <c r="BC52"/>
  <c r="BC59"/>
  <c r="B61"/>
  <c r="B65"/>
  <c r="BB65"/>
  <c r="AZ66"/>
  <c r="AQ67"/>
  <c r="AV67" s="1"/>
  <c r="AQ68"/>
  <c r="AY66" s="1"/>
  <c r="AN10" i="57"/>
  <c r="AN12"/>
  <c r="BA12"/>
  <c r="AZ17"/>
  <c r="B18"/>
  <c r="B19"/>
  <c r="AQ19"/>
  <c r="BA20"/>
  <c r="AQ25"/>
  <c r="AV27" s="1"/>
  <c r="BC26"/>
  <c r="AQ27"/>
  <c r="BC27"/>
  <c r="B29"/>
  <c r="BC34"/>
  <c r="B43"/>
  <c r="C50"/>
  <c r="B50"/>
  <c r="BA52"/>
  <c r="BB52"/>
  <c r="BB52" i="54"/>
  <c r="BB59"/>
  <c r="AN60"/>
  <c r="BA9" i="55"/>
  <c r="BA25"/>
  <c r="BB27"/>
  <c r="BA33"/>
  <c r="BA34"/>
  <c r="AN42"/>
  <c r="AN43"/>
  <c r="BB44"/>
  <c r="BA49"/>
  <c r="AZ51"/>
  <c r="AZ65"/>
  <c r="BB67"/>
  <c r="AZ10" i="56"/>
  <c r="AZ19"/>
  <c r="AN20"/>
  <c r="AN26"/>
  <c r="AZ35"/>
  <c r="AN36"/>
  <c r="BA50"/>
  <c r="BB51"/>
  <c r="BA9" i="57"/>
  <c r="BB11"/>
  <c r="B58"/>
  <c r="AW43" i="59"/>
  <c r="BB33" i="57"/>
  <c r="AQ34"/>
  <c r="AQ36"/>
  <c r="AZ41"/>
  <c r="AZ42"/>
  <c r="BA44"/>
  <c r="B45"/>
  <c r="AN49"/>
  <c r="AZ50"/>
  <c r="C56"/>
  <c r="C57"/>
  <c r="AQ57"/>
  <c r="AQ58"/>
  <c r="BB59"/>
  <c r="AQ9" i="58"/>
  <c r="BA10"/>
  <c r="BB11"/>
  <c r="B12"/>
  <c r="BB12"/>
  <c r="AQ17"/>
  <c r="AV20" s="1"/>
  <c r="BA18"/>
  <c r="BB19"/>
  <c r="AQ27"/>
  <c r="BB28"/>
  <c r="B29"/>
  <c r="C32"/>
  <c r="AQ33"/>
  <c r="AQ34"/>
  <c r="AX34" s="1"/>
  <c r="BB35"/>
  <c r="AN41"/>
  <c r="AZ41"/>
  <c r="BC44"/>
  <c r="B48"/>
  <c r="BB49"/>
  <c r="BA50"/>
  <c r="BB51"/>
  <c r="AQ52"/>
  <c r="BB57"/>
  <c r="AQ58"/>
  <c r="AZ59"/>
  <c r="B60"/>
  <c r="BA60"/>
  <c r="B61"/>
  <c r="B64"/>
  <c r="B65"/>
  <c r="AZ65"/>
  <c r="AZ67"/>
  <c r="B68"/>
  <c r="BA68"/>
  <c r="B69"/>
  <c r="B9" i="59"/>
  <c r="B10"/>
  <c r="BC12"/>
  <c r="C16"/>
  <c r="B17"/>
  <c r="AN18"/>
  <c r="AQ19"/>
  <c r="AN20"/>
  <c r="BA20"/>
  <c r="BB25"/>
  <c r="AN26"/>
  <c r="AZ26"/>
  <c r="BB28"/>
  <c r="B29"/>
  <c r="C32"/>
  <c r="AQ33"/>
  <c r="AQ34"/>
  <c r="BB35"/>
  <c r="AN41"/>
  <c r="AZ41"/>
  <c r="B45"/>
  <c r="B48"/>
  <c r="B50"/>
  <c r="BA50"/>
  <c r="BB51"/>
  <c r="AQ52"/>
  <c r="BB57"/>
  <c r="AQ58"/>
  <c r="BB59"/>
  <c r="AN60"/>
  <c r="AZ66"/>
  <c r="BC67"/>
  <c r="AN68"/>
  <c r="AZ10" i="60"/>
  <c r="AN12"/>
  <c r="B16"/>
  <c r="BA20"/>
  <c r="BA25"/>
  <c r="BC50"/>
  <c r="AZ50"/>
  <c r="AW43" i="62"/>
  <c r="AQ42" i="57"/>
  <c r="AZ43"/>
  <c r="BC50"/>
  <c r="AZ51"/>
  <c r="AZ65"/>
  <c r="AZ66"/>
  <c r="B8" i="58"/>
  <c r="C9"/>
  <c r="AN11"/>
  <c r="BC12"/>
  <c r="C16"/>
  <c r="B17"/>
  <c r="AN18"/>
  <c r="AN20"/>
  <c r="BA20"/>
  <c r="BB25"/>
  <c r="AN26"/>
  <c r="AZ26"/>
  <c r="AN28"/>
  <c r="AN36"/>
  <c r="BA36"/>
  <c r="BA42"/>
  <c r="BB44"/>
  <c r="B49"/>
  <c r="BA49"/>
  <c r="BC50"/>
  <c r="C57"/>
  <c r="AZ57"/>
  <c r="AZ58"/>
  <c r="BC59"/>
  <c r="AN60"/>
  <c r="BC67"/>
  <c r="AN68"/>
  <c r="BB11" i="59"/>
  <c r="AQ12"/>
  <c r="BB17"/>
  <c r="AQ18"/>
  <c r="B25"/>
  <c r="BA25"/>
  <c r="BB27"/>
  <c r="AN28"/>
  <c r="AN36"/>
  <c r="BA36"/>
  <c r="BA42"/>
  <c r="BB49"/>
  <c r="BC50"/>
  <c r="C57"/>
  <c r="AZ57"/>
  <c r="AZ58"/>
  <c r="BC59"/>
  <c r="AQ67"/>
  <c r="AV67" s="1"/>
  <c r="BA9" i="60"/>
  <c r="AQ10"/>
  <c r="BA10"/>
  <c r="AN11"/>
  <c r="AZ11"/>
  <c r="AQ12"/>
  <c r="AX12" s="1"/>
  <c r="BA18"/>
  <c r="C27"/>
  <c r="B27"/>
  <c r="BC27"/>
  <c r="AN27"/>
  <c r="AQ33"/>
  <c r="AV34" s="1"/>
  <c r="C34"/>
  <c r="B34"/>
  <c r="BC43"/>
  <c r="AN43"/>
  <c r="BC51"/>
  <c r="AZ51"/>
  <c r="AV11" i="59"/>
  <c r="B33" i="60"/>
  <c r="C33"/>
  <c r="C42"/>
  <c r="B42"/>
  <c r="BB52"/>
  <c r="BA52"/>
  <c r="AZ58" i="57"/>
  <c r="AQ59"/>
  <c r="AX60" s="1"/>
  <c r="AQ67"/>
  <c r="AN9" i="58"/>
  <c r="AQ25"/>
  <c r="AN27"/>
  <c r="AN33"/>
  <c r="AN34"/>
  <c r="B51"/>
  <c r="AQ60"/>
  <c r="AQ68"/>
  <c r="AY66" s="1"/>
  <c r="B11" i="59"/>
  <c r="B12"/>
  <c r="AQ17"/>
  <c r="AN33"/>
  <c r="AN34"/>
  <c r="AQ44"/>
  <c r="AX44" s="1"/>
  <c r="AQ49"/>
  <c r="B51"/>
  <c r="B60"/>
  <c r="B61"/>
  <c r="AZ65"/>
  <c r="B68"/>
  <c r="B69"/>
  <c r="B10" i="60"/>
  <c r="B13"/>
  <c r="AZ25"/>
  <c r="AX28"/>
  <c r="BC28"/>
  <c r="AN28"/>
  <c r="AZ33"/>
  <c r="BA33"/>
  <c r="BC34"/>
  <c r="AN34"/>
  <c r="C58"/>
  <c r="B58"/>
  <c r="AV43" i="61"/>
  <c r="BB19" i="60"/>
  <c r="AQ20"/>
  <c r="BA26"/>
  <c r="BA41"/>
  <c r="AQ42"/>
  <c r="AQ44"/>
  <c r="AX44" s="1"/>
  <c r="BA50"/>
  <c r="B51"/>
  <c r="BB59"/>
  <c r="AQ60"/>
  <c r="BB67"/>
  <c r="AQ68"/>
  <c r="AY67" s="1"/>
  <c r="BC10" i="61"/>
  <c r="BA17"/>
  <c r="BA18"/>
  <c r="BB19"/>
  <c r="BB20"/>
  <c r="AN26"/>
  <c r="AZ26"/>
  <c r="BB28"/>
  <c r="B29"/>
  <c r="C32"/>
  <c r="AQ33"/>
  <c r="AQ34"/>
  <c r="AW36" s="1"/>
  <c r="BB35"/>
  <c r="BB36"/>
  <c r="AN41"/>
  <c r="AZ41"/>
  <c r="AQ44"/>
  <c r="AX44" s="1"/>
  <c r="B51"/>
  <c r="BC51"/>
  <c r="BC52"/>
  <c r="BB59"/>
  <c r="AQ60"/>
  <c r="BC68"/>
  <c r="BC10" i="62"/>
  <c r="BA17"/>
  <c r="BC19"/>
  <c r="B24"/>
  <c r="AQ25"/>
  <c r="AY25" s="1"/>
  <c r="AQ28"/>
  <c r="BA33"/>
  <c r="B34"/>
  <c r="BA34"/>
  <c r="B37"/>
  <c r="B41"/>
  <c r="AN42"/>
  <c r="AZ42"/>
  <c r="AN43"/>
  <c r="AZ43"/>
  <c r="BB44"/>
  <c r="C49"/>
  <c r="BA49"/>
  <c r="AQ50"/>
  <c r="BA50"/>
  <c r="C56"/>
  <c r="BB59"/>
  <c r="AQ60"/>
  <c r="BB67"/>
  <c r="AQ68"/>
  <c r="AY66" s="1"/>
  <c r="BA9" i="63"/>
  <c r="B10"/>
  <c r="B11"/>
  <c r="BC12"/>
  <c r="B21"/>
  <c r="B24"/>
  <c r="C24"/>
  <c r="AW43"/>
  <c r="AY35" i="64"/>
  <c r="AW44"/>
  <c r="AW43"/>
  <c r="AX42"/>
  <c r="AW43" i="61"/>
  <c r="AW28" i="62"/>
  <c r="AV43"/>
  <c r="AZ27" i="60"/>
  <c r="BA28"/>
  <c r="BA34"/>
  <c r="AQ35"/>
  <c r="AX34" s="1"/>
  <c r="AQ36"/>
  <c r="BB43"/>
  <c r="BC44"/>
  <c r="AQ50"/>
  <c r="BC52"/>
  <c r="AZ57"/>
  <c r="AZ58"/>
  <c r="B59"/>
  <c r="BC59"/>
  <c r="AN60"/>
  <c r="AZ66"/>
  <c r="BC67"/>
  <c r="AN68"/>
  <c r="B8" i="61"/>
  <c r="C9"/>
  <c r="AQ10"/>
  <c r="AN11"/>
  <c r="BC12"/>
  <c r="C16"/>
  <c r="B17"/>
  <c r="AQ18"/>
  <c r="B21"/>
  <c r="B25"/>
  <c r="AN27"/>
  <c r="AQ28"/>
  <c r="B34"/>
  <c r="B37"/>
  <c r="B41"/>
  <c r="AN42"/>
  <c r="AZ42"/>
  <c r="BB43"/>
  <c r="B49"/>
  <c r="BC50"/>
  <c r="AQ51"/>
  <c r="C57"/>
  <c r="AZ57"/>
  <c r="B58"/>
  <c r="AZ58"/>
  <c r="B59"/>
  <c r="BC59"/>
  <c r="AN60"/>
  <c r="AZ66"/>
  <c r="AZ67"/>
  <c r="B68"/>
  <c r="BA68"/>
  <c r="B8" i="62"/>
  <c r="C9"/>
  <c r="AQ10"/>
  <c r="AN11"/>
  <c r="BC12"/>
  <c r="C16"/>
  <c r="B17"/>
  <c r="AN18"/>
  <c r="AQ19"/>
  <c r="BA20"/>
  <c r="BB25"/>
  <c r="AN26"/>
  <c r="AZ26"/>
  <c r="B29"/>
  <c r="C32"/>
  <c r="AQ33"/>
  <c r="AQ34"/>
  <c r="BB36"/>
  <c r="AN41"/>
  <c r="AZ41"/>
  <c r="B45"/>
  <c r="B50"/>
  <c r="AZ57"/>
  <c r="B58"/>
  <c r="AZ58"/>
  <c r="B59"/>
  <c r="BC59"/>
  <c r="AN60"/>
  <c r="AZ66"/>
  <c r="BC67"/>
  <c r="AN68"/>
  <c r="C8" i="63"/>
  <c r="C19"/>
  <c r="B19"/>
  <c r="BA42" i="60"/>
  <c r="BB44"/>
  <c r="BA9" i="61"/>
  <c r="AZ25"/>
  <c r="AN43"/>
  <c r="BB44"/>
  <c r="AZ49"/>
  <c r="BB52"/>
  <c r="BA9" i="62"/>
  <c r="BA25"/>
  <c r="BB27"/>
  <c r="AZ35"/>
  <c r="AN36"/>
  <c r="AQ51"/>
  <c r="BA12" i="63"/>
  <c r="BB12"/>
  <c r="BA17"/>
  <c r="B18"/>
  <c r="AQ18"/>
  <c r="BB19"/>
  <c r="AZ19"/>
  <c r="BA25"/>
  <c r="AZ25"/>
  <c r="BB28"/>
  <c r="AN28"/>
  <c r="AV43" i="64"/>
  <c r="AX41"/>
  <c r="AQ10" i="63"/>
  <c r="AV10" s="1"/>
  <c r="BC10"/>
  <c r="BB11"/>
  <c r="BA18"/>
  <c r="BA20"/>
  <c r="C25"/>
  <c r="AQ25"/>
  <c r="BB25"/>
  <c r="BB27"/>
  <c r="BA36"/>
  <c r="C41"/>
  <c r="AQ44"/>
  <c r="BC44"/>
  <c r="BA49"/>
  <c r="B50"/>
  <c r="AZ50"/>
  <c r="BB51"/>
  <c r="BA52"/>
  <c r="AZ57"/>
  <c r="BC58"/>
  <c r="BC60"/>
  <c r="BB68"/>
  <c r="B8" i="64"/>
  <c r="BB9"/>
  <c r="AZ10"/>
  <c r="AQ11"/>
  <c r="AZ17"/>
  <c r="AQ18"/>
  <c r="BC19"/>
  <c r="B24"/>
  <c r="AQ27"/>
  <c r="AQ28"/>
  <c r="AV28" s="1"/>
  <c r="AQ33"/>
  <c r="AX33" s="1"/>
  <c r="AZ35"/>
  <c r="B42"/>
  <c r="BA44"/>
  <c r="B50"/>
  <c r="B51"/>
  <c r="BB59"/>
  <c r="AQ60"/>
  <c r="AY59" s="1"/>
  <c r="BB67"/>
  <c r="AQ68"/>
  <c r="AY66" s="1"/>
  <c r="AN9" i="65"/>
  <c r="BC10"/>
  <c r="BA17"/>
  <c r="BC19"/>
  <c r="B24"/>
  <c r="AQ25"/>
  <c r="AV26" s="1"/>
  <c r="AN27"/>
  <c r="BB35" i="63"/>
  <c r="C40"/>
  <c r="AZ43"/>
  <c r="BA44"/>
  <c r="BC50"/>
  <c r="BC52"/>
  <c r="B56"/>
  <c r="B57"/>
  <c r="BC59"/>
  <c r="B64"/>
  <c r="BA65"/>
  <c r="BA66"/>
  <c r="BC67"/>
  <c r="AQ9" i="64"/>
  <c r="BC10"/>
  <c r="BB12"/>
  <c r="BB17"/>
  <c r="AN19"/>
  <c r="AZ25"/>
  <c r="BA34"/>
  <c r="AN42"/>
  <c r="AN43"/>
  <c r="B64"/>
  <c r="BA10" i="65"/>
  <c r="BB11"/>
  <c r="BB12"/>
  <c r="BA18"/>
  <c r="BB19"/>
  <c r="AQ27"/>
  <c r="BA36"/>
  <c r="BB36"/>
  <c r="BB41"/>
  <c r="AN41"/>
  <c r="BC43" i="63"/>
  <c r="B48"/>
  <c r="C49"/>
  <c r="AQ49"/>
  <c r="AQ50"/>
  <c r="AQ51"/>
  <c r="AQ52"/>
  <c r="BB57"/>
  <c r="AW59"/>
  <c r="AZ58"/>
  <c r="BA60"/>
  <c r="BB65"/>
  <c r="BC66"/>
  <c r="B17" i="64"/>
  <c r="AZ19"/>
  <c r="BC34"/>
  <c r="BC35"/>
  <c r="B40"/>
  <c r="B45"/>
  <c r="AZ49"/>
  <c r="AQ50"/>
  <c r="BC51"/>
  <c r="BC52"/>
  <c r="AZ57"/>
  <c r="B58"/>
  <c r="AZ58"/>
  <c r="B59"/>
  <c r="BC59"/>
  <c r="AN60"/>
  <c r="AZ66"/>
  <c r="BC67"/>
  <c r="AN68"/>
  <c r="B8" i="65"/>
  <c r="C9"/>
  <c r="AQ10"/>
  <c r="AY10" s="1"/>
  <c r="BC12"/>
  <c r="C16"/>
  <c r="B17"/>
  <c r="AN20"/>
  <c r="BA20"/>
  <c r="BB25"/>
  <c r="AN26"/>
  <c r="AZ26"/>
  <c r="C34"/>
  <c r="B34"/>
  <c r="AN36"/>
  <c r="AY35" i="66"/>
  <c r="AV43"/>
  <c r="AX41"/>
  <c r="C29" i="65"/>
  <c r="B29"/>
  <c r="B32"/>
  <c r="C32"/>
  <c r="C37"/>
  <c r="B37"/>
  <c r="BB28"/>
  <c r="AQ33"/>
  <c r="AQ34"/>
  <c r="BB35"/>
  <c r="AZ41"/>
  <c r="BC44"/>
  <c r="BB49"/>
  <c r="BA50"/>
  <c r="BB51"/>
  <c r="AQ52"/>
  <c r="AQ59"/>
  <c r="AV59" s="1"/>
  <c r="C64"/>
  <c r="B68"/>
  <c r="BA68"/>
  <c r="B69"/>
  <c r="B12" i="66"/>
  <c r="BA12"/>
  <c r="AQ18"/>
  <c r="AV18" s="1"/>
  <c r="AN20"/>
  <c r="BA20"/>
  <c r="B21"/>
  <c r="B25"/>
  <c r="BB25"/>
  <c r="AN26"/>
  <c r="AZ26"/>
  <c r="BC27"/>
  <c r="BB28"/>
  <c r="BA33"/>
  <c r="BC34"/>
  <c r="BC35"/>
  <c r="B40"/>
  <c r="AN41"/>
  <c r="AZ41"/>
  <c r="BA44"/>
  <c r="C48"/>
  <c r="B49"/>
  <c r="BB49"/>
  <c r="AZ50"/>
  <c r="AZ51"/>
  <c r="AQ52"/>
  <c r="AY49" s="1"/>
  <c r="AN57"/>
  <c r="AN58"/>
  <c r="AQ59"/>
  <c r="AX60" s="1"/>
  <c r="AQ67"/>
  <c r="AV67" s="1"/>
  <c r="BA9" i="67"/>
  <c r="AQ11"/>
  <c r="AW44" i="66"/>
  <c r="AX42"/>
  <c r="AX44"/>
  <c r="AW43"/>
  <c r="B41" i="65"/>
  <c r="AN42"/>
  <c r="AZ42"/>
  <c r="AZ43"/>
  <c r="AQ44"/>
  <c r="AQ49"/>
  <c r="AY49" s="1"/>
  <c r="AQ50"/>
  <c r="C56"/>
  <c r="AZ58"/>
  <c r="AN60"/>
  <c r="BA60"/>
  <c r="BC67"/>
  <c r="BB9" i="66"/>
  <c r="BC11"/>
  <c r="BC12"/>
  <c r="AZ25"/>
  <c r="B28"/>
  <c r="AQ28"/>
  <c r="AW28" s="1"/>
  <c r="AQ33"/>
  <c r="AZ35"/>
  <c r="BC36"/>
  <c r="AN42"/>
  <c r="AZ42"/>
  <c r="AN43"/>
  <c r="AZ43"/>
  <c r="BC44"/>
  <c r="AZ49"/>
  <c r="BC50"/>
  <c r="BC51"/>
  <c r="AQ57"/>
  <c r="AQ58"/>
  <c r="AZ59"/>
  <c r="B60"/>
  <c r="BA60"/>
  <c r="B61"/>
  <c r="B65"/>
  <c r="AZ65"/>
  <c r="AZ67"/>
  <c r="B68"/>
  <c r="BA68"/>
  <c r="B69"/>
  <c r="AQ9" i="67"/>
  <c r="AV10" s="1"/>
  <c r="BA20"/>
  <c r="BB20"/>
  <c r="AZ66" i="65"/>
  <c r="AZ17" i="66"/>
  <c r="AZ19"/>
  <c r="BB27"/>
  <c r="BA34"/>
  <c r="AZ10" i="67"/>
  <c r="BA17"/>
  <c r="BC19"/>
  <c r="AQ25"/>
  <c r="BC35"/>
  <c r="BA41"/>
  <c r="BB44"/>
  <c r="BA49"/>
  <c r="BC50"/>
  <c r="AN57"/>
  <c r="AZ57"/>
  <c r="BA65"/>
  <c r="AQ66"/>
  <c r="BA68"/>
  <c r="BA26"/>
  <c r="AQ27"/>
  <c r="AV27" s="1"/>
  <c r="AQ33"/>
  <c r="AQ34"/>
  <c r="AW36" s="1"/>
  <c r="BB36"/>
  <c r="BA42"/>
  <c r="BA25"/>
  <c r="BB27"/>
  <c r="BA33"/>
  <c r="BA34"/>
  <c r="AN42"/>
  <c r="AN43"/>
  <c r="AZ43"/>
  <c r="BC44"/>
  <c r="BA50"/>
  <c r="BB51"/>
  <c r="AQ52"/>
  <c r="AV52" s="1"/>
  <c r="AQ59"/>
  <c r="AV59" s="1"/>
  <c r="BA66"/>
  <c r="AQ68"/>
  <c r="AW12"/>
  <c r="AY10"/>
  <c r="AW11"/>
  <c r="AX10"/>
  <c r="AV18"/>
  <c r="AY17"/>
  <c r="AV20"/>
  <c r="AV19"/>
  <c r="AW17"/>
  <c r="AX17"/>
  <c r="AV28"/>
  <c r="AY25"/>
  <c r="AV26"/>
  <c r="AW25"/>
  <c r="AY35"/>
  <c r="AX36"/>
  <c r="AX44"/>
  <c r="AV11"/>
  <c r="AW9"/>
  <c r="AY9"/>
  <c r="AV12"/>
  <c r="AX18"/>
  <c r="AW20"/>
  <c r="AY18"/>
  <c r="AW19"/>
  <c r="AV34"/>
  <c r="AV36"/>
  <c r="AX33"/>
  <c r="AV35"/>
  <c r="AY33"/>
  <c r="AY34"/>
  <c r="AY49"/>
  <c r="AV51"/>
  <c r="AW49"/>
  <c r="AV50"/>
  <c r="AX49"/>
  <c r="AX50"/>
  <c r="AY50"/>
  <c r="AW51"/>
  <c r="AY19"/>
  <c r="AX20"/>
  <c r="AX28"/>
  <c r="AY27"/>
  <c r="AY51"/>
  <c r="AY66"/>
  <c r="AW67"/>
  <c r="AW68"/>
  <c r="AX66"/>
  <c r="AX12"/>
  <c r="AY11"/>
  <c r="AY59"/>
  <c r="AX60"/>
  <c r="AY67"/>
  <c r="AX68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AW44"/>
  <c r="AN49"/>
  <c r="AN51"/>
  <c r="AY57"/>
  <c r="AY58"/>
  <c r="AZ59"/>
  <c r="AN65"/>
  <c r="AX65"/>
  <c r="AN66"/>
  <c r="AZ67"/>
  <c r="BA12"/>
  <c r="AX26"/>
  <c r="AX41"/>
  <c r="AX42"/>
  <c r="AV44"/>
  <c r="AZ50"/>
  <c r="BA52"/>
  <c r="AW60"/>
  <c r="AW65"/>
  <c r="AV66"/>
  <c r="AW27"/>
  <c r="AW41"/>
  <c r="AV42"/>
  <c r="AW57"/>
  <c r="BA57"/>
  <c r="AV58"/>
  <c r="BA58"/>
  <c r="AN59"/>
  <c r="AV60"/>
  <c r="BB60"/>
  <c r="AN67"/>
  <c r="AV68"/>
  <c r="BB68"/>
  <c r="AN12"/>
  <c r="AN50"/>
  <c r="AN52"/>
  <c r="AY65"/>
  <c r="AX18" i="66"/>
  <c r="AW20"/>
  <c r="AY18"/>
  <c r="AW19"/>
  <c r="AW12"/>
  <c r="AV34"/>
  <c r="AW33"/>
  <c r="AV36"/>
  <c r="AX33"/>
  <c r="AV35"/>
  <c r="AY33"/>
  <c r="AY67"/>
  <c r="AX68"/>
  <c r="AV11"/>
  <c r="AW9"/>
  <c r="AX9"/>
  <c r="AV10"/>
  <c r="AY9"/>
  <c r="AV12"/>
  <c r="AX12"/>
  <c r="AY11"/>
  <c r="AX26"/>
  <c r="AX34"/>
  <c r="AW36"/>
  <c r="AY34"/>
  <c r="AW35"/>
  <c r="AW52"/>
  <c r="AX50"/>
  <c r="AY50"/>
  <c r="AW51"/>
  <c r="AV60"/>
  <c r="AV58"/>
  <c r="AW57"/>
  <c r="AY57"/>
  <c r="AW60"/>
  <c r="AY58"/>
  <c r="AZ9"/>
  <c r="AN10"/>
  <c r="AX10"/>
  <c r="AZ11"/>
  <c r="AN17"/>
  <c r="AX17"/>
  <c r="AZ18"/>
  <c r="AN19"/>
  <c r="AX20"/>
  <c r="AN25"/>
  <c r="AX25"/>
  <c r="AZ27"/>
  <c r="BA28"/>
  <c r="B33"/>
  <c r="AZ33"/>
  <c r="AZ34"/>
  <c r="AN35"/>
  <c r="AX36"/>
  <c r="AY41"/>
  <c r="AY42"/>
  <c r="AY43"/>
  <c r="AN44"/>
  <c r="AN49"/>
  <c r="AX49"/>
  <c r="AV50"/>
  <c r="AN51"/>
  <c r="AV52"/>
  <c r="AN65"/>
  <c r="AX65"/>
  <c r="BB65"/>
  <c r="AN66"/>
  <c r="AX66"/>
  <c r="BC66"/>
  <c r="AW17"/>
  <c r="AV19"/>
  <c r="AW25"/>
  <c r="AV44"/>
  <c r="AW49"/>
  <c r="AV51"/>
  <c r="AW65"/>
  <c r="AV66"/>
  <c r="AW68"/>
  <c r="C9"/>
  <c r="AN9"/>
  <c r="AN11"/>
  <c r="AW11"/>
  <c r="C16"/>
  <c r="AN18"/>
  <c r="AV20"/>
  <c r="BB20"/>
  <c r="AV26"/>
  <c r="BA26"/>
  <c r="AN27"/>
  <c r="AW27"/>
  <c r="AN28"/>
  <c r="C32"/>
  <c r="AN33"/>
  <c r="AN34"/>
  <c r="BB36"/>
  <c r="AW41"/>
  <c r="BA41"/>
  <c r="AV42"/>
  <c r="BA42"/>
  <c r="BB43"/>
  <c r="AX52"/>
  <c r="C56"/>
  <c r="C57"/>
  <c r="BA57"/>
  <c r="BA58"/>
  <c r="AN59"/>
  <c r="BB60"/>
  <c r="AN67"/>
  <c r="AW67"/>
  <c r="AV68"/>
  <c r="BB68"/>
  <c r="AY10"/>
  <c r="AN12"/>
  <c r="AY17"/>
  <c r="AV27"/>
  <c r="AN50"/>
  <c r="AN52"/>
  <c r="AY65"/>
  <c r="AV11" i="65"/>
  <c r="AW9"/>
  <c r="AX9"/>
  <c r="AY9"/>
  <c r="AV12"/>
  <c r="AX18"/>
  <c r="AW20"/>
  <c r="AY18"/>
  <c r="AW19"/>
  <c r="AV34"/>
  <c r="AW33"/>
  <c r="AV36"/>
  <c r="AX33"/>
  <c r="AV35"/>
  <c r="AY33"/>
  <c r="AX34"/>
  <c r="AW36"/>
  <c r="AY34"/>
  <c r="AW35"/>
  <c r="AY67"/>
  <c r="AX68"/>
  <c r="AY19"/>
  <c r="AX20"/>
  <c r="AX28"/>
  <c r="AY27"/>
  <c r="AV51"/>
  <c r="AX49"/>
  <c r="AW52"/>
  <c r="AX50"/>
  <c r="AY50"/>
  <c r="AW51"/>
  <c r="AX12"/>
  <c r="AY11"/>
  <c r="AY51"/>
  <c r="AX52"/>
  <c r="AW59"/>
  <c r="AW11"/>
  <c r="AV18"/>
  <c r="AY17"/>
  <c r="AV20"/>
  <c r="AV19"/>
  <c r="AW17"/>
  <c r="AX17"/>
  <c r="AV28"/>
  <c r="AW25"/>
  <c r="AY35"/>
  <c r="AX36"/>
  <c r="AY59"/>
  <c r="AX58"/>
  <c r="AX57"/>
  <c r="AX60"/>
  <c r="AX44"/>
  <c r="AZ9"/>
  <c r="AN10"/>
  <c r="AZ11"/>
  <c r="AN17"/>
  <c r="AZ18"/>
  <c r="AN19"/>
  <c r="AN25"/>
  <c r="AY26"/>
  <c r="AZ27"/>
  <c r="BA28"/>
  <c r="B33"/>
  <c r="AZ33"/>
  <c r="AZ34"/>
  <c r="AN35"/>
  <c r="AY41"/>
  <c r="AY42"/>
  <c r="AY43"/>
  <c r="AN44"/>
  <c r="AW44"/>
  <c r="AN49"/>
  <c r="AN51"/>
  <c r="AY57"/>
  <c r="AY58"/>
  <c r="AZ59"/>
  <c r="AN65"/>
  <c r="AX65"/>
  <c r="AN66"/>
  <c r="AX66"/>
  <c r="AZ67"/>
  <c r="BA12"/>
  <c r="AX26"/>
  <c r="AX41"/>
  <c r="AX42"/>
  <c r="AV44"/>
  <c r="AZ50"/>
  <c r="BA52"/>
  <c r="AW65"/>
  <c r="AV66"/>
  <c r="AW68"/>
  <c r="AW27"/>
  <c r="AW41"/>
  <c r="AV42"/>
  <c r="BB43"/>
  <c r="AW57"/>
  <c r="BA57"/>
  <c r="AV58"/>
  <c r="BA58"/>
  <c r="AN59"/>
  <c r="AV60"/>
  <c r="BB60"/>
  <c r="AN67"/>
  <c r="AW67"/>
  <c r="AV68"/>
  <c r="BB68"/>
  <c r="AN12"/>
  <c r="AN50"/>
  <c r="AN52"/>
  <c r="AY65"/>
  <c r="AV34" i="64"/>
  <c r="AV35"/>
  <c r="AV11"/>
  <c r="AW9"/>
  <c r="AX9"/>
  <c r="AV10"/>
  <c r="AY9"/>
  <c r="AV12"/>
  <c r="AX28"/>
  <c r="AY27"/>
  <c r="AX26"/>
  <c r="AX34"/>
  <c r="AW36"/>
  <c r="AY34"/>
  <c r="AW35"/>
  <c r="AY67"/>
  <c r="AX68"/>
  <c r="AX12"/>
  <c r="AY11"/>
  <c r="AX18"/>
  <c r="AW20"/>
  <c r="AY18"/>
  <c r="AW19"/>
  <c r="AW52"/>
  <c r="AX50"/>
  <c r="AY50"/>
  <c r="AW51"/>
  <c r="AV59"/>
  <c r="AV60"/>
  <c r="AV58"/>
  <c r="AW57"/>
  <c r="AX57"/>
  <c r="AY57"/>
  <c r="AW59"/>
  <c r="AX58"/>
  <c r="AY58"/>
  <c r="AV18"/>
  <c r="AZ9"/>
  <c r="AX10"/>
  <c r="AZ11"/>
  <c r="AX17"/>
  <c r="AZ18"/>
  <c r="AX20"/>
  <c r="AN25"/>
  <c r="AX25"/>
  <c r="AY26"/>
  <c r="AZ27"/>
  <c r="BA28"/>
  <c r="B33"/>
  <c r="AZ33"/>
  <c r="AZ34"/>
  <c r="AN35"/>
  <c r="AX36"/>
  <c r="AY41"/>
  <c r="AY42"/>
  <c r="AY43"/>
  <c r="AN44"/>
  <c r="AN49"/>
  <c r="AX49"/>
  <c r="AV50"/>
  <c r="AN51"/>
  <c r="AV52"/>
  <c r="AN65"/>
  <c r="AX65"/>
  <c r="BB65"/>
  <c r="AN66"/>
  <c r="AX66"/>
  <c r="BC66"/>
  <c r="AW17"/>
  <c r="AV19"/>
  <c r="AW25"/>
  <c r="BH41"/>
  <c r="AV44"/>
  <c r="AW49"/>
  <c r="AV51"/>
  <c r="AW65"/>
  <c r="AV66"/>
  <c r="AW68"/>
  <c r="C9"/>
  <c r="AN9"/>
  <c r="AN11"/>
  <c r="AW11"/>
  <c r="C16"/>
  <c r="AN18"/>
  <c r="AV20"/>
  <c r="BB20"/>
  <c r="AV26"/>
  <c r="BA26"/>
  <c r="AN27"/>
  <c r="AW27"/>
  <c r="AN28"/>
  <c r="C32"/>
  <c r="AN33"/>
  <c r="AN34"/>
  <c r="BB36"/>
  <c r="AW41"/>
  <c r="BA41"/>
  <c r="AV42"/>
  <c r="BA42"/>
  <c r="BB43"/>
  <c r="AX52"/>
  <c r="C56"/>
  <c r="C57"/>
  <c r="BA57"/>
  <c r="BA58"/>
  <c r="AN59"/>
  <c r="BH57" s="1"/>
  <c r="BB60"/>
  <c r="AN67"/>
  <c r="AW67"/>
  <c r="AV68"/>
  <c r="BB68"/>
  <c r="AY10"/>
  <c r="AN12"/>
  <c r="AY17"/>
  <c r="AY25"/>
  <c r="AV27"/>
  <c r="AN50"/>
  <c r="AN52"/>
  <c r="AY65"/>
  <c r="AX12" i="63"/>
  <c r="AY11"/>
  <c r="AY35"/>
  <c r="AX36"/>
  <c r="AW49"/>
  <c r="AW52"/>
  <c r="AX50"/>
  <c r="AY50"/>
  <c r="AW51"/>
  <c r="AY51"/>
  <c r="AX52"/>
  <c r="AV18"/>
  <c r="AY17"/>
  <c r="AV20"/>
  <c r="AV19"/>
  <c r="AW17"/>
  <c r="AX17"/>
  <c r="AV11"/>
  <c r="AX9"/>
  <c r="AY9"/>
  <c r="AV12"/>
  <c r="AV28"/>
  <c r="AV27"/>
  <c r="AY25"/>
  <c r="AV26"/>
  <c r="AW25"/>
  <c r="AX25"/>
  <c r="AV34"/>
  <c r="AW33"/>
  <c r="AV36"/>
  <c r="AX33"/>
  <c r="AV35"/>
  <c r="AY33"/>
  <c r="AX34"/>
  <c r="AW36"/>
  <c r="AY34"/>
  <c r="AW35"/>
  <c r="AW11"/>
  <c r="AX18"/>
  <c r="AW20"/>
  <c r="AY18"/>
  <c r="AW19"/>
  <c r="AY19"/>
  <c r="AX20"/>
  <c r="AX28"/>
  <c r="AY27"/>
  <c r="AV67"/>
  <c r="AY65"/>
  <c r="AV68"/>
  <c r="AV66"/>
  <c r="AW65"/>
  <c r="AX65"/>
  <c r="AY66"/>
  <c r="AW67"/>
  <c r="AW68"/>
  <c r="AX66"/>
  <c r="AX44"/>
  <c r="AZ9"/>
  <c r="AN10"/>
  <c r="AZ11"/>
  <c r="AN17"/>
  <c r="AZ18"/>
  <c r="AN19"/>
  <c r="AN25"/>
  <c r="AY26"/>
  <c r="AZ27"/>
  <c r="BA28"/>
  <c r="B33"/>
  <c r="AZ33"/>
  <c r="AZ34"/>
  <c r="AN35"/>
  <c r="AY41"/>
  <c r="AY42"/>
  <c r="AY43"/>
  <c r="AN44"/>
  <c r="AW44"/>
  <c r="AN49"/>
  <c r="AN51"/>
  <c r="AY57"/>
  <c r="AY58"/>
  <c r="AZ59"/>
  <c r="AX60"/>
  <c r="C65"/>
  <c r="AN65"/>
  <c r="AN66"/>
  <c r="AZ67"/>
  <c r="AX68"/>
  <c r="AN20"/>
  <c r="BC20"/>
  <c r="AN26"/>
  <c r="AX26"/>
  <c r="BC26"/>
  <c r="AN36"/>
  <c r="BC36"/>
  <c r="AN41"/>
  <c r="AX41"/>
  <c r="BB41"/>
  <c r="AN42"/>
  <c r="AX42"/>
  <c r="BC42"/>
  <c r="AN43"/>
  <c r="AV44"/>
  <c r="AN57"/>
  <c r="AX57"/>
  <c r="AN58"/>
  <c r="AX58"/>
  <c r="AN60"/>
  <c r="AW60"/>
  <c r="AN68"/>
  <c r="AW27"/>
  <c r="AW41"/>
  <c r="AV42"/>
  <c r="AW57"/>
  <c r="AV58"/>
  <c r="AV60"/>
  <c r="AN12"/>
  <c r="AN50"/>
  <c r="AN52"/>
  <c r="AX12" i="62"/>
  <c r="AY11"/>
  <c r="AW52"/>
  <c r="AX50"/>
  <c r="AY50"/>
  <c r="AW51"/>
  <c r="AW12"/>
  <c r="AY10"/>
  <c r="AW11"/>
  <c r="AX10"/>
  <c r="AV18"/>
  <c r="AY17"/>
  <c r="AV20"/>
  <c r="AV19"/>
  <c r="AW17"/>
  <c r="AX17"/>
  <c r="AV26"/>
  <c r="AY35"/>
  <c r="AX36"/>
  <c r="AY51"/>
  <c r="AX52"/>
  <c r="AY59"/>
  <c r="AX60"/>
  <c r="AY67"/>
  <c r="AX68"/>
  <c r="AV11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Y19"/>
  <c r="AX20"/>
  <c r="AX28"/>
  <c r="AY27"/>
  <c r="AY49"/>
  <c r="AV51"/>
  <c r="AW49"/>
  <c r="AV52"/>
  <c r="AV50"/>
  <c r="AX49"/>
  <c r="AV59"/>
  <c r="AV60"/>
  <c r="AV58"/>
  <c r="AW57"/>
  <c r="AX57"/>
  <c r="AY57"/>
  <c r="AW59"/>
  <c r="AW60"/>
  <c r="AX58"/>
  <c r="AY58"/>
  <c r="AZ9"/>
  <c r="AN10"/>
  <c r="AZ11"/>
  <c r="AN17"/>
  <c r="AZ18"/>
  <c r="AN19"/>
  <c r="AN25"/>
  <c r="AY26"/>
  <c r="AZ27"/>
  <c r="BA28"/>
  <c r="B33"/>
  <c r="AZ33"/>
  <c r="AZ34"/>
  <c r="AN35"/>
  <c r="AY41"/>
  <c r="AY42"/>
  <c r="AY43"/>
  <c r="AN44"/>
  <c r="AW44"/>
  <c r="BC44"/>
  <c r="AN49"/>
  <c r="BB49"/>
  <c r="AN51"/>
  <c r="BC51"/>
  <c r="AN65"/>
  <c r="AX65"/>
  <c r="BB65"/>
  <c r="AN66"/>
  <c r="AX66"/>
  <c r="BC66"/>
  <c r="BA12"/>
  <c r="AX26"/>
  <c r="AX41"/>
  <c r="BH41"/>
  <c r="AX42"/>
  <c r="AV44"/>
  <c r="AZ50"/>
  <c r="BA52"/>
  <c r="AW65"/>
  <c r="AV66"/>
  <c r="AW68"/>
  <c r="AW27"/>
  <c r="BH33"/>
  <c r="AW41"/>
  <c r="AV42"/>
  <c r="BB43"/>
  <c r="BA57"/>
  <c r="BA58"/>
  <c r="AN59"/>
  <c r="BB60"/>
  <c r="AN67"/>
  <c r="AW67"/>
  <c r="AV68"/>
  <c r="BB68"/>
  <c r="AN12"/>
  <c r="AN50"/>
  <c r="AN52"/>
  <c r="AY65"/>
  <c r="AW12" i="61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Y66"/>
  <c r="AV11"/>
  <c r="AW9"/>
  <c r="AX9"/>
  <c r="AV10"/>
  <c r="AY9"/>
  <c r="AV12"/>
  <c r="AX18"/>
  <c r="AW20"/>
  <c r="AY18"/>
  <c r="AW19"/>
  <c r="AV34"/>
  <c r="AV36"/>
  <c r="AX33"/>
  <c r="AV35"/>
  <c r="AY33"/>
  <c r="AY34"/>
  <c r="AY49"/>
  <c r="AV51"/>
  <c r="AW49"/>
  <c r="AV52"/>
  <c r="AV50"/>
  <c r="AX49"/>
  <c r="AW52"/>
  <c r="AX50"/>
  <c r="AY50"/>
  <c r="AW51"/>
  <c r="AY59"/>
  <c r="AX57"/>
  <c r="AX60"/>
  <c r="AY19"/>
  <c r="AX20"/>
  <c r="AX28"/>
  <c r="AY27"/>
  <c r="AY51"/>
  <c r="AX52"/>
  <c r="AW28"/>
  <c r="AX12"/>
  <c r="AY11"/>
  <c r="AW59"/>
  <c r="AW60"/>
  <c r="AX58"/>
  <c r="AY58"/>
  <c r="AZ9"/>
  <c r="AN10"/>
  <c r="AZ11"/>
  <c r="AN17"/>
  <c r="AZ18"/>
  <c r="AN19"/>
  <c r="AN25"/>
  <c r="AY26"/>
  <c r="AZ27"/>
  <c r="BA28"/>
  <c r="B33"/>
  <c r="AZ33"/>
  <c r="AZ34"/>
  <c r="AN35"/>
  <c r="AY41"/>
  <c r="AY42"/>
  <c r="AY43"/>
  <c r="AN44"/>
  <c r="AW44"/>
  <c r="BC44"/>
  <c r="AN49"/>
  <c r="AN51"/>
  <c r="AY57"/>
  <c r="AN65"/>
  <c r="AX65"/>
  <c r="BB65"/>
  <c r="AN66"/>
  <c r="AX66"/>
  <c r="BC66"/>
  <c r="AX68"/>
  <c r="BA12"/>
  <c r="AX26"/>
  <c r="AX41"/>
  <c r="AX42"/>
  <c r="AV44"/>
  <c r="AZ50"/>
  <c r="BA52"/>
  <c r="AW65"/>
  <c r="AV66"/>
  <c r="AW68"/>
  <c r="AW27"/>
  <c r="BH33"/>
  <c r="AW41"/>
  <c r="AV42"/>
  <c r="AW57"/>
  <c r="BA57"/>
  <c r="AV58"/>
  <c r="BA58"/>
  <c r="AN59"/>
  <c r="BH57" s="1"/>
  <c r="AV60"/>
  <c r="BB60"/>
  <c r="AN67"/>
  <c r="AW67"/>
  <c r="AV68"/>
  <c r="BB68"/>
  <c r="AN12"/>
  <c r="AN50"/>
  <c r="AN52"/>
  <c r="AY65"/>
  <c r="AW12" i="60"/>
  <c r="AY10"/>
  <c r="AW11"/>
  <c r="AX10"/>
  <c r="AV18"/>
  <c r="AY17"/>
  <c r="AV20"/>
  <c r="AV19"/>
  <c r="AW17"/>
  <c r="AX17"/>
  <c r="AV43"/>
  <c r="AV42"/>
  <c r="AW41"/>
  <c r="AV44"/>
  <c r="AX41"/>
  <c r="AY41"/>
  <c r="AW28"/>
  <c r="AW27"/>
  <c r="AX26"/>
  <c r="AY26"/>
  <c r="AW43"/>
  <c r="AX42"/>
  <c r="AW44"/>
  <c r="AY42"/>
  <c r="AY59"/>
  <c r="AX60"/>
  <c r="AX68"/>
  <c r="AX18"/>
  <c r="AW52"/>
  <c r="AX50"/>
  <c r="AY50"/>
  <c r="AW51"/>
  <c r="AY19"/>
  <c r="AX20"/>
  <c r="AV28"/>
  <c r="AV27"/>
  <c r="AY25"/>
  <c r="AV26"/>
  <c r="AW25"/>
  <c r="AX25"/>
  <c r="AY35"/>
  <c r="AX36"/>
  <c r="AV59"/>
  <c r="AV60"/>
  <c r="AV58"/>
  <c r="AW57"/>
  <c r="AX57"/>
  <c r="AY57"/>
  <c r="AW59"/>
  <c r="AW60"/>
  <c r="AX58"/>
  <c r="AY58"/>
  <c r="C8"/>
  <c r="AN10"/>
  <c r="BC10"/>
  <c r="AV12"/>
  <c r="BB12"/>
  <c r="C17"/>
  <c r="AN17"/>
  <c r="BB17"/>
  <c r="AN19"/>
  <c r="AW19"/>
  <c r="BC19"/>
  <c r="C24"/>
  <c r="C25"/>
  <c r="AN25"/>
  <c r="BB25"/>
  <c r="AN35"/>
  <c r="AW35"/>
  <c r="BC35"/>
  <c r="C40"/>
  <c r="C41"/>
  <c r="AY43"/>
  <c r="AN44"/>
  <c r="AN49"/>
  <c r="AX49"/>
  <c r="AV50"/>
  <c r="AN51"/>
  <c r="AV52"/>
  <c r="AN65"/>
  <c r="AX65"/>
  <c r="BB65"/>
  <c r="AN66"/>
  <c r="AX66"/>
  <c r="BC66"/>
  <c r="AY9"/>
  <c r="AV10"/>
  <c r="AY11"/>
  <c r="AY18"/>
  <c r="AN20"/>
  <c r="AW20"/>
  <c r="BC20"/>
  <c r="AN26"/>
  <c r="BC26"/>
  <c r="AY27"/>
  <c r="AY33"/>
  <c r="AY34"/>
  <c r="AV35"/>
  <c r="AN36"/>
  <c r="AW36"/>
  <c r="BC36"/>
  <c r="AN41"/>
  <c r="BB41"/>
  <c r="AN42"/>
  <c r="BC42"/>
  <c r="AW49"/>
  <c r="AV51"/>
  <c r="AW65"/>
  <c r="AV66"/>
  <c r="AX9"/>
  <c r="AX33"/>
  <c r="AV36"/>
  <c r="AX52"/>
  <c r="C56"/>
  <c r="C57"/>
  <c r="BA57"/>
  <c r="BA58"/>
  <c r="AN59"/>
  <c r="BH57" s="1"/>
  <c r="BB60"/>
  <c r="AN67"/>
  <c r="AW67"/>
  <c r="AV68"/>
  <c r="BB68"/>
  <c r="AW9"/>
  <c r="AW33"/>
  <c r="AN50"/>
  <c r="AN52"/>
  <c r="AW52" i="59"/>
  <c r="AX50"/>
  <c r="AY50"/>
  <c r="AW51"/>
  <c r="AY59"/>
  <c r="AX57"/>
  <c r="AX60"/>
  <c r="AX12"/>
  <c r="AY17"/>
  <c r="AV20"/>
  <c r="AV19"/>
  <c r="AX17"/>
  <c r="AV28"/>
  <c r="AV27"/>
  <c r="AY25"/>
  <c r="AV26"/>
  <c r="AW25"/>
  <c r="AX25"/>
  <c r="AY35"/>
  <c r="AX36"/>
  <c r="AY51"/>
  <c r="AX52"/>
  <c r="AY67"/>
  <c r="AX68"/>
  <c r="AW20"/>
  <c r="AV34"/>
  <c r="AW33"/>
  <c r="AV36"/>
  <c r="AX33"/>
  <c r="AV35"/>
  <c r="AY33"/>
  <c r="AX34"/>
  <c r="AW36"/>
  <c r="AY34"/>
  <c r="AW35"/>
  <c r="AW59"/>
  <c r="AW60"/>
  <c r="AX58"/>
  <c r="AY58"/>
  <c r="AW12"/>
  <c r="AY10"/>
  <c r="AW11"/>
  <c r="AX10"/>
  <c r="AY19"/>
  <c r="AX20"/>
  <c r="AX28"/>
  <c r="AY27"/>
  <c r="AY49"/>
  <c r="AV51"/>
  <c r="AW49"/>
  <c r="AV52"/>
  <c r="AV50"/>
  <c r="AX49"/>
  <c r="C8"/>
  <c r="AN10"/>
  <c r="BC10"/>
  <c r="AV12"/>
  <c r="AN17"/>
  <c r="AZ18"/>
  <c r="AN19"/>
  <c r="AN25"/>
  <c r="AY26"/>
  <c r="AZ27"/>
  <c r="BA28"/>
  <c r="B33"/>
  <c r="AZ33"/>
  <c r="AZ34"/>
  <c r="AN35"/>
  <c r="BH33" s="1"/>
  <c r="AN44"/>
  <c r="BH41" s="1"/>
  <c r="BC44"/>
  <c r="AN49"/>
  <c r="AN51"/>
  <c r="AY57"/>
  <c r="AZ59"/>
  <c r="AN65"/>
  <c r="AX65"/>
  <c r="BB65"/>
  <c r="AN66"/>
  <c r="AX66"/>
  <c r="BC66"/>
  <c r="AY9"/>
  <c r="AV10"/>
  <c r="AY11"/>
  <c r="BA12"/>
  <c r="AX26"/>
  <c r="AX41"/>
  <c r="AX42"/>
  <c r="AZ50"/>
  <c r="BA52"/>
  <c r="AW65"/>
  <c r="AV66"/>
  <c r="AW68"/>
  <c r="AX9"/>
  <c r="AW27"/>
  <c r="AW41"/>
  <c r="AV42"/>
  <c r="BB43"/>
  <c r="AW57"/>
  <c r="BA57"/>
  <c r="AV58"/>
  <c r="BA58"/>
  <c r="AN59"/>
  <c r="BH57" s="1"/>
  <c r="AV60"/>
  <c r="BB60"/>
  <c r="AN67"/>
  <c r="AW67"/>
  <c r="AV68"/>
  <c r="BB68"/>
  <c r="AW9"/>
  <c r="AN12"/>
  <c r="AN50"/>
  <c r="AN52"/>
  <c r="AY65"/>
  <c r="AV11" i="58"/>
  <c r="AW9"/>
  <c r="AX9"/>
  <c r="AV10"/>
  <c r="AY9"/>
  <c r="AV12"/>
  <c r="AX18"/>
  <c r="AW20"/>
  <c r="AY18"/>
  <c r="AW19"/>
  <c r="AV36"/>
  <c r="AX33"/>
  <c r="AV35"/>
  <c r="AY33"/>
  <c r="AW36"/>
  <c r="AY19"/>
  <c r="AX20"/>
  <c r="AX28"/>
  <c r="AY27"/>
  <c r="AY49"/>
  <c r="AV51"/>
  <c r="AW49"/>
  <c r="AV52"/>
  <c r="AV50"/>
  <c r="AX49"/>
  <c r="AW52"/>
  <c r="AX50"/>
  <c r="AY50"/>
  <c r="AW51"/>
  <c r="AY59"/>
  <c r="AX57"/>
  <c r="AX60"/>
  <c r="AY67"/>
  <c r="AX68"/>
  <c r="AW28"/>
  <c r="AX12"/>
  <c r="AY11"/>
  <c r="AY51"/>
  <c r="AX52"/>
  <c r="AW12"/>
  <c r="AY10"/>
  <c r="AW11"/>
  <c r="AX10"/>
  <c r="AV19"/>
  <c r="AV28"/>
  <c r="AV27"/>
  <c r="AY25"/>
  <c r="AV26"/>
  <c r="AW25"/>
  <c r="AX25"/>
  <c r="AY35"/>
  <c r="AX36"/>
  <c r="AW59"/>
  <c r="AW60"/>
  <c r="AX58"/>
  <c r="AY58"/>
  <c r="AX44"/>
  <c r="AV59"/>
  <c r="AZ9"/>
  <c r="AN10"/>
  <c r="AZ11"/>
  <c r="AN17"/>
  <c r="AZ18"/>
  <c r="AN19"/>
  <c r="AN25"/>
  <c r="AY26"/>
  <c r="AZ27"/>
  <c r="BA28"/>
  <c r="B33"/>
  <c r="AZ33"/>
  <c r="AZ34"/>
  <c r="AN35"/>
  <c r="AY41"/>
  <c r="AY42"/>
  <c r="AY43"/>
  <c r="AN44"/>
  <c r="AW44"/>
  <c r="AN49"/>
  <c r="AN51"/>
  <c r="AY57"/>
  <c r="AN65"/>
  <c r="AX65"/>
  <c r="BB65"/>
  <c r="AN66"/>
  <c r="AX66"/>
  <c r="BC66"/>
  <c r="BA12"/>
  <c r="AX26"/>
  <c r="AX41"/>
  <c r="AX42"/>
  <c r="AV44"/>
  <c r="AZ50"/>
  <c r="BA52"/>
  <c r="AW65"/>
  <c r="AV66"/>
  <c r="AW68"/>
  <c r="AW27"/>
  <c r="BH33"/>
  <c r="AW41"/>
  <c r="AV42"/>
  <c r="BB43"/>
  <c r="AW57"/>
  <c r="BA57"/>
  <c r="AV58"/>
  <c r="BA58"/>
  <c r="AN59"/>
  <c r="BH57" s="1"/>
  <c r="AV60"/>
  <c r="BB60"/>
  <c r="AN67"/>
  <c r="AW67"/>
  <c r="AV68"/>
  <c r="BB68"/>
  <c r="AN12"/>
  <c r="BH9" s="1"/>
  <c r="AN50"/>
  <c r="AN52"/>
  <c r="AY65"/>
  <c r="AY19" i="57"/>
  <c r="AX20"/>
  <c r="AY25"/>
  <c r="AX28"/>
  <c r="AY27"/>
  <c r="AV34"/>
  <c r="AW33"/>
  <c r="AV36"/>
  <c r="AX33"/>
  <c r="AV35"/>
  <c r="AY33"/>
  <c r="AY51"/>
  <c r="AX52"/>
  <c r="AV67"/>
  <c r="AY65"/>
  <c r="AV68"/>
  <c r="AV66"/>
  <c r="AW65"/>
  <c r="AX65"/>
  <c r="AY66"/>
  <c r="AW67"/>
  <c r="AW68"/>
  <c r="AX66"/>
  <c r="AY67"/>
  <c r="AX68"/>
  <c r="AX34"/>
  <c r="AW36"/>
  <c r="AY34"/>
  <c r="AW35"/>
  <c r="AX44"/>
  <c r="AY43"/>
  <c r="AY49"/>
  <c r="AV51"/>
  <c r="AW49"/>
  <c r="AV52"/>
  <c r="AV50"/>
  <c r="AX49"/>
  <c r="AV11"/>
  <c r="AW9"/>
  <c r="AX9"/>
  <c r="AV10"/>
  <c r="AY9"/>
  <c r="AV12"/>
  <c r="AX12"/>
  <c r="AY11"/>
  <c r="AV18"/>
  <c r="AY17"/>
  <c r="AV20"/>
  <c r="AV19"/>
  <c r="AW17"/>
  <c r="AX17"/>
  <c r="AX18"/>
  <c r="AW20"/>
  <c r="AY18"/>
  <c r="AW19"/>
  <c r="AY35"/>
  <c r="AX36"/>
  <c r="AW12"/>
  <c r="AY10"/>
  <c r="AW11"/>
  <c r="AX10"/>
  <c r="AW28"/>
  <c r="AW27"/>
  <c r="AX26"/>
  <c r="AY26"/>
  <c r="AV43"/>
  <c r="AV42"/>
  <c r="AW41"/>
  <c r="AV44"/>
  <c r="AX41"/>
  <c r="AY41"/>
  <c r="AW43"/>
  <c r="AX42"/>
  <c r="AW44"/>
  <c r="AY42"/>
  <c r="AW57"/>
  <c r="AW60"/>
  <c r="AY58"/>
  <c r="AW51"/>
  <c r="BA10"/>
  <c r="BA17"/>
  <c r="BB19"/>
  <c r="AN20"/>
  <c r="BH17" s="1"/>
  <c r="BA25"/>
  <c r="AN26"/>
  <c r="BB35"/>
  <c r="AN36"/>
  <c r="BC36"/>
  <c r="AN41"/>
  <c r="BB41"/>
  <c r="AN42"/>
  <c r="BC42"/>
  <c r="AN43"/>
  <c r="BB44"/>
  <c r="C48"/>
  <c r="BA49"/>
  <c r="BB51"/>
  <c r="AN57"/>
  <c r="AN58"/>
  <c r="BC58"/>
  <c r="AN60"/>
  <c r="BC60"/>
  <c r="C64"/>
  <c r="BA65"/>
  <c r="BA66"/>
  <c r="AN68"/>
  <c r="BC68"/>
  <c r="C9"/>
  <c r="AN27"/>
  <c r="AN28"/>
  <c r="AN33"/>
  <c r="AN34"/>
  <c r="AY50"/>
  <c r="AN59"/>
  <c r="AN67"/>
  <c r="BC67"/>
  <c r="AN50"/>
  <c r="AX50"/>
  <c r="AN52"/>
  <c r="AW12" i="56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Y67"/>
  <c r="AX68"/>
  <c r="AX44"/>
  <c r="AW9"/>
  <c r="AX9"/>
  <c r="AV12"/>
  <c r="AX18"/>
  <c r="AW20"/>
  <c r="AY18"/>
  <c r="AW19"/>
  <c r="AW33"/>
  <c r="AV36"/>
  <c r="AY33"/>
  <c r="AX34"/>
  <c r="AW36"/>
  <c r="AY34"/>
  <c r="AW35"/>
  <c r="AY49"/>
  <c r="AV51"/>
  <c r="AW49"/>
  <c r="AV52"/>
  <c r="AV50"/>
  <c r="AX49"/>
  <c r="AW52"/>
  <c r="AX50"/>
  <c r="AY50"/>
  <c r="AW51"/>
  <c r="AY19"/>
  <c r="AX20"/>
  <c r="AX28"/>
  <c r="AY27"/>
  <c r="AY51"/>
  <c r="AX52"/>
  <c r="AW59"/>
  <c r="AX12"/>
  <c r="AY11"/>
  <c r="AY59"/>
  <c r="AX58"/>
  <c r="AX57"/>
  <c r="AX60"/>
  <c r="AZ9"/>
  <c r="AN10"/>
  <c r="AZ11"/>
  <c r="AN17"/>
  <c r="AZ18"/>
  <c r="AN19"/>
  <c r="AN25"/>
  <c r="AY26"/>
  <c r="AZ27"/>
  <c r="BA28"/>
  <c r="B33"/>
  <c r="AZ33"/>
  <c r="AZ34"/>
  <c r="AN35"/>
  <c r="AY41"/>
  <c r="AY42"/>
  <c r="AY43"/>
  <c r="AN44"/>
  <c r="BH41" s="1"/>
  <c r="AW44"/>
  <c r="AN49"/>
  <c r="AN51"/>
  <c r="AY57"/>
  <c r="AY58"/>
  <c r="AZ59"/>
  <c r="AN65"/>
  <c r="AX65"/>
  <c r="AN66"/>
  <c r="AX66"/>
  <c r="AZ67"/>
  <c r="BA12"/>
  <c r="AX26"/>
  <c r="AX41"/>
  <c r="AX42"/>
  <c r="AV44"/>
  <c r="AZ50"/>
  <c r="BA52"/>
  <c r="AW65"/>
  <c r="AV66"/>
  <c r="AW68"/>
  <c r="AW27"/>
  <c r="AW41"/>
  <c r="AV42"/>
  <c r="AW57"/>
  <c r="BA57"/>
  <c r="AV58"/>
  <c r="BA58"/>
  <c r="AN59"/>
  <c r="BH57" s="1"/>
  <c r="AV60"/>
  <c r="BB60"/>
  <c r="AN67"/>
  <c r="AW67"/>
  <c r="AV68"/>
  <c r="BB68"/>
  <c r="AN12"/>
  <c r="BH9" s="1"/>
  <c r="AN50"/>
  <c r="AN52"/>
  <c r="AY65"/>
  <c r="AW12" i="55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Y67"/>
  <c r="AX68"/>
  <c r="AX44"/>
  <c r="AV11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Y49"/>
  <c r="AV51"/>
  <c r="AW49"/>
  <c r="AV52"/>
  <c r="AV50"/>
  <c r="AX49"/>
  <c r="AW52"/>
  <c r="AX50"/>
  <c r="AY50"/>
  <c r="AW51"/>
  <c r="AY19"/>
  <c r="AX20"/>
  <c r="AX28"/>
  <c r="AY27"/>
  <c r="AY51"/>
  <c r="AX52"/>
  <c r="AW59"/>
  <c r="AX12"/>
  <c r="AY11"/>
  <c r="AY59"/>
  <c r="AX58"/>
  <c r="AX57"/>
  <c r="AX60"/>
  <c r="AZ9"/>
  <c r="AN10"/>
  <c r="AZ11"/>
  <c r="AN17"/>
  <c r="AZ18"/>
  <c r="AN19"/>
  <c r="AN25"/>
  <c r="AY26"/>
  <c r="AZ27"/>
  <c r="BA28"/>
  <c r="B33"/>
  <c r="AZ33"/>
  <c r="AZ34"/>
  <c r="AN35"/>
  <c r="AY41"/>
  <c r="AY42"/>
  <c r="AY43"/>
  <c r="AN44"/>
  <c r="AW44"/>
  <c r="AN49"/>
  <c r="AN51"/>
  <c r="AY57"/>
  <c r="AY58"/>
  <c r="AZ59"/>
  <c r="AN65"/>
  <c r="AX65"/>
  <c r="AN66"/>
  <c r="AX66"/>
  <c r="AZ67"/>
  <c r="BA12"/>
  <c r="AX26"/>
  <c r="AX41"/>
  <c r="BH41"/>
  <c r="AX42"/>
  <c r="AV44"/>
  <c r="AZ50"/>
  <c r="BA52"/>
  <c r="AW65"/>
  <c r="AV66"/>
  <c r="AW68"/>
  <c r="AW27"/>
  <c r="BH33"/>
  <c r="AW41"/>
  <c r="AV42"/>
  <c r="AW57"/>
  <c r="BA57"/>
  <c r="AV58"/>
  <c r="BA58"/>
  <c r="AN59"/>
  <c r="BH57" s="1"/>
  <c r="AV60"/>
  <c r="BB60"/>
  <c r="AN67"/>
  <c r="AW67"/>
  <c r="AV68"/>
  <c r="BB68"/>
  <c r="AN12"/>
  <c r="BH9" s="1"/>
  <c r="AN50"/>
  <c r="AN52"/>
  <c r="AY65"/>
  <c r="AW12" i="54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Y67"/>
  <c r="AX68"/>
  <c r="AX44"/>
  <c r="AV11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Y49"/>
  <c r="AV51"/>
  <c r="AW49"/>
  <c r="AV52"/>
  <c r="AV50"/>
  <c r="AX49"/>
  <c r="AW52"/>
  <c r="AX50"/>
  <c r="AY50"/>
  <c r="AW51"/>
  <c r="AY19"/>
  <c r="AX20"/>
  <c r="AX28"/>
  <c r="AY27"/>
  <c r="AY51"/>
  <c r="AX52"/>
  <c r="AW28"/>
  <c r="AW59"/>
  <c r="AX12"/>
  <c r="AY11"/>
  <c r="AY59"/>
  <c r="AX58"/>
  <c r="AX57"/>
  <c r="AX60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AW44"/>
  <c r="AN49"/>
  <c r="AN51"/>
  <c r="AY57"/>
  <c r="AY58"/>
  <c r="AZ59"/>
  <c r="AN65"/>
  <c r="AX65"/>
  <c r="AN66"/>
  <c r="AX66"/>
  <c r="AZ67"/>
  <c r="BA12"/>
  <c r="AX26"/>
  <c r="AX41"/>
  <c r="BH41"/>
  <c r="AX42"/>
  <c r="AV44"/>
  <c r="AZ50"/>
  <c r="BA52"/>
  <c r="AW65"/>
  <c r="AV66"/>
  <c r="AW68"/>
  <c r="AW27"/>
  <c r="AW41"/>
  <c r="AV42"/>
  <c r="AW57"/>
  <c r="BA57"/>
  <c r="AV58"/>
  <c r="BA58"/>
  <c r="AN59"/>
  <c r="AV60"/>
  <c r="BB60"/>
  <c r="AN67"/>
  <c r="AW67"/>
  <c r="AV68"/>
  <c r="BB68"/>
  <c r="AN12"/>
  <c r="BH9" s="1"/>
  <c r="AN50"/>
  <c r="AN52"/>
  <c r="AY65"/>
  <c r="AW12" i="53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Y67"/>
  <c r="AX68"/>
  <c r="AX44"/>
  <c r="AV11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Y49"/>
  <c r="AV51"/>
  <c r="AW49"/>
  <c r="AV52"/>
  <c r="AV50"/>
  <c r="AX49"/>
  <c r="AW52"/>
  <c r="AX50"/>
  <c r="AY50"/>
  <c r="AW51"/>
  <c r="AY19"/>
  <c r="AX20"/>
  <c r="AX28"/>
  <c r="AY27"/>
  <c r="AY51"/>
  <c r="AX52"/>
  <c r="AW59"/>
  <c r="AX12"/>
  <c r="AY11"/>
  <c r="AY59"/>
  <c r="AX58"/>
  <c r="AX57"/>
  <c r="AX60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AW44"/>
  <c r="AN49"/>
  <c r="AN51"/>
  <c r="AY57"/>
  <c r="AY58"/>
  <c r="AZ59"/>
  <c r="AN65"/>
  <c r="AX65"/>
  <c r="AN66"/>
  <c r="AX66"/>
  <c r="AZ67"/>
  <c r="BA12"/>
  <c r="AX26"/>
  <c r="AX41"/>
  <c r="AX42"/>
  <c r="AV44"/>
  <c r="AZ50"/>
  <c r="BA52"/>
  <c r="AW65"/>
  <c r="AV66"/>
  <c r="AW68"/>
  <c r="AW27"/>
  <c r="BH33"/>
  <c r="AW41"/>
  <c r="AV42"/>
  <c r="AW57"/>
  <c r="BA57"/>
  <c r="AV58"/>
  <c r="BA58"/>
  <c r="AN59"/>
  <c r="BH57" s="1"/>
  <c r="AV60"/>
  <c r="BB60"/>
  <c r="AN67"/>
  <c r="AW67"/>
  <c r="AV68"/>
  <c r="BB68"/>
  <c r="AN12"/>
  <c r="BH9" s="1"/>
  <c r="AN50"/>
  <c r="AN52"/>
  <c r="AY65"/>
  <c r="AW12" i="52"/>
  <c r="AY10"/>
  <c r="AW11"/>
  <c r="AX10"/>
  <c r="AY19"/>
  <c r="AX20"/>
  <c r="AV28"/>
  <c r="AV27"/>
  <c r="AY25"/>
  <c r="AV26"/>
  <c r="AW25"/>
  <c r="AX25"/>
  <c r="AX34"/>
  <c r="AW36"/>
  <c r="AY34"/>
  <c r="AW35"/>
  <c r="AV43"/>
  <c r="AV42"/>
  <c r="AW41"/>
  <c r="AV44"/>
  <c r="AX41"/>
  <c r="AY41"/>
  <c r="AY59"/>
  <c r="AX60"/>
  <c r="AV67"/>
  <c r="AY65"/>
  <c r="AV68"/>
  <c r="AV66"/>
  <c r="AW65"/>
  <c r="AX65"/>
  <c r="AY66"/>
  <c r="AW67"/>
  <c r="AW68"/>
  <c r="AX66"/>
  <c r="AY67"/>
  <c r="AX68"/>
  <c r="AX18"/>
  <c r="AW20"/>
  <c r="AY18"/>
  <c r="AW19"/>
  <c r="AX28"/>
  <c r="AY27"/>
  <c r="AY35"/>
  <c r="AX36"/>
  <c r="AW43"/>
  <c r="AX42"/>
  <c r="AW44"/>
  <c r="AY42"/>
  <c r="AV11"/>
  <c r="AW9"/>
  <c r="AX9"/>
  <c r="AV10"/>
  <c r="AY9"/>
  <c r="AV12"/>
  <c r="AX12"/>
  <c r="AY11"/>
  <c r="AV18"/>
  <c r="AY17"/>
  <c r="AV20"/>
  <c r="AV19"/>
  <c r="AW17"/>
  <c r="AX17"/>
  <c r="AX44"/>
  <c r="AY43"/>
  <c r="AV59"/>
  <c r="AV60"/>
  <c r="AV58"/>
  <c r="AW57"/>
  <c r="AX57"/>
  <c r="AY57"/>
  <c r="AW28"/>
  <c r="AW27"/>
  <c r="AX26"/>
  <c r="AY26"/>
  <c r="AV34"/>
  <c r="AW33"/>
  <c r="AV36"/>
  <c r="AX33"/>
  <c r="AV35"/>
  <c r="AY33"/>
  <c r="AY49"/>
  <c r="AV51"/>
  <c r="AW49"/>
  <c r="AV52"/>
  <c r="AV50"/>
  <c r="AX49"/>
  <c r="AY51"/>
  <c r="AX52"/>
  <c r="AW59"/>
  <c r="AW60"/>
  <c r="AX58"/>
  <c r="AY58"/>
  <c r="BH49"/>
  <c r="AW51"/>
  <c r="BA10"/>
  <c r="BA17"/>
  <c r="BB19"/>
  <c r="AN20"/>
  <c r="BC20"/>
  <c r="BA25"/>
  <c r="AN26"/>
  <c r="BC26"/>
  <c r="BB35"/>
  <c r="AN36"/>
  <c r="BC36"/>
  <c r="AN41"/>
  <c r="BB41"/>
  <c r="AN42"/>
  <c r="BC42"/>
  <c r="AN43"/>
  <c r="BC43"/>
  <c r="BB44"/>
  <c r="BA49"/>
  <c r="BB51"/>
  <c r="AN57"/>
  <c r="BB57"/>
  <c r="AN58"/>
  <c r="BC58"/>
  <c r="AN60"/>
  <c r="BC60"/>
  <c r="BA65"/>
  <c r="BA66"/>
  <c r="AN68"/>
  <c r="BC68"/>
  <c r="AN9"/>
  <c r="BB9"/>
  <c r="AN11"/>
  <c r="BC11"/>
  <c r="AN18"/>
  <c r="BC18"/>
  <c r="AN27"/>
  <c r="BC27"/>
  <c r="AN28"/>
  <c r="BC28"/>
  <c r="AN33"/>
  <c r="BB33"/>
  <c r="AN34"/>
  <c r="BC34"/>
  <c r="AY50"/>
  <c r="AN59"/>
  <c r="BC59"/>
  <c r="AN67"/>
  <c r="BC67"/>
  <c r="AX50"/>
  <c r="AW12" i="51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X44"/>
  <c r="AV11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Y49"/>
  <c r="AV51"/>
  <c r="AW49"/>
  <c r="AV52"/>
  <c r="AV50"/>
  <c r="AX49"/>
  <c r="AW52"/>
  <c r="AX50"/>
  <c r="AY50"/>
  <c r="AW51"/>
  <c r="AY59"/>
  <c r="AX57"/>
  <c r="AX60"/>
  <c r="AY67"/>
  <c r="AX68"/>
  <c r="AY19"/>
  <c r="AX20"/>
  <c r="AX28"/>
  <c r="AY27"/>
  <c r="AY51"/>
  <c r="AX52"/>
  <c r="AX12"/>
  <c r="AY11"/>
  <c r="AW59"/>
  <c r="AW60"/>
  <c r="AX58"/>
  <c r="AY58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BH41" s="1"/>
  <c r="AW44"/>
  <c r="AN49"/>
  <c r="AN51"/>
  <c r="AY57"/>
  <c r="AN65"/>
  <c r="AX65"/>
  <c r="BB65"/>
  <c r="AN66"/>
  <c r="AX66"/>
  <c r="BC66"/>
  <c r="BA12"/>
  <c r="AX26"/>
  <c r="AX41"/>
  <c r="AX42"/>
  <c r="AV44"/>
  <c r="AZ50"/>
  <c r="BA52"/>
  <c r="AW65"/>
  <c r="AV66"/>
  <c r="AW68"/>
  <c r="AW27"/>
  <c r="BH33"/>
  <c r="AW41"/>
  <c r="AV42"/>
  <c r="AW57"/>
  <c r="BA57"/>
  <c r="AV58"/>
  <c r="BA58"/>
  <c r="AN59"/>
  <c r="BH57" s="1"/>
  <c r="AV60"/>
  <c r="BB60"/>
  <c r="AN67"/>
  <c r="AW67"/>
  <c r="AV68"/>
  <c r="BB68"/>
  <c r="AN12"/>
  <c r="AN50"/>
  <c r="AN52"/>
  <c r="AY65"/>
  <c r="AW12" i="50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Y67"/>
  <c r="AX68"/>
  <c r="AX44"/>
  <c r="AV11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Y49"/>
  <c r="AV51"/>
  <c r="AW49"/>
  <c r="AV52"/>
  <c r="AV50"/>
  <c r="AX49"/>
  <c r="AW52"/>
  <c r="AX50"/>
  <c r="AY50"/>
  <c r="AW51"/>
  <c r="AY19"/>
  <c r="AX20"/>
  <c r="AX28"/>
  <c r="AY27"/>
  <c r="AY51"/>
  <c r="AX52"/>
  <c r="AW59"/>
  <c r="AX12"/>
  <c r="AY11"/>
  <c r="AY59"/>
  <c r="AX58"/>
  <c r="AX57"/>
  <c r="AX60"/>
  <c r="AZ9"/>
  <c r="AN10"/>
  <c r="AZ11"/>
  <c r="AN17"/>
  <c r="AZ18"/>
  <c r="AN19"/>
  <c r="AN25"/>
  <c r="AY26"/>
  <c r="AZ27"/>
  <c r="BA28"/>
  <c r="AZ33"/>
  <c r="AZ34"/>
  <c r="AN35"/>
  <c r="BH33" s="1"/>
  <c r="AY41"/>
  <c r="AY42"/>
  <c r="AY43"/>
  <c r="AN44"/>
  <c r="AW44"/>
  <c r="AN49"/>
  <c r="AN51"/>
  <c r="AY57"/>
  <c r="AY58"/>
  <c r="AZ59"/>
  <c r="AN65"/>
  <c r="AX65"/>
  <c r="AN66"/>
  <c r="AX66"/>
  <c r="AZ67"/>
  <c r="BA12"/>
  <c r="AX26"/>
  <c r="AX41"/>
  <c r="AX42"/>
  <c r="AV44"/>
  <c r="AZ50"/>
  <c r="BA52"/>
  <c r="AW65"/>
  <c r="AV66"/>
  <c r="AW68"/>
  <c r="AW27"/>
  <c r="AW41"/>
  <c r="AV42"/>
  <c r="AW57"/>
  <c r="BA57"/>
  <c r="AV58"/>
  <c r="BA58"/>
  <c r="AN59"/>
  <c r="AV60"/>
  <c r="BB60"/>
  <c r="AN67"/>
  <c r="AW67"/>
  <c r="AV68"/>
  <c r="BB68"/>
  <c r="AN12"/>
  <c r="BH9" s="1"/>
  <c r="AN50"/>
  <c r="AN52"/>
  <c r="AY65"/>
  <c r="AZ10" i="49"/>
  <c r="BA10"/>
  <c r="AZ17"/>
  <c r="BA17"/>
  <c r="AX34"/>
  <c r="AW35"/>
  <c r="AW36"/>
  <c r="AY34"/>
  <c r="AV43"/>
  <c r="AV42"/>
  <c r="AW41"/>
  <c r="AV44"/>
  <c r="AX41"/>
  <c r="AY41"/>
  <c r="AQ28"/>
  <c r="AY26" s="1"/>
  <c r="AQ33"/>
  <c r="AY66"/>
  <c r="AX18"/>
  <c r="AW20"/>
  <c r="AY18"/>
  <c r="AZ19"/>
  <c r="BB19"/>
  <c r="AW28"/>
  <c r="AW43"/>
  <c r="AX42"/>
  <c r="AW44"/>
  <c r="AY42"/>
  <c r="AY59"/>
  <c r="AX60"/>
  <c r="AY67"/>
  <c r="AX68"/>
  <c r="AX66"/>
  <c r="AX65"/>
  <c r="BC20"/>
  <c r="AN20"/>
  <c r="AZ25"/>
  <c r="BA25"/>
  <c r="BC26"/>
  <c r="AN26"/>
  <c r="AX44"/>
  <c r="AY43"/>
  <c r="AV59"/>
  <c r="AV60"/>
  <c r="AV58"/>
  <c r="AW57"/>
  <c r="AX57"/>
  <c r="AY57"/>
  <c r="AQ9"/>
  <c r="AQ11"/>
  <c r="BC18"/>
  <c r="AY19"/>
  <c r="AW19"/>
  <c r="AQ27"/>
  <c r="AX26" s="1"/>
  <c r="AW59"/>
  <c r="AW60"/>
  <c r="AX58"/>
  <c r="AY58"/>
  <c r="BB9"/>
  <c r="BC11"/>
  <c r="AV50"/>
  <c r="AW51"/>
  <c r="AW17"/>
  <c r="AV19"/>
  <c r="AW25"/>
  <c r="BB35"/>
  <c r="AN36"/>
  <c r="AN41"/>
  <c r="AN42"/>
  <c r="AN43"/>
  <c r="BB44"/>
  <c r="AW49"/>
  <c r="BA49"/>
  <c r="AV51"/>
  <c r="BB51"/>
  <c r="AN57"/>
  <c r="AN58"/>
  <c r="AN60"/>
  <c r="AW65"/>
  <c r="BA65"/>
  <c r="AV66"/>
  <c r="BA66"/>
  <c r="AN68"/>
  <c r="AW68"/>
  <c r="AN9"/>
  <c r="AN11"/>
  <c r="AW11"/>
  <c r="AN18"/>
  <c r="AV20"/>
  <c r="BB20"/>
  <c r="AV26"/>
  <c r="BA26"/>
  <c r="AN27"/>
  <c r="AN28"/>
  <c r="AN33"/>
  <c r="AN34"/>
  <c r="BB36"/>
  <c r="BA41"/>
  <c r="BA42"/>
  <c r="BB43"/>
  <c r="AY50"/>
  <c r="AX52"/>
  <c r="BA57"/>
  <c r="BA58"/>
  <c r="AN59"/>
  <c r="BB60"/>
  <c r="AN67"/>
  <c r="AW67"/>
  <c r="AV68"/>
  <c r="BB68"/>
  <c r="AY10"/>
  <c r="AN12"/>
  <c r="AY17"/>
  <c r="AY25"/>
  <c r="AN50"/>
  <c r="AX50"/>
  <c r="AN52"/>
  <c r="AY65"/>
  <c r="AY19" i="48"/>
  <c r="AX20"/>
  <c r="AX28"/>
  <c r="AY27"/>
  <c r="AY49"/>
  <c r="AV51"/>
  <c r="AW49"/>
  <c r="AV52"/>
  <c r="AV50"/>
  <c r="AX49"/>
  <c r="AW52"/>
  <c r="AX50"/>
  <c r="AY50"/>
  <c r="AW51"/>
  <c r="AY59"/>
  <c r="AX57"/>
  <c r="AX60"/>
  <c r="AW28"/>
  <c r="AX12"/>
  <c r="AY11"/>
  <c r="AY51"/>
  <c r="AX52"/>
  <c r="AY67"/>
  <c r="AX68"/>
  <c r="AW12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W59"/>
  <c r="AW60"/>
  <c r="AX58"/>
  <c r="AY58"/>
  <c r="AV11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AW44"/>
  <c r="AN49"/>
  <c r="AN51"/>
  <c r="AY57"/>
  <c r="AZ59"/>
  <c r="AN65"/>
  <c r="AX65"/>
  <c r="BB65"/>
  <c r="AN66"/>
  <c r="AX66"/>
  <c r="BC66"/>
  <c r="BA12"/>
  <c r="AX26"/>
  <c r="AX41"/>
  <c r="AX42"/>
  <c r="AV44"/>
  <c r="AZ50"/>
  <c r="BA52"/>
  <c r="AW65"/>
  <c r="AV66"/>
  <c r="AW68"/>
  <c r="AW27"/>
  <c r="AW41"/>
  <c r="AV42"/>
  <c r="BB43"/>
  <c r="AW57"/>
  <c r="BA57"/>
  <c r="AV58"/>
  <c r="BA58"/>
  <c r="AN59"/>
  <c r="BH57" s="1"/>
  <c r="AV60"/>
  <c r="BB60"/>
  <c r="AN67"/>
  <c r="AW67"/>
  <c r="AV68"/>
  <c r="BB68"/>
  <c r="AN12"/>
  <c r="AN50"/>
  <c r="AN52"/>
  <c r="AY65"/>
  <c r="AW12" i="47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Y59"/>
  <c r="AX58"/>
  <c r="AX57"/>
  <c r="AX60"/>
  <c r="AY67"/>
  <c r="AX68"/>
  <c r="AV11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Y49"/>
  <c r="AV51"/>
  <c r="AW49"/>
  <c r="AV52"/>
  <c r="AV50"/>
  <c r="AX49"/>
  <c r="AY19"/>
  <c r="AX20"/>
  <c r="AX28"/>
  <c r="AY27"/>
  <c r="AW52"/>
  <c r="AX50"/>
  <c r="AY50"/>
  <c r="AW51"/>
  <c r="AX12"/>
  <c r="AY11"/>
  <c r="AY51"/>
  <c r="AX52"/>
  <c r="AY66"/>
  <c r="AW67"/>
  <c r="AW68"/>
  <c r="AX66"/>
  <c r="AX44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AW44"/>
  <c r="BC44"/>
  <c r="AN49"/>
  <c r="BB49"/>
  <c r="AN51"/>
  <c r="BC51"/>
  <c r="AY57"/>
  <c r="AY58"/>
  <c r="AZ59"/>
  <c r="AN65"/>
  <c r="AX65"/>
  <c r="AN66"/>
  <c r="AZ67"/>
  <c r="BA12"/>
  <c r="AX26"/>
  <c r="AX41"/>
  <c r="AX42"/>
  <c r="AV44"/>
  <c r="AZ50"/>
  <c r="BA52"/>
  <c r="AW60"/>
  <c r="AW65"/>
  <c r="AV66"/>
  <c r="AW27"/>
  <c r="AW41"/>
  <c r="AV42"/>
  <c r="AW57"/>
  <c r="BA57"/>
  <c r="AV58"/>
  <c r="BA58"/>
  <c r="AN59"/>
  <c r="BH57" s="1"/>
  <c r="AV60"/>
  <c r="BB60"/>
  <c r="AN67"/>
  <c r="AV68"/>
  <c r="BB68"/>
  <c r="AN12"/>
  <c r="AN50"/>
  <c r="AN52"/>
  <c r="AY65"/>
  <c r="AY19" i="46"/>
  <c r="AX20"/>
  <c r="AX28"/>
  <c r="AY27"/>
  <c r="AY49"/>
  <c r="AV51"/>
  <c r="AW49"/>
  <c r="AV52"/>
  <c r="AV50"/>
  <c r="AX49"/>
  <c r="AW52"/>
  <c r="AX50"/>
  <c r="AY50"/>
  <c r="AW51"/>
  <c r="AY59"/>
  <c r="AX57"/>
  <c r="AX60"/>
  <c r="AW28"/>
  <c r="AX12"/>
  <c r="AY11"/>
  <c r="AY51"/>
  <c r="AX52"/>
  <c r="AY67"/>
  <c r="AX68"/>
  <c r="AW12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W59"/>
  <c r="AW60"/>
  <c r="AX58"/>
  <c r="AY58"/>
  <c r="AV11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AW44"/>
  <c r="AN49"/>
  <c r="AN51"/>
  <c r="AY57"/>
  <c r="AZ59"/>
  <c r="AN65"/>
  <c r="AX65"/>
  <c r="BB65"/>
  <c r="AN66"/>
  <c r="AX66"/>
  <c r="BC66"/>
  <c r="BA12"/>
  <c r="AX26"/>
  <c r="AX41"/>
  <c r="BH41"/>
  <c r="AX42"/>
  <c r="AV44"/>
  <c r="AZ50"/>
  <c r="BA52"/>
  <c r="AW65"/>
  <c r="AV66"/>
  <c r="AW68"/>
  <c r="AW27"/>
  <c r="BH33"/>
  <c r="AW41"/>
  <c r="AV42"/>
  <c r="BB43"/>
  <c r="AW57"/>
  <c r="BA57"/>
  <c r="AV58"/>
  <c r="BA58"/>
  <c r="AN59"/>
  <c r="BH57" s="1"/>
  <c r="AV60"/>
  <c r="BB60"/>
  <c r="AN67"/>
  <c r="AW67"/>
  <c r="AV68"/>
  <c r="BB68"/>
  <c r="AN12"/>
  <c r="BH9" s="1"/>
  <c r="AN50"/>
  <c r="AN52"/>
  <c r="AY65"/>
  <c r="AV11" i="45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Y49"/>
  <c r="AV51"/>
  <c r="AW49"/>
  <c r="AV52"/>
  <c r="AV50"/>
  <c r="AX49"/>
  <c r="AW52"/>
  <c r="AX50"/>
  <c r="AY50"/>
  <c r="AW51"/>
  <c r="AY59"/>
  <c r="AX57"/>
  <c r="AX60"/>
  <c r="AY19"/>
  <c r="AX20"/>
  <c r="AX28"/>
  <c r="AY27"/>
  <c r="AY51"/>
  <c r="AX52"/>
  <c r="AY67"/>
  <c r="AX68"/>
  <c r="AX12"/>
  <c r="AY11"/>
  <c r="AW59"/>
  <c r="AW60"/>
  <c r="AX58"/>
  <c r="AY58"/>
  <c r="AW12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AW44"/>
  <c r="AN49"/>
  <c r="AN51"/>
  <c r="AY57"/>
  <c r="AZ59"/>
  <c r="AN65"/>
  <c r="AX65"/>
  <c r="BB65"/>
  <c r="AN66"/>
  <c r="AX66"/>
  <c r="BC66"/>
  <c r="BA12"/>
  <c r="AX26"/>
  <c r="AX41"/>
  <c r="AX42"/>
  <c r="AV44"/>
  <c r="AZ50"/>
  <c r="BA52"/>
  <c r="AW65"/>
  <c r="AV66"/>
  <c r="AW68"/>
  <c r="AW27"/>
  <c r="AW41"/>
  <c r="AV42"/>
  <c r="AW57"/>
  <c r="BA57"/>
  <c r="AV58"/>
  <c r="BA58"/>
  <c r="AN59"/>
  <c r="AV60"/>
  <c r="BB60"/>
  <c r="AN67"/>
  <c r="AW67"/>
  <c r="AV68"/>
  <c r="BB68"/>
  <c r="AN12"/>
  <c r="AN50"/>
  <c r="AN52"/>
  <c r="AY65"/>
  <c r="AV11" i="44"/>
  <c r="AW9"/>
  <c r="AX9"/>
  <c r="AV10"/>
  <c r="AY9"/>
  <c r="AV12"/>
  <c r="AX12"/>
  <c r="AY11"/>
  <c r="AX28"/>
  <c r="AY27"/>
  <c r="AX26"/>
  <c r="AX34"/>
  <c r="AW36"/>
  <c r="AY34"/>
  <c r="AW35"/>
  <c r="AW52"/>
  <c r="AX50"/>
  <c r="AY50"/>
  <c r="AW51"/>
  <c r="AY59"/>
  <c r="AX58"/>
  <c r="AX57"/>
  <c r="AX60"/>
  <c r="AV18"/>
  <c r="AV28"/>
  <c r="AY67"/>
  <c r="AX68"/>
  <c r="AX18"/>
  <c r="AW20"/>
  <c r="AY18"/>
  <c r="AW19"/>
  <c r="AV34"/>
  <c r="AW33"/>
  <c r="AV36"/>
  <c r="AX33"/>
  <c r="AV35"/>
  <c r="AY33"/>
  <c r="AZ9"/>
  <c r="AN10"/>
  <c r="AX10"/>
  <c r="AZ11"/>
  <c r="AN17"/>
  <c r="AX17"/>
  <c r="AZ18"/>
  <c r="AN19"/>
  <c r="AX20"/>
  <c r="AN25"/>
  <c r="AX25"/>
  <c r="AY26"/>
  <c r="AZ27"/>
  <c r="BA28"/>
  <c r="AZ33"/>
  <c r="AZ34"/>
  <c r="AN35"/>
  <c r="AX36"/>
  <c r="AY41"/>
  <c r="AY42"/>
  <c r="AY43"/>
  <c r="AN44"/>
  <c r="AN49"/>
  <c r="AX49"/>
  <c r="AV50"/>
  <c r="AN51"/>
  <c r="AV52"/>
  <c r="AY57"/>
  <c r="AY58"/>
  <c r="AZ59"/>
  <c r="AN65"/>
  <c r="AX65"/>
  <c r="AN66"/>
  <c r="AX66"/>
  <c r="AW17"/>
  <c r="AV19"/>
  <c r="AW25"/>
  <c r="AV44"/>
  <c r="AW49"/>
  <c r="AV51"/>
  <c r="AW65"/>
  <c r="AV66"/>
  <c r="AW68"/>
  <c r="AN9"/>
  <c r="AN11"/>
  <c r="AW11"/>
  <c r="AN18"/>
  <c r="AV20"/>
  <c r="BB20"/>
  <c r="AV26"/>
  <c r="BA26"/>
  <c r="AN27"/>
  <c r="AW27"/>
  <c r="AN28"/>
  <c r="AN33"/>
  <c r="AN34"/>
  <c r="BB36"/>
  <c r="AW41"/>
  <c r="BA41"/>
  <c r="AV42"/>
  <c r="BA42"/>
  <c r="BB43"/>
  <c r="AX52"/>
  <c r="AW57"/>
  <c r="BA57"/>
  <c r="AV58"/>
  <c r="BA58"/>
  <c r="AN59"/>
  <c r="AV60"/>
  <c r="BB60"/>
  <c r="AN67"/>
  <c r="AW67"/>
  <c r="AV68"/>
  <c r="BB68"/>
  <c r="AY10"/>
  <c r="AN12"/>
  <c r="AY17"/>
  <c r="AY25"/>
  <c r="AV27"/>
  <c r="AN50"/>
  <c r="AN52"/>
  <c r="AY65"/>
  <c r="AW12" i="43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Y67"/>
  <c r="AX68"/>
  <c r="AX44"/>
  <c r="AV11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Y49"/>
  <c r="AV51"/>
  <c r="AW49"/>
  <c r="AV52"/>
  <c r="AV50"/>
  <c r="AX49"/>
  <c r="AW52"/>
  <c r="AX50"/>
  <c r="AY50"/>
  <c r="AW51"/>
  <c r="AY19"/>
  <c r="AX20"/>
  <c r="AX28"/>
  <c r="AY27"/>
  <c r="AY51"/>
  <c r="AX52"/>
  <c r="AW59"/>
  <c r="AX12"/>
  <c r="AY11"/>
  <c r="AY59"/>
  <c r="AX58"/>
  <c r="AX57"/>
  <c r="AX60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AW44"/>
  <c r="AN49"/>
  <c r="AN51"/>
  <c r="AY57"/>
  <c r="AY58"/>
  <c r="AZ59"/>
  <c r="AN65"/>
  <c r="AX65"/>
  <c r="AN66"/>
  <c r="AX66"/>
  <c r="AZ67"/>
  <c r="BA12"/>
  <c r="AX26"/>
  <c r="AX41"/>
  <c r="BH41"/>
  <c r="AX42"/>
  <c r="AV44"/>
  <c r="AZ50"/>
  <c r="BA52"/>
  <c r="AW65"/>
  <c r="AV66"/>
  <c r="AW68"/>
  <c r="AW27"/>
  <c r="BH33"/>
  <c r="AW41"/>
  <c r="AV42"/>
  <c r="AW57"/>
  <c r="BA57"/>
  <c r="AV58"/>
  <c r="BA58"/>
  <c r="AN59"/>
  <c r="BH57" s="1"/>
  <c r="AV60"/>
  <c r="BB60"/>
  <c r="AN67"/>
  <c r="AW67"/>
  <c r="AV68"/>
  <c r="BB68"/>
  <c r="AN12"/>
  <c r="BH9" s="1"/>
  <c r="AN50"/>
  <c r="AN52"/>
  <c r="AY65"/>
  <c r="AX18" i="42"/>
  <c r="AW20"/>
  <c r="AY18"/>
  <c r="AW19"/>
  <c r="AV34"/>
  <c r="AW33"/>
  <c r="AV36"/>
  <c r="AX33"/>
  <c r="AV35"/>
  <c r="AY33"/>
  <c r="AX34"/>
  <c r="AW36"/>
  <c r="AY34"/>
  <c r="AW35"/>
  <c r="AW52"/>
  <c r="AX50"/>
  <c r="AY50"/>
  <c r="AW51"/>
  <c r="AY59"/>
  <c r="AX58"/>
  <c r="AX57"/>
  <c r="AX60"/>
  <c r="AW12"/>
  <c r="AW28"/>
  <c r="AY49"/>
  <c r="AY67"/>
  <c r="AX68"/>
  <c r="AV11"/>
  <c r="AW9"/>
  <c r="AX9"/>
  <c r="AV10"/>
  <c r="AY9"/>
  <c r="AV12"/>
  <c r="AX12"/>
  <c r="AY11"/>
  <c r="AX28"/>
  <c r="AY27"/>
  <c r="AX26"/>
  <c r="AV67"/>
  <c r="AZ9"/>
  <c r="AN10"/>
  <c r="AX10"/>
  <c r="AZ11"/>
  <c r="AN17"/>
  <c r="AX17"/>
  <c r="AZ18"/>
  <c r="AN19"/>
  <c r="AX20"/>
  <c r="AN25"/>
  <c r="AX25"/>
  <c r="AY26"/>
  <c r="AZ27"/>
  <c r="BA28"/>
  <c r="AZ33"/>
  <c r="AZ34"/>
  <c r="AN35"/>
  <c r="AX36"/>
  <c r="AY41"/>
  <c r="AY42"/>
  <c r="AY43"/>
  <c r="AN44"/>
  <c r="BH41" s="1"/>
  <c r="AW44"/>
  <c r="AN49"/>
  <c r="AX49"/>
  <c r="AV50"/>
  <c r="AN51"/>
  <c r="AV52"/>
  <c r="AY57"/>
  <c r="AY58"/>
  <c r="AZ59"/>
  <c r="AN65"/>
  <c r="AX65"/>
  <c r="AN66"/>
  <c r="AX66"/>
  <c r="AZ67"/>
  <c r="AW17"/>
  <c r="AV19"/>
  <c r="AW25"/>
  <c r="AV44"/>
  <c r="AW49"/>
  <c r="AV51"/>
  <c r="AW65"/>
  <c r="AV66"/>
  <c r="AW68"/>
  <c r="AN9"/>
  <c r="AN11"/>
  <c r="AW11"/>
  <c r="AN18"/>
  <c r="AV20"/>
  <c r="BB20"/>
  <c r="AV26"/>
  <c r="BA26"/>
  <c r="AN27"/>
  <c r="AW27"/>
  <c r="AN28"/>
  <c r="BH33"/>
  <c r="BB36"/>
  <c r="AW41"/>
  <c r="BA41"/>
  <c r="AV42"/>
  <c r="BA42"/>
  <c r="BB43"/>
  <c r="AX52"/>
  <c r="AW57"/>
  <c r="BA57"/>
  <c r="AV58"/>
  <c r="BA58"/>
  <c r="AN59"/>
  <c r="BH57" s="1"/>
  <c r="AV60"/>
  <c r="BB60"/>
  <c r="AN67"/>
  <c r="AW67"/>
  <c r="AV68"/>
  <c r="BB68"/>
  <c r="AY10"/>
  <c r="AN12"/>
  <c r="AY17"/>
  <c r="AY25"/>
  <c r="AV27"/>
  <c r="AN50"/>
  <c r="AN52"/>
  <c r="AY65"/>
  <c r="AW43" i="17"/>
  <c r="AQ17"/>
  <c r="BB20"/>
  <c r="BC27"/>
  <c r="AN28"/>
  <c r="AQ35"/>
  <c r="AX36" s="1"/>
  <c r="BA42"/>
  <c r="AQ57"/>
  <c r="AQ58"/>
  <c r="AY58" s="1"/>
  <c r="AZ65"/>
  <c r="AZ67"/>
  <c r="BA68"/>
  <c r="BA9"/>
  <c r="AQ11"/>
  <c r="AQ12"/>
  <c r="BB17"/>
  <c r="AQ18"/>
  <c r="BA25"/>
  <c r="BC35"/>
  <c r="BA41"/>
  <c r="BB43"/>
  <c r="BB44"/>
  <c r="BA49"/>
  <c r="BC50"/>
  <c r="AQ51"/>
  <c r="AN57"/>
  <c r="AN58"/>
  <c r="AQ59"/>
  <c r="AQ67"/>
  <c r="AX65" s="1"/>
  <c r="AQ10"/>
  <c r="AN11"/>
  <c r="BC12"/>
  <c r="AN18"/>
  <c r="AQ19"/>
  <c r="AX20" s="1"/>
  <c r="AZ19"/>
  <c r="AN20"/>
  <c r="BB27"/>
  <c r="AQ28"/>
  <c r="AW28" s="1"/>
  <c r="BA33"/>
  <c r="BA34"/>
  <c r="AN42"/>
  <c r="BA50"/>
  <c r="BB51"/>
  <c r="AN60"/>
  <c r="AZ66"/>
  <c r="BC67"/>
  <c r="AQ12" i="15"/>
  <c r="AR11"/>
  <c r="AT12"/>
  <c r="BB12" s="1"/>
  <c r="BB11"/>
  <c r="AQ9"/>
  <c r="AQ10"/>
  <c r="BA10"/>
  <c r="AZ9"/>
  <c r="AV11" i="40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Y49"/>
  <c r="AV51"/>
  <c r="AW49"/>
  <c r="AV52"/>
  <c r="AV50"/>
  <c r="AX49"/>
  <c r="AW52"/>
  <c r="AX50"/>
  <c r="AY50"/>
  <c r="AW51"/>
  <c r="AY59"/>
  <c r="AX57"/>
  <c r="AX60"/>
  <c r="AY19"/>
  <c r="AX20"/>
  <c r="AX28"/>
  <c r="AY27"/>
  <c r="AY51"/>
  <c r="AX52"/>
  <c r="AY67"/>
  <c r="AX68"/>
  <c r="AX12"/>
  <c r="AY11"/>
  <c r="AW59"/>
  <c r="AW60"/>
  <c r="AX58"/>
  <c r="AY58"/>
  <c r="AW12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BH41" s="1"/>
  <c r="AW44"/>
  <c r="AN49"/>
  <c r="AN51"/>
  <c r="AY57"/>
  <c r="AZ59"/>
  <c r="AN65"/>
  <c r="AX65"/>
  <c r="BB65"/>
  <c r="AN66"/>
  <c r="AX66"/>
  <c r="BC66"/>
  <c r="BA12"/>
  <c r="AX26"/>
  <c r="AX41"/>
  <c r="AX42"/>
  <c r="AV44"/>
  <c r="AZ50"/>
  <c r="BA52"/>
  <c r="AW65"/>
  <c r="AV66"/>
  <c r="AW68"/>
  <c r="AW27"/>
  <c r="AW41"/>
  <c r="AV42"/>
  <c r="AW57"/>
  <c r="BA57"/>
  <c r="AV58"/>
  <c r="BA58"/>
  <c r="AN59"/>
  <c r="AV60"/>
  <c r="BB60"/>
  <c r="AN67"/>
  <c r="AW67"/>
  <c r="AV68"/>
  <c r="BB68"/>
  <c r="AN12"/>
  <c r="AN50"/>
  <c r="AN52"/>
  <c r="AY65"/>
  <c r="AW12" i="39"/>
  <c r="AY10"/>
  <c r="AW11"/>
  <c r="AX10"/>
  <c r="AV18"/>
  <c r="AY17"/>
  <c r="AV20"/>
  <c r="AV19"/>
  <c r="AW17"/>
  <c r="AX17"/>
  <c r="BH17"/>
  <c r="AY19"/>
  <c r="AX20"/>
  <c r="AY59"/>
  <c r="AX58"/>
  <c r="AX57"/>
  <c r="AX60"/>
  <c r="AY67"/>
  <c r="AX68"/>
  <c r="AY35"/>
  <c r="AX34"/>
  <c r="AX33"/>
  <c r="AX36"/>
  <c r="AY49"/>
  <c r="AV51"/>
  <c r="AW49"/>
  <c r="AV52"/>
  <c r="AV50"/>
  <c r="AX49"/>
  <c r="AX12"/>
  <c r="AX9"/>
  <c r="AY11"/>
  <c r="AX18"/>
  <c r="AW20"/>
  <c r="AY18"/>
  <c r="AW19"/>
  <c r="AV28"/>
  <c r="AV27"/>
  <c r="AY25"/>
  <c r="AV26"/>
  <c r="AW25"/>
  <c r="AX25"/>
  <c r="AW52"/>
  <c r="AX50"/>
  <c r="AY50"/>
  <c r="AW51"/>
  <c r="AX28"/>
  <c r="AY27"/>
  <c r="AY51"/>
  <c r="AX52"/>
  <c r="AY66"/>
  <c r="AW67"/>
  <c r="AW68"/>
  <c r="AX66"/>
  <c r="AZ9"/>
  <c r="AZ11"/>
  <c r="AV12"/>
  <c r="BB12"/>
  <c r="AZ18"/>
  <c r="AN25"/>
  <c r="AY26"/>
  <c r="AZ27"/>
  <c r="BA28"/>
  <c r="AZ33"/>
  <c r="AZ34"/>
  <c r="AN35"/>
  <c r="AW35"/>
  <c r="AY41"/>
  <c r="AY42"/>
  <c r="AY43"/>
  <c r="AN44"/>
  <c r="AW44"/>
  <c r="AN49"/>
  <c r="AN51"/>
  <c r="BC51"/>
  <c r="AY57"/>
  <c r="AY58"/>
  <c r="AZ59"/>
  <c r="AN65"/>
  <c r="AX65"/>
  <c r="AN66"/>
  <c r="AZ67"/>
  <c r="AY9"/>
  <c r="AV10"/>
  <c r="AX26"/>
  <c r="AY33"/>
  <c r="AY34"/>
  <c r="AV35"/>
  <c r="AN36"/>
  <c r="AX41"/>
  <c r="BH41"/>
  <c r="AX42"/>
  <c r="AV44"/>
  <c r="AZ50"/>
  <c r="BA52"/>
  <c r="AW60"/>
  <c r="AW65"/>
  <c r="AV66"/>
  <c r="AW27"/>
  <c r="AV36"/>
  <c r="AW41"/>
  <c r="AV42"/>
  <c r="AW57"/>
  <c r="BA57"/>
  <c r="AV58"/>
  <c r="BA58"/>
  <c r="AN59"/>
  <c r="BH57" s="1"/>
  <c r="AV60"/>
  <c r="BB60"/>
  <c r="AV68"/>
  <c r="BB68"/>
  <c r="AW9"/>
  <c r="AN12"/>
  <c r="AW33"/>
  <c r="AN50"/>
  <c r="AN52"/>
  <c r="AY65"/>
  <c r="AX18" i="38"/>
  <c r="AW20"/>
  <c r="AY18"/>
  <c r="AW19"/>
  <c r="AW12"/>
  <c r="AW28"/>
  <c r="AV34"/>
  <c r="AW33"/>
  <c r="AV36"/>
  <c r="AX33"/>
  <c r="AV35"/>
  <c r="AY33"/>
  <c r="AY59"/>
  <c r="AX60"/>
  <c r="AY67"/>
  <c r="AX68"/>
  <c r="AV11"/>
  <c r="AW9"/>
  <c r="AX9"/>
  <c r="AV10"/>
  <c r="AY9"/>
  <c r="AV12"/>
  <c r="AX12"/>
  <c r="AY11"/>
  <c r="AX28"/>
  <c r="AY27"/>
  <c r="AX26"/>
  <c r="AX34"/>
  <c r="AW36"/>
  <c r="AY34"/>
  <c r="AW35"/>
  <c r="AW52"/>
  <c r="AX50"/>
  <c r="AY50"/>
  <c r="AW51"/>
  <c r="AV28"/>
  <c r="AV59"/>
  <c r="AV60"/>
  <c r="AV58"/>
  <c r="AW57"/>
  <c r="AX57"/>
  <c r="AY57"/>
  <c r="AW59"/>
  <c r="AW60"/>
  <c r="AX58"/>
  <c r="AY58"/>
  <c r="AZ9"/>
  <c r="AN10"/>
  <c r="AX10"/>
  <c r="AZ11"/>
  <c r="AN17"/>
  <c r="AX17"/>
  <c r="AZ18"/>
  <c r="AN19"/>
  <c r="AX20"/>
  <c r="AN25"/>
  <c r="AX25"/>
  <c r="AY26"/>
  <c r="AZ27"/>
  <c r="BA28"/>
  <c r="AZ33"/>
  <c r="AZ34"/>
  <c r="AN35"/>
  <c r="AX36"/>
  <c r="AY41"/>
  <c r="AY42"/>
  <c r="AY43"/>
  <c r="AN44"/>
  <c r="BH41" s="1"/>
  <c r="AN49"/>
  <c r="AX49"/>
  <c r="AV50"/>
  <c r="AN51"/>
  <c r="AV52"/>
  <c r="AN65"/>
  <c r="AX65"/>
  <c r="BB65"/>
  <c r="AN66"/>
  <c r="AX66"/>
  <c r="BC66"/>
  <c r="AW17"/>
  <c r="AV19"/>
  <c r="AW25"/>
  <c r="AV44"/>
  <c r="AW49"/>
  <c r="AV51"/>
  <c r="AW65"/>
  <c r="AV66"/>
  <c r="AW68"/>
  <c r="AN9"/>
  <c r="AN11"/>
  <c r="AW11"/>
  <c r="AN18"/>
  <c r="AV20"/>
  <c r="BB20"/>
  <c r="AV26"/>
  <c r="BA26"/>
  <c r="AN27"/>
  <c r="AW27"/>
  <c r="AN28"/>
  <c r="AN33"/>
  <c r="AN34"/>
  <c r="BB36"/>
  <c r="AW41"/>
  <c r="BA41"/>
  <c r="AV42"/>
  <c r="BA42"/>
  <c r="BB43"/>
  <c r="AX52"/>
  <c r="BA57"/>
  <c r="BA58"/>
  <c r="AN59"/>
  <c r="BB60"/>
  <c r="AN67"/>
  <c r="AW67"/>
  <c r="AV68"/>
  <c r="BB68"/>
  <c r="AY10"/>
  <c r="AN12"/>
  <c r="AY17"/>
  <c r="AY25"/>
  <c r="AV27"/>
  <c r="AN50"/>
  <c r="AN52"/>
  <c r="AY65"/>
  <c r="AV11" i="37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Y49"/>
  <c r="AV51"/>
  <c r="AW49"/>
  <c r="AV52"/>
  <c r="AV50"/>
  <c r="AX49"/>
  <c r="AW52"/>
  <c r="AX50"/>
  <c r="AY50"/>
  <c r="AW51"/>
  <c r="AY59"/>
  <c r="AX57"/>
  <c r="AX60"/>
  <c r="AY19"/>
  <c r="AX20"/>
  <c r="AX28"/>
  <c r="AY27"/>
  <c r="AY51"/>
  <c r="AX52"/>
  <c r="AY67"/>
  <c r="AX68"/>
  <c r="AX12"/>
  <c r="AY11"/>
  <c r="AW59"/>
  <c r="AW60"/>
  <c r="AX58"/>
  <c r="AY58"/>
  <c r="AW12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BH41" s="1"/>
  <c r="AW44"/>
  <c r="AN49"/>
  <c r="AN51"/>
  <c r="AY57"/>
  <c r="AZ59"/>
  <c r="AN65"/>
  <c r="AX65"/>
  <c r="BB65"/>
  <c r="AN66"/>
  <c r="AX66"/>
  <c r="BC66"/>
  <c r="BA12"/>
  <c r="AX26"/>
  <c r="AX41"/>
  <c r="AX42"/>
  <c r="AV44"/>
  <c r="AZ50"/>
  <c r="BA52"/>
  <c r="AW65"/>
  <c r="AV66"/>
  <c r="AW68"/>
  <c r="AW27"/>
  <c r="AW41"/>
  <c r="AV42"/>
  <c r="AW57"/>
  <c r="BA57"/>
  <c r="AV58"/>
  <c r="BA58"/>
  <c r="AN59"/>
  <c r="AV60"/>
  <c r="BB60"/>
  <c r="AN67"/>
  <c r="AW67"/>
  <c r="AV68"/>
  <c r="BB68"/>
  <c r="AN12"/>
  <c r="AN50"/>
  <c r="AN52"/>
  <c r="AY65"/>
  <c r="AX18" i="36"/>
  <c r="AW20"/>
  <c r="AY18"/>
  <c r="AW19"/>
  <c r="AW12"/>
  <c r="AW28"/>
  <c r="AV34"/>
  <c r="AW33"/>
  <c r="AV36"/>
  <c r="AX33"/>
  <c r="AV35"/>
  <c r="AY33"/>
  <c r="AY59"/>
  <c r="AX60"/>
  <c r="AY67"/>
  <c r="AX68"/>
  <c r="AV11"/>
  <c r="AW9"/>
  <c r="AX9"/>
  <c r="AV10"/>
  <c r="AY9"/>
  <c r="AV12"/>
  <c r="AX12"/>
  <c r="AY11"/>
  <c r="AX28"/>
  <c r="AY27"/>
  <c r="AX26"/>
  <c r="AX34"/>
  <c r="AW36"/>
  <c r="AY34"/>
  <c r="AW35"/>
  <c r="AW52"/>
  <c r="AX50"/>
  <c r="AY50"/>
  <c r="AW51"/>
  <c r="AV28"/>
  <c r="AV59"/>
  <c r="AV60"/>
  <c r="AV58"/>
  <c r="AW57"/>
  <c r="AX57"/>
  <c r="AY57"/>
  <c r="AW59"/>
  <c r="AW60"/>
  <c r="AX58"/>
  <c r="AY58"/>
  <c r="AZ9"/>
  <c r="AN10"/>
  <c r="AX10"/>
  <c r="AZ11"/>
  <c r="AN17"/>
  <c r="AX17"/>
  <c r="AZ18"/>
  <c r="AN19"/>
  <c r="AX20"/>
  <c r="AN25"/>
  <c r="AX25"/>
  <c r="AY26"/>
  <c r="AZ27"/>
  <c r="BA28"/>
  <c r="AZ33"/>
  <c r="AZ34"/>
  <c r="AN35"/>
  <c r="AX36"/>
  <c r="AY41"/>
  <c r="AY42"/>
  <c r="AY43"/>
  <c r="AN44"/>
  <c r="AN49"/>
  <c r="AX49"/>
  <c r="AV50"/>
  <c r="AN51"/>
  <c r="AV52"/>
  <c r="AN65"/>
  <c r="AX65"/>
  <c r="BB65"/>
  <c r="AN66"/>
  <c r="AX66"/>
  <c r="BC66"/>
  <c r="AW17"/>
  <c r="AV19"/>
  <c r="AW25"/>
  <c r="BH41"/>
  <c r="AV44"/>
  <c r="AW49"/>
  <c r="AV51"/>
  <c r="AW65"/>
  <c r="AV66"/>
  <c r="AW68"/>
  <c r="AN9"/>
  <c r="AN11"/>
  <c r="AW11"/>
  <c r="AN18"/>
  <c r="AV20"/>
  <c r="BB20"/>
  <c r="AV26"/>
  <c r="BA26"/>
  <c r="AN27"/>
  <c r="AW27"/>
  <c r="AN28"/>
  <c r="AN33"/>
  <c r="AN34"/>
  <c r="BB36"/>
  <c r="AW41"/>
  <c r="BA41"/>
  <c r="AV42"/>
  <c r="BA42"/>
  <c r="BB43"/>
  <c r="AX52"/>
  <c r="BA57"/>
  <c r="BA58"/>
  <c r="AN59"/>
  <c r="BB60"/>
  <c r="AN67"/>
  <c r="AW67"/>
  <c r="AV68"/>
  <c r="BB68"/>
  <c r="AY10"/>
  <c r="AN12"/>
  <c r="AY17"/>
  <c r="AY25"/>
  <c r="AV27"/>
  <c r="AN50"/>
  <c r="AN52"/>
  <c r="AY65"/>
  <c r="AW59" i="35"/>
  <c r="AW60"/>
  <c r="AX58"/>
  <c r="AY58"/>
  <c r="AY66"/>
  <c r="AW28"/>
  <c r="AW27"/>
  <c r="AX26"/>
  <c r="AY26"/>
  <c r="AY59"/>
  <c r="AX60"/>
  <c r="AY67"/>
  <c r="AX68"/>
  <c r="AX66"/>
  <c r="AX65"/>
  <c r="AX12"/>
  <c r="AY11"/>
  <c r="AX10"/>
  <c r="AX18"/>
  <c r="AW20"/>
  <c r="AY18"/>
  <c r="AW19"/>
  <c r="AV43"/>
  <c r="AV42"/>
  <c r="AW41"/>
  <c r="AV44"/>
  <c r="AX41"/>
  <c r="AY41"/>
  <c r="AX44"/>
  <c r="AY43"/>
  <c r="AY19"/>
  <c r="AV11"/>
  <c r="AW9"/>
  <c r="AX9"/>
  <c r="AV10"/>
  <c r="AY9"/>
  <c r="AV12"/>
  <c r="AX28"/>
  <c r="AY27"/>
  <c r="AX25"/>
  <c r="AV34"/>
  <c r="AW33"/>
  <c r="AV36"/>
  <c r="AX33"/>
  <c r="AV35"/>
  <c r="AY33"/>
  <c r="AX34"/>
  <c r="AW36"/>
  <c r="AY34"/>
  <c r="AW35"/>
  <c r="AW43"/>
  <c r="AX42"/>
  <c r="AW44"/>
  <c r="AY42"/>
  <c r="AV59"/>
  <c r="AV60"/>
  <c r="AV58"/>
  <c r="AW57"/>
  <c r="AX57"/>
  <c r="AY57"/>
  <c r="AV50"/>
  <c r="AW51"/>
  <c r="BA10"/>
  <c r="AW17"/>
  <c r="BA17"/>
  <c r="AV19"/>
  <c r="BB19"/>
  <c r="AN20"/>
  <c r="AW25"/>
  <c r="BA25"/>
  <c r="AN26"/>
  <c r="BB35"/>
  <c r="AN36"/>
  <c r="AN41"/>
  <c r="AN42"/>
  <c r="AN43"/>
  <c r="BB44"/>
  <c r="AW49"/>
  <c r="BA49"/>
  <c r="AV51"/>
  <c r="BB51"/>
  <c r="AN57"/>
  <c r="AN58"/>
  <c r="AN60"/>
  <c r="AW65"/>
  <c r="BA65"/>
  <c r="AV66"/>
  <c r="BA66"/>
  <c r="AN68"/>
  <c r="AW68"/>
  <c r="AN9"/>
  <c r="AN11"/>
  <c r="AW11"/>
  <c r="AN18"/>
  <c r="AV20"/>
  <c r="BB20"/>
  <c r="AV26"/>
  <c r="BA26"/>
  <c r="AN27"/>
  <c r="AN28"/>
  <c r="AN33"/>
  <c r="AN34"/>
  <c r="BB36"/>
  <c r="BA41"/>
  <c r="BA42"/>
  <c r="BB43"/>
  <c r="AY50"/>
  <c r="AX52"/>
  <c r="BA57"/>
  <c r="BA58"/>
  <c r="AN59"/>
  <c r="BB60"/>
  <c r="AN67"/>
  <c r="AW67"/>
  <c r="AV68"/>
  <c r="BB68"/>
  <c r="AY10"/>
  <c r="AY17"/>
  <c r="AY25"/>
  <c r="AV27"/>
  <c r="AN50"/>
  <c r="AX50"/>
  <c r="AN52"/>
  <c r="AY65"/>
  <c r="AV11" i="34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Y49"/>
  <c r="AV51"/>
  <c r="AW49"/>
  <c r="AV52"/>
  <c r="AV50"/>
  <c r="AX49"/>
  <c r="AW52"/>
  <c r="AX50"/>
  <c r="AY50"/>
  <c r="AW51"/>
  <c r="AY59"/>
  <c r="AX57"/>
  <c r="AX60"/>
  <c r="AY67"/>
  <c r="AX68"/>
  <c r="AW12"/>
  <c r="AY10"/>
  <c r="AW11"/>
  <c r="AX10"/>
  <c r="AV18"/>
  <c r="AY17"/>
  <c r="AV20"/>
  <c r="AV19"/>
  <c r="AW17"/>
  <c r="AX17"/>
  <c r="AY35"/>
  <c r="AX36"/>
  <c r="AY19"/>
  <c r="AX20"/>
  <c r="AX28"/>
  <c r="AY27"/>
  <c r="AY51"/>
  <c r="AX52"/>
  <c r="AY66"/>
  <c r="AV28"/>
  <c r="AV27"/>
  <c r="AY25"/>
  <c r="AV26"/>
  <c r="AW25"/>
  <c r="AX25"/>
  <c r="AX12"/>
  <c r="AY11"/>
  <c r="AW59"/>
  <c r="AW60"/>
  <c r="AX58"/>
  <c r="AY58"/>
  <c r="AZ9"/>
  <c r="AN10"/>
  <c r="AZ11"/>
  <c r="AN17"/>
  <c r="AZ18"/>
  <c r="AN19"/>
  <c r="AN25"/>
  <c r="AY26"/>
  <c r="AZ27"/>
  <c r="BA28"/>
  <c r="AZ33"/>
  <c r="AZ34"/>
  <c r="AN35"/>
  <c r="BH33" s="1"/>
  <c r="AY41"/>
  <c r="AY42"/>
  <c r="AY43"/>
  <c r="AN44"/>
  <c r="BH41" s="1"/>
  <c r="AW44"/>
  <c r="AN49"/>
  <c r="AN51"/>
  <c r="AY57"/>
  <c r="AN65"/>
  <c r="AX65"/>
  <c r="BB65"/>
  <c r="AN66"/>
  <c r="AX66"/>
  <c r="BC66"/>
  <c r="BA12"/>
  <c r="AX26"/>
  <c r="AX41"/>
  <c r="AX42"/>
  <c r="AV44"/>
  <c r="AZ50"/>
  <c r="BA52"/>
  <c r="AW65"/>
  <c r="AV66"/>
  <c r="AW68"/>
  <c r="AW27"/>
  <c r="AW41"/>
  <c r="AV42"/>
  <c r="AW57"/>
  <c r="BA57"/>
  <c r="AV58"/>
  <c r="BA58"/>
  <c r="AN59"/>
  <c r="BH57" s="1"/>
  <c r="AV60"/>
  <c r="BB60"/>
  <c r="AN67"/>
  <c r="AW67"/>
  <c r="AV68"/>
  <c r="BB68"/>
  <c r="AN12"/>
  <c r="AN50"/>
  <c r="AN52"/>
  <c r="AY65"/>
  <c r="AV11" i="33"/>
  <c r="AW9"/>
  <c r="AX9"/>
  <c r="AV10"/>
  <c r="AY9"/>
  <c r="AV12"/>
  <c r="AX18"/>
  <c r="AW20"/>
  <c r="AY18"/>
  <c r="AW19"/>
  <c r="AY66"/>
  <c r="AW67"/>
  <c r="AW68"/>
  <c r="AX66"/>
  <c r="AY19"/>
  <c r="AX20"/>
  <c r="AX28"/>
  <c r="AY27"/>
  <c r="AY35"/>
  <c r="AX33"/>
  <c r="AX36"/>
  <c r="AV59"/>
  <c r="AV60"/>
  <c r="AV58"/>
  <c r="AW57"/>
  <c r="AX57"/>
  <c r="AY57"/>
  <c r="AW59"/>
  <c r="AW60"/>
  <c r="AX58"/>
  <c r="AY58"/>
  <c r="AW28"/>
  <c r="AV34"/>
  <c r="AX44"/>
  <c r="AX12"/>
  <c r="AY11"/>
  <c r="AX34"/>
  <c r="AW36"/>
  <c r="AY34"/>
  <c r="AW35"/>
  <c r="AY49"/>
  <c r="AV51"/>
  <c r="AW49"/>
  <c r="AV52"/>
  <c r="AV50"/>
  <c r="AX49"/>
  <c r="AW52"/>
  <c r="AX50"/>
  <c r="AY50"/>
  <c r="AW51"/>
  <c r="AW12"/>
  <c r="AY10"/>
  <c r="AW11"/>
  <c r="AX10"/>
  <c r="AV18"/>
  <c r="AY17"/>
  <c r="AV20"/>
  <c r="AV19"/>
  <c r="AW17"/>
  <c r="AX17"/>
  <c r="AV28"/>
  <c r="AV27"/>
  <c r="AY25"/>
  <c r="AV26"/>
  <c r="AW25"/>
  <c r="AX25"/>
  <c r="AY51"/>
  <c r="AX52"/>
  <c r="AY59"/>
  <c r="AX60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AW44"/>
  <c r="AN49"/>
  <c r="AN51"/>
  <c r="AN65"/>
  <c r="AX65"/>
  <c r="BB65"/>
  <c r="AN66"/>
  <c r="BC66"/>
  <c r="AX68"/>
  <c r="BA12"/>
  <c r="AX26"/>
  <c r="AY33"/>
  <c r="AV35"/>
  <c r="AX41"/>
  <c r="AX42"/>
  <c r="AV44"/>
  <c r="AZ50"/>
  <c r="BA52"/>
  <c r="AW65"/>
  <c r="AV66"/>
  <c r="AW27"/>
  <c r="AW41"/>
  <c r="AV42"/>
  <c r="BA57"/>
  <c r="BA58"/>
  <c r="AN59"/>
  <c r="BB60"/>
  <c r="AN67"/>
  <c r="AV68"/>
  <c r="BB68"/>
  <c r="AN12"/>
  <c r="AW33"/>
  <c r="AN50"/>
  <c r="AN52"/>
  <c r="AY65"/>
  <c r="AY19" i="32"/>
  <c r="AX20"/>
  <c r="AY35"/>
  <c r="AX36"/>
  <c r="AV43"/>
  <c r="AV42"/>
  <c r="AW41"/>
  <c r="AV44"/>
  <c r="AX41"/>
  <c r="AY41"/>
  <c r="AW43"/>
  <c r="AX42"/>
  <c r="AW44"/>
  <c r="AY42"/>
  <c r="AV59"/>
  <c r="AV60"/>
  <c r="AV58"/>
  <c r="AW57"/>
  <c r="AX57"/>
  <c r="AY57"/>
  <c r="AY66"/>
  <c r="AW67"/>
  <c r="AW68"/>
  <c r="AX66"/>
  <c r="AY67"/>
  <c r="AX68"/>
  <c r="AX65"/>
  <c r="AW28"/>
  <c r="AW27"/>
  <c r="AX26"/>
  <c r="AY26"/>
  <c r="AX28"/>
  <c r="AY27"/>
  <c r="AY51"/>
  <c r="AX52"/>
  <c r="AW59"/>
  <c r="AW60"/>
  <c r="AX58"/>
  <c r="AY58"/>
  <c r="AX12"/>
  <c r="AY11"/>
  <c r="AV18"/>
  <c r="AY17"/>
  <c r="AV20"/>
  <c r="AV19"/>
  <c r="AW17"/>
  <c r="AX17"/>
  <c r="AX18"/>
  <c r="AW20"/>
  <c r="AY18"/>
  <c r="AW19"/>
  <c r="AV28"/>
  <c r="AV27"/>
  <c r="AY25"/>
  <c r="AV26"/>
  <c r="AW25"/>
  <c r="AX25"/>
  <c r="AV34"/>
  <c r="AW33"/>
  <c r="AV36"/>
  <c r="AX33"/>
  <c r="AV35"/>
  <c r="AY33"/>
  <c r="AX44"/>
  <c r="AY43"/>
  <c r="AY49"/>
  <c r="AV51"/>
  <c r="AW49"/>
  <c r="AV52"/>
  <c r="AV50"/>
  <c r="AX49"/>
  <c r="AV11"/>
  <c r="AW9"/>
  <c r="AX9"/>
  <c r="AV10"/>
  <c r="AY9"/>
  <c r="AV12"/>
  <c r="AW12"/>
  <c r="AY10"/>
  <c r="AW11"/>
  <c r="AX10"/>
  <c r="AX34"/>
  <c r="AW36"/>
  <c r="AY34"/>
  <c r="AW35"/>
  <c r="AY59"/>
  <c r="AX60"/>
  <c r="AW51"/>
  <c r="BA10"/>
  <c r="BA17"/>
  <c r="BB19"/>
  <c r="AN20"/>
  <c r="BA25"/>
  <c r="AN26"/>
  <c r="BC26"/>
  <c r="BB35"/>
  <c r="AN36"/>
  <c r="BC36"/>
  <c r="AN41"/>
  <c r="BB41"/>
  <c r="AN42"/>
  <c r="BC42"/>
  <c r="AN43"/>
  <c r="BB44"/>
  <c r="BA49"/>
  <c r="BB51"/>
  <c r="AN57"/>
  <c r="AN58"/>
  <c r="AN60"/>
  <c r="AW65"/>
  <c r="BA65"/>
  <c r="AV66"/>
  <c r="BA66"/>
  <c r="AN68"/>
  <c r="BC68"/>
  <c r="AN9"/>
  <c r="AN11"/>
  <c r="AN18"/>
  <c r="AN27"/>
  <c r="AN28"/>
  <c r="AN33"/>
  <c r="AN34"/>
  <c r="AY50"/>
  <c r="BA57"/>
  <c r="BA58"/>
  <c r="AN59"/>
  <c r="BB60"/>
  <c r="AN67"/>
  <c r="AV68"/>
  <c r="AN12"/>
  <c r="AN50"/>
  <c r="AX50"/>
  <c r="AN52"/>
  <c r="AY65"/>
  <c r="AV18" i="31"/>
  <c r="AY17"/>
  <c r="AV20"/>
  <c r="AV19"/>
  <c r="AW17"/>
  <c r="AX17"/>
  <c r="AY35"/>
  <c r="AX34"/>
  <c r="AX33"/>
  <c r="AX36"/>
  <c r="AW52"/>
  <c r="AX50"/>
  <c r="AY50"/>
  <c r="AW51"/>
  <c r="AV67"/>
  <c r="AY65"/>
  <c r="AV68"/>
  <c r="AV66"/>
  <c r="AW65"/>
  <c r="AX65"/>
  <c r="AY66"/>
  <c r="AW67"/>
  <c r="AW68"/>
  <c r="AX66"/>
  <c r="AW12"/>
  <c r="AY10"/>
  <c r="AW11"/>
  <c r="AX10"/>
  <c r="AY49"/>
  <c r="AV51"/>
  <c r="AW49"/>
  <c r="AV52"/>
  <c r="AV50"/>
  <c r="AX49"/>
  <c r="AY19"/>
  <c r="AX18"/>
  <c r="AX20"/>
  <c r="AV28"/>
  <c r="AV27"/>
  <c r="AY25"/>
  <c r="AV26"/>
  <c r="AW25"/>
  <c r="AX25"/>
  <c r="AY51"/>
  <c r="AX52"/>
  <c r="AZ9"/>
  <c r="AN10"/>
  <c r="AZ11"/>
  <c r="AV12"/>
  <c r="BB12"/>
  <c r="AN17"/>
  <c r="AZ18"/>
  <c r="AN19"/>
  <c r="AW19"/>
  <c r="AN25"/>
  <c r="AY26"/>
  <c r="AZ27"/>
  <c r="BA28"/>
  <c r="AZ33"/>
  <c r="AZ34"/>
  <c r="AN35"/>
  <c r="AW35"/>
  <c r="AY41"/>
  <c r="AY42"/>
  <c r="AY43"/>
  <c r="AN44"/>
  <c r="AW44"/>
  <c r="AN49"/>
  <c r="BA50"/>
  <c r="AN51"/>
  <c r="BB52"/>
  <c r="AY57"/>
  <c r="AY58"/>
  <c r="AZ59"/>
  <c r="AX60"/>
  <c r="AN65"/>
  <c r="AN66"/>
  <c r="AZ67"/>
  <c r="AX68"/>
  <c r="AY9"/>
  <c r="AV10"/>
  <c r="AY18"/>
  <c r="AN20"/>
  <c r="AN26"/>
  <c r="AX26"/>
  <c r="AY27"/>
  <c r="AY33"/>
  <c r="AY34"/>
  <c r="AV35"/>
  <c r="AN36"/>
  <c r="AN41"/>
  <c r="AX41"/>
  <c r="AN42"/>
  <c r="AX42"/>
  <c r="AV44"/>
  <c r="AN57"/>
  <c r="AX57"/>
  <c r="AN58"/>
  <c r="AX58"/>
  <c r="AN60"/>
  <c r="AW60"/>
  <c r="AN68"/>
  <c r="BC68"/>
  <c r="AW27"/>
  <c r="BH33"/>
  <c r="AW41"/>
  <c r="AV42"/>
  <c r="AW57"/>
  <c r="AV58"/>
  <c r="AV60"/>
  <c r="AW9"/>
  <c r="AN12"/>
  <c r="BH9" s="1"/>
  <c r="AW33"/>
  <c r="AN50"/>
  <c r="AN52"/>
  <c r="AX12" i="30"/>
  <c r="AY11"/>
  <c r="AY51"/>
  <c r="AX52"/>
  <c r="AY59"/>
  <c r="AX60"/>
  <c r="AY67"/>
  <c r="AX68"/>
  <c r="AW12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V11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V59"/>
  <c r="AV60"/>
  <c r="AV58"/>
  <c r="AW57"/>
  <c r="AX57"/>
  <c r="AY57"/>
  <c r="AW59"/>
  <c r="AW60"/>
  <c r="AX58"/>
  <c r="AY58"/>
  <c r="AY19"/>
  <c r="AX20"/>
  <c r="AX28"/>
  <c r="AY27"/>
  <c r="AY49"/>
  <c r="AV51"/>
  <c r="AW49"/>
  <c r="AV52"/>
  <c r="AV50"/>
  <c r="AX49"/>
  <c r="AW52"/>
  <c r="AX50"/>
  <c r="AY50"/>
  <c r="AW51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AW44"/>
  <c r="AN49"/>
  <c r="AN51"/>
  <c r="AN65"/>
  <c r="AX65"/>
  <c r="BB65"/>
  <c r="AN66"/>
  <c r="AX66"/>
  <c r="BC66"/>
  <c r="BA12"/>
  <c r="AX26"/>
  <c r="AX41"/>
  <c r="AX42"/>
  <c r="AV44"/>
  <c r="AZ50"/>
  <c r="BA52"/>
  <c r="AW65"/>
  <c r="AV66"/>
  <c r="AW68"/>
  <c r="AW27"/>
  <c r="AW41"/>
  <c r="AV42"/>
  <c r="BB43"/>
  <c r="BA57"/>
  <c r="BA58"/>
  <c r="AN59"/>
  <c r="BB60"/>
  <c r="AN67"/>
  <c r="AW67"/>
  <c r="AV68"/>
  <c r="BB68"/>
  <c r="AN12"/>
  <c r="AN50"/>
  <c r="AN52"/>
  <c r="AY65"/>
  <c r="AV11" i="29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Y49"/>
  <c r="AV51"/>
  <c r="AW49"/>
  <c r="AV52"/>
  <c r="AV50"/>
  <c r="AX49"/>
  <c r="AW52"/>
  <c r="AX50"/>
  <c r="AY50"/>
  <c r="AW51"/>
  <c r="AY59"/>
  <c r="AX57"/>
  <c r="AX60"/>
  <c r="AY19"/>
  <c r="AX20"/>
  <c r="AX28"/>
  <c r="AY27"/>
  <c r="AY51"/>
  <c r="AX52"/>
  <c r="AY67"/>
  <c r="AX68"/>
  <c r="AX12"/>
  <c r="AY11"/>
  <c r="AW59"/>
  <c r="AW60"/>
  <c r="AX58"/>
  <c r="AY58"/>
  <c r="AW12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AW44"/>
  <c r="AN49"/>
  <c r="AN51"/>
  <c r="AY57"/>
  <c r="AZ59"/>
  <c r="AN65"/>
  <c r="AX65"/>
  <c r="BB65"/>
  <c r="AN66"/>
  <c r="AX66"/>
  <c r="BC66"/>
  <c r="BA12"/>
  <c r="AX26"/>
  <c r="AX41"/>
  <c r="AX42"/>
  <c r="AV44"/>
  <c r="AZ50"/>
  <c r="BA52"/>
  <c r="AW65"/>
  <c r="AV66"/>
  <c r="AW68"/>
  <c r="AW27"/>
  <c r="AW41"/>
  <c r="AV42"/>
  <c r="AW57"/>
  <c r="BA57"/>
  <c r="AV58"/>
  <c r="BA58"/>
  <c r="AN59"/>
  <c r="BH57" s="1"/>
  <c r="AV60"/>
  <c r="BB60"/>
  <c r="AN67"/>
  <c r="AW67"/>
  <c r="AV68"/>
  <c r="BB68"/>
  <c r="AN12"/>
  <c r="AN50"/>
  <c r="AN52"/>
  <c r="AY65"/>
  <c r="AV11" i="28"/>
  <c r="AW9"/>
  <c r="AX9"/>
  <c r="AV10"/>
  <c r="AY9"/>
  <c r="AV12"/>
  <c r="AX12"/>
  <c r="AY11"/>
  <c r="AX18"/>
  <c r="AW20"/>
  <c r="AY18"/>
  <c r="AW19"/>
  <c r="AW28"/>
  <c r="AW27"/>
  <c r="AX26"/>
  <c r="AY26"/>
  <c r="AX28"/>
  <c r="AY27"/>
  <c r="AV43"/>
  <c r="AV42"/>
  <c r="AW41"/>
  <c r="AV44"/>
  <c r="AX41"/>
  <c r="AY41"/>
  <c r="AW43"/>
  <c r="AX42"/>
  <c r="AW44"/>
  <c r="AY42"/>
  <c r="AY59"/>
  <c r="AX60"/>
  <c r="AV67"/>
  <c r="AY65"/>
  <c r="AV68"/>
  <c r="AV66"/>
  <c r="AW65"/>
  <c r="AX65"/>
  <c r="AY66"/>
  <c r="AW67"/>
  <c r="AW68"/>
  <c r="AX66"/>
  <c r="AY67"/>
  <c r="AX68"/>
  <c r="AV18"/>
  <c r="AY17"/>
  <c r="AV20"/>
  <c r="AV19"/>
  <c r="AW17"/>
  <c r="AX17"/>
  <c r="AV28"/>
  <c r="AV27"/>
  <c r="AY25"/>
  <c r="AV26"/>
  <c r="AW25"/>
  <c r="AX25"/>
  <c r="AV34"/>
  <c r="AW33"/>
  <c r="AV36"/>
  <c r="AX33"/>
  <c r="AV35"/>
  <c r="AY33"/>
  <c r="AY49"/>
  <c r="AV51"/>
  <c r="AW49"/>
  <c r="AV52"/>
  <c r="AV50"/>
  <c r="AX49"/>
  <c r="AW12"/>
  <c r="AY10"/>
  <c r="AW11"/>
  <c r="AX10"/>
  <c r="AX34"/>
  <c r="AW36"/>
  <c r="AY34"/>
  <c r="AW35"/>
  <c r="AX44"/>
  <c r="AY43"/>
  <c r="AV59"/>
  <c r="AV60"/>
  <c r="AV58"/>
  <c r="AW57"/>
  <c r="AX57"/>
  <c r="AY57"/>
  <c r="AY19"/>
  <c r="AX20"/>
  <c r="AY35"/>
  <c r="AX36"/>
  <c r="AY51"/>
  <c r="AX52"/>
  <c r="AW59"/>
  <c r="AW60"/>
  <c r="AX58"/>
  <c r="AY58"/>
  <c r="AW51"/>
  <c r="BA10"/>
  <c r="BA17"/>
  <c r="BB19"/>
  <c r="AN20"/>
  <c r="BC20"/>
  <c r="BA25"/>
  <c r="AN26"/>
  <c r="BC26"/>
  <c r="BB35"/>
  <c r="AN36"/>
  <c r="BC36"/>
  <c r="AN41"/>
  <c r="BB41"/>
  <c r="AN42"/>
  <c r="BC42"/>
  <c r="AN43"/>
  <c r="BC43"/>
  <c r="BB44"/>
  <c r="BA49"/>
  <c r="BB51"/>
  <c r="AN57"/>
  <c r="BB57"/>
  <c r="AN58"/>
  <c r="BC58"/>
  <c r="AN60"/>
  <c r="BC60"/>
  <c r="BA65"/>
  <c r="BA66"/>
  <c r="AN68"/>
  <c r="BC68"/>
  <c r="AN9"/>
  <c r="AN11"/>
  <c r="AN18"/>
  <c r="AN27"/>
  <c r="BH25" s="1"/>
  <c r="AN28"/>
  <c r="AN33"/>
  <c r="AN34"/>
  <c r="AY50"/>
  <c r="AN59"/>
  <c r="BC59"/>
  <c r="AN67"/>
  <c r="BH65" s="1"/>
  <c r="AN12"/>
  <c r="AN50"/>
  <c r="AX50"/>
  <c r="AN52"/>
  <c r="AW12" i="27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X44"/>
  <c r="AV11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Y49"/>
  <c r="AV51"/>
  <c r="AW49"/>
  <c r="AV52"/>
  <c r="AV50"/>
  <c r="AX49"/>
  <c r="AW52"/>
  <c r="AX50"/>
  <c r="AY50"/>
  <c r="AW51"/>
  <c r="AY59"/>
  <c r="AX57"/>
  <c r="AX60"/>
  <c r="AY67"/>
  <c r="AX68"/>
  <c r="AY19"/>
  <c r="AX20"/>
  <c r="AX28"/>
  <c r="AY27"/>
  <c r="AY51"/>
  <c r="AX52"/>
  <c r="AX12"/>
  <c r="AY11"/>
  <c r="AW59"/>
  <c r="AW60"/>
  <c r="AX58"/>
  <c r="AY58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AW44"/>
  <c r="AN49"/>
  <c r="AN51"/>
  <c r="AY57"/>
  <c r="AN65"/>
  <c r="AX65"/>
  <c r="BB65"/>
  <c r="AN66"/>
  <c r="AX66"/>
  <c r="BC66"/>
  <c r="BA12"/>
  <c r="AX26"/>
  <c r="AX41"/>
  <c r="AX42"/>
  <c r="AV44"/>
  <c r="AZ50"/>
  <c r="BA52"/>
  <c r="AW65"/>
  <c r="AV66"/>
  <c r="AW68"/>
  <c r="AW27"/>
  <c r="BH33"/>
  <c r="AW41"/>
  <c r="AV42"/>
  <c r="AW57"/>
  <c r="BA57"/>
  <c r="AV58"/>
  <c r="BA58"/>
  <c r="AN59"/>
  <c r="BH57" s="1"/>
  <c r="AV60"/>
  <c r="BB60"/>
  <c r="AN67"/>
  <c r="AW67"/>
  <c r="AV68"/>
  <c r="BB68"/>
  <c r="AN12"/>
  <c r="AN50"/>
  <c r="AN52"/>
  <c r="AY65"/>
  <c r="AV11" i="26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Y49"/>
  <c r="AV51"/>
  <c r="AW49"/>
  <c r="AV52"/>
  <c r="AV50"/>
  <c r="AX49"/>
  <c r="AW52"/>
  <c r="AX50"/>
  <c r="AY50"/>
  <c r="AW51"/>
  <c r="AY59"/>
  <c r="AX57"/>
  <c r="AX60"/>
  <c r="AY67"/>
  <c r="AX68"/>
  <c r="AY19"/>
  <c r="AX20"/>
  <c r="AX28"/>
  <c r="AY27"/>
  <c r="AY51"/>
  <c r="AX52"/>
  <c r="AX12"/>
  <c r="AY11"/>
  <c r="AW59"/>
  <c r="AW60"/>
  <c r="AX58"/>
  <c r="AY58"/>
  <c r="AW12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AW44"/>
  <c r="AN49"/>
  <c r="AN51"/>
  <c r="AY57"/>
  <c r="AN65"/>
  <c r="AX65"/>
  <c r="BB65"/>
  <c r="AN66"/>
  <c r="AX66"/>
  <c r="BC66"/>
  <c r="BA12"/>
  <c r="AX26"/>
  <c r="AX41"/>
  <c r="AX42"/>
  <c r="AV44"/>
  <c r="AZ50"/>
  <c r="BA52"/>
  <c r="AW65"/>
  <c r="AV66"/>
  <c r="AW68"/>
  <c r="AW27"/>
  <c r="BH33"/>
  <c r="AW41"/>
  <c r="AV42"/>
  <c r="AW57"/>
  <c r="BA57"/>
  <c r="AV58"/>
  <c r="BA58"/>
  <c r="AN59"/>
  <c r="BH57" s="1"/>
  <c r="AV60"/>
  <c r="BB60"/>
  <c r="AN67"/>
  <c r="AW67"/>
  <c r="AV68"/>
  <c r="BB68"/>
  <c r="AN12"/>
  <c r="AN50"/>
  <c r="AN52"/>
  <c r="AY65"/>
  <c r="AW12" i="25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X44"/>
  <c r="AV11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Y49"/>
  <c r="AV51"/>
  <c r="AW49"/>
  <c r="AV52"/>
  <c r="AV50"/>
  <c r="AX49"/>
  <c r="AW52"/>
  <c r="AX50"/>
  <c r="AY50"/>
  <c r="AW51"/>
  <c r="AY59"/>
  <c r="AX57"/>
  <c r="AX60"/>
  <c r="AY67"/>
  <c r="AX68"/>
  <c r="AY19"/>
  <c r="AX20"/>
  <c r="AX28"/>
  <c r="AY27"/>
  <c r="AY51"/>
  <c r="AX52"/>
  <c r="AX12"/>
  <c r="AY11"/>
  <c r="AW59"/>
  <c r="AW60"/>
  <c r="AX58"/>
  <c r="AY58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AW44"/>
  <c r="AN49"/>
  <c r="AN51"/>
  <c r="AY57"/>
  <c r="AN65"/>
  <c r="AX65"/>
  <c r="BB65"/>
  <c r="AN66"/>
  <c r="AX66"/>
  <c r="BC66"/>
  <c r="BA12"/>
  <c r="AX26"/>
  <c r="AX41"/>
  <c r="BH41"/>
  <c r="AX42"/>
  <c r="AV44"/>
  <c r="AZ50"/>
  <c r="BA52"/>
  <c r="AW65"/>
  <c r="AV66"/>
  <c r="AW68"/>
  <c r="AW27"/>
  <c r="BH33"/>
  <c r="AW41"/>
  <c r="AV42"/>
  <c r="AW57"/>
  <c r="BA57"/>
  <c r="AV58"/>
  <c r="BA58"/>
  <c r="AN59"/>
  <c r="AV60"/>
  <c r="BB60"/>
  <c r="AN67"/>
  <c r="AW67"/>
  <c r="AV68"/>
  <c r="BB68"/>
  <c r="AN12"/>
  <c r="AN50"/>
  <c r="AN52"/>
  <c r="AY65"/>
  <c r="AW12" i="24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Y67"/>
  <c r="AX68"/>
  <c r="AX44"/>
  <c r="AV11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Y49"/>
  <c r="AV51"/>
  <c r="AW49"/>
  <c r="AV52"/>
  <c r="AV50"/>
  <c r="AX49"/>
  <c r="AW52"/>
  <c r="AX50"/>
  <c r="AY50"/>
  <c r="AW51"/>
  <c r="AY19"/>
  <c r="AX20"/>
  <c r="AX28"/>
  <c r="AY27"/>
  <c r="AY51"/>
  <c r="AX52"/>
  <c r="AW59"/>
  <c r="AX12"/>
  <c r="AY11"/>
  <c r="AY59"/>
  <c r="AX58"/>
  <c r="AX57"/>
  <c r="AX60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AW44"/>
  <c r="AN49"/>
  <c r="AN51"/>
  <c r="AY57"/>
  <c r="AY58"/>
  <c r="AZ59"/>
  <c r="AN65"/>
  <c r="AX65"/>
  <c r="AN66"/>
  <c r="AX66"/>
  <c r="AZ67"/>
  <c r="BA12"/>
  <c r="AX26"/>
  <c r="AX41"/>
  <c r="AX42"/>
  <c r="AV44"/>
  <c r="AZ50"/>
  <c r="BA52"/>
  <c r="AW65"/>
  <c r="AV66"/>
  <c r="AW68"/>
  <c r="AW27"/>
  <c r="AW41"/>
  <c r="AV42"/>
  <c r="AW57"/>
  <c r="BA57"/>
  <c r="AV58"/>
  <c r="BA58"/>
  <c r="AN59"/>
  <c r="BH57" s="1"/>
  <c r="AV60"/>
  <c r="BB60"/>
  <c r="AN67"/>
  <c r="AW67"/>
  <c r="AV68"/>
  <c r="BB68"/>
  <c r="AN12"/>
  <c r="BH9" s="1"/>
  <c r="AN50"/>
  <c r="AN52"/>
  <c r="AY65"/>
  <c r="AX12" i="23"/>
  <c r="AY11"/>
  <c r="AY59"/>
  <c r="AX58"/>
  <c r="AX57"/>
  <c r="AX60"/>
  <c r="AW12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V11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Y49"/>
  <c r="AV51"/>
  <c r="AW49"/>
  <c r="AV52"/>
  <c r="AV50"/>
  <c r="AX49"/>
  <c r="AW52"/>
  <c r="AX50"/>
  <c r="AY50"/>
  <c r="AW51"/>
  <c r="AY66"/>
  <c r="AW67"/>
  <c r="AW68"/>
  <c r="AX66"/>
  <c r="AY19"/>
  <c r="AX20"/>
  <c r="AX28"/>
  <c r="AY27"/>
  <c r="AY51"/>
  <c r="AX52"/>
  <c r="AY67"/>
  <c r="AX68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BH41" s="1"/>
  <c r="AW44"/>
  <c r="AN49"/>
  <c r="AN51"/>
  <c r="AY57"/>
  <c r="AY58"/>
  <c r="AZ59"/>
  <c r="AN65"/>
  <c r="AX65"/>
  <c r="AN66"/>
  <c r="AZ67"/>
  <c r="BA12"/>
  <c r="AX26"/>
  <c r="AX41"/>
  <c r="AX42"/>
  <c r="AV44"/>
  <c r="AZ50"/>
  <c r="BA52"/>
  <c r="AW65"/>
  <c r="AV66"/>
  <c r="AW27"/>
  <c r="BH33"/>
  <c r="AW41"/>
  <c r="AV42"/>
  <c r="AW57"/>
  <c r="BA57"/>
  <c r="AV58"/>
  <c r="BA58"/>
  <c r="AN59"/>
  <c r="AV60"/>
  <c r="BB60"/>
  <c r="AN67"/>
  <c r="AV68"/>
  <c r="BB68"/>
  <c r="AN12"/>
  <c r="BH9" s="1"/>
  <c r="AN50"/>
  <c r="AN52"/>
  <c r="AY65"/>
  <c r="AV11" i="22"/>
  <c r="AW9"/>
  <c r="AX9"/>
  <c r="AV10"/>
  <c r="AY9"/>
  <c r="AV12"/>
  <c r="AX18"/>
  <c r="AW20"/>
  <c r="AY18"/>
  <c r="AW19"/>
  <c r="AW28"/>
  <c r="AW27"/>
  <c r="AX26"/>
  <c r="AY26"/>
  <c r="AX34"/>
  <c r="AW36"/>
  <c r="AY34"/>
  <c r="AW35"/>
  <c r="AV43"/>
  <c r="AV42"/>
  <c r="AW41"/>
  <c r="AV44"/>
  <c r="AX41"/>
  <c r="AY41"/>
  <c r="AX44"/>
  <c r="AY43"/>
  <c r="AX12"/>
  <c r="AY11"/>
  <c r="AY35"/>
  <c r="AX36"/>
  <c r="AW43"/>
  <c r="AX42"/>
  <c r="AW44"/>
  <c r="AY42"/>
  <c r="AY59"/>
  <c r="AX60"/>
  <c r="AY67"/>
  <c r="AX68"/>
  <c r="AV28"/>
  <c r="AW12"/>
  <c r="AY10"/>
  <c r="AW11"/>
  <c r="AX10"/>
  <c r="AY19"/>
  <c r="AX20"/>
  <c r="AX17"/>
  <c r="AX28"/>
  <c r="AY27"/>
  <c r="AX25"/>
  <c r="AV34"/>
  <c r="AW33"/>
  <c r="AV36"/>
  <c r="AX33"/>
  <c r="AV35"/>
  <c r="AY33"/>
  <c r="AV59"/>
  <c r="AV60"/>
  <c r="AV58"/>
  <c r="AW57"/>
  <c r="AX57"/>
  <c r="AY57"/>
  <c r="AW59"/>
  <c r="AW60"/>
  <c r="AX58"/>
  <c r="AY58"/>
  <c r="AV18"/>
  <c r="AV50"/>
  <c r="AW51"/>
  <c r="AN65"/>
  <c r="AX65"/>
  <c r="BB65"/>
  <c r="AN66"/>
  <c r="AX66"/>
  <c r="BC66"/>
  <c r="BA10"/>
  <c r="AW17"/>
  <c r="BA17"/>
  <c r="AV19"/>
  <c r="BB19"/>
  <c r="AN20"/>
  <c r="AW25"/>
  <c r="BA25"/>
  <c r="AN26"/>
  <c r="BB35"/>
  <c r="AN36"/>
  <c r="AN41"/>
  <c r="AN42"/>
  <c r="AN43"/>
  <c r="BB44"/>
  <c r="AW49"/>
  <c r="BA49"/>
  <c r="AV51"/>
  <c r="BB51"/>
  <c r="AW65"/>
  <c r="AV66"/>
  <c r="AW68"/>
  <c r="AN9"/>
  <c r="AV20"/>
  <c r="BB20"/>
  <c r="AV26"/>
  <c r="BA26"/>
  <c r="AN27"/>
  <c r="AN28"/>
  <c r="AN33"/>
  <c r="AN34"/>
  <c r="BA41"/>
  <c r="BA42"/>
  <c r="BB43"/>
  <c r="AY50"/>
  <c r="AX52"/>
  <c r="BA57"/>
  <c r="BA58"/>
  <c r="AN59"/>
  <c r="BB60"/>
  <c r="AN67"/>
  <c r="AW67"/>
  <c r="AV68"/>
  <c r="BB68"/>
  <c r="AY17"/>
  <c r="AY25"/>
  <c r="AV27"/>
  <c r="AN50"/>
  <c r="AX50"/>
  <c r="AN52"/>
  <c r="AY65"/>
  <c r="AV11" i="21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Y67"/>
  <c r="AX68"/>
  <c r="AY19"/>
  <c r="AX20"/>
  <c r="AX28"/>
  <c r="AY27"/>
  <c r="AY49"/>
  <c r="AV51"/>
  <c r="AW49"/>
  <c r="AV52"/>
  <c r="AV50"/>
  <c r="AX49"/>
  <c r="AW52"/>
  <c r="AX50"/>
  <c r="AY50"/>
  <c r="AW51"/>
  <c r="AW28"/>
  <c r="AX12"/>
  <c r="AY11"/>
  <c r="AY51"/>
  <c r="AX52"/>
  <c r="AW59"/>
  <c r="AW12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Y59"/>
  <c r="AX58"/>
  <c r="AX57"/>
  <c r="AX60"/>
  <c r="AX44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BH41" s="1"/>
  <c r="AW44"/>
  <c r="AN49"/>
  <c r="AN51"/>
  <c r="AY57"/>
  <c r="AY58"/>
  <c r="AZ59"/>
  <c r="AN65"/>
  <c r="AX65"/>
  <c r="AN66"/>
  <c r="AX66"/>
  <c r="AZ67"/>
  <c r="BA12"/>
  <c r="AX26"/>
  <c r="AX41"/>
  <c r="AX42"/>
  <c r="AV44"/>
  <c r="AZ50"/>
  <c r="BA52"/>
  <c r="AW65"/>
  <c r="AV66"/>
  <c r="AW68"/>
  <c r="AW27"/>
  <c r="BH33"/>
  <c r="AW41"/>
  <c r="AV42"/>
  <c r="BB43"/>
  <c r="AW57"/>
  <c r="BA57"/>
  <c r="AV58"/>
  <c r="BA58"/>
  <c r="AN59"/>
  <c r="BH57" s="1"/>
  <c r="AV60"/>
  <c r="BB60"/>
  <c r="AN67"/>
  <c r="AW67"/>
  <c r="AV68"/>
  <c r="BB68"/>
  <c r="AN12"/>
  <c r="AN50"/>
  <c r="AN52"/>
  <c r="AY65"/>
  <c r="AW12" i="20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Y67"/>
  <c r="AX68"/>
  <c r="AX44"/>
  <c r="AV11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Y49"/>
  <c r="AV51"/>
  <c r="AW49"/>
  <c r="AV52"/>
  <c r="AV50"/>
  <c r="AX49"/>
  <c r="AW52"/>
  <c r="AX50"/>
  <c r="AY50"/>
  <c r="AW51"/>
  <c r="AY19"/>
  <c r="AX20"/>
  <c r="AX28"/>
  <c r="AY27"/>
  <c r="AY51"/>
  <c r="AX52"/>
  <c r="AW59"/>
  <c r="AX12"/>
  <c r="AY11"/>
  <c r="AY59"/>
  <c r="AX58"/>
  <c r="AX57"/>
  <c r="AX60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BH41" s="1"/>
  <c r="AW44"/>
  <c r="AN49"/>
  <c r="AN51"/>
  <c r="AY57"/>
  <c r="AY58"/>
  <c r="AZ59"/>
  <c r="AN65"/>
  <c r="AX65"/>
  <c r="AN66"/>
  <c r="AX66"/>
  <c r="AZ67"/>
  <c r="BA12"/>
  <c r="AX26"/>
  <c r="AX41"/>
  <c r="AX42"/>
  <c r="AV44"/>
  <c r="AZ50"/>
  <c r="BA52"/>
  <c r="AW65"/>
  <c r="AV66"/>
  <c r="AW68"/>
  <c r="AW27"/>
  <c r="BH33"/>
  <c r="AW41"/>
  <c r="AV42"/>
  <c r="AW57"/>
  <c r="BA57"/>
  <c r="AV58"/>
  <c r="BA58"/>
  <c r="AN59"/>
  <c r="BH57" s="1"/>
  <c r="AV60"/>
  <c r="BB60"/>
  <c r="AN67"/>
  <c r="AW67"/>
  <c r="AV68"/>
  <c r="BB68"/>
  <c r="AN12"/>
  <c r="BH9" s="1"/>
  <c r="AN50"/>
  <c r="AN52"/>
  <c r="AY65"/>
  <c r="AZ10" i="19"/>
  <c r="BC10"/>
  <c r="AN10"/>
  <c r="AX18"/>
  <c r="AW20"/>
  <c r="AY18"/>
  <c r="AW19"/>
  <c r="AV34"/>
  <c r="AW33"/>
  <c r="AV36"/>
  <c r="AX33"/>
  <c r="AV35"/>
  <c r="AY33"/>
  <c r="AX34"/>
  <c r="AW36"/>
  <c r="AY34"/>
  <c r="AW35"/>
  <c r="AY49"/>
  <c r="AV51"/>
  <c r="AW49"/>
  <c r="AV52"/>
  <c r="AV50"/>
  <c r="AX49"/>
  <c r="AY67"/>
  <c r="AX68"/>
  <c r="AX9"/>
  <c r="AV10"/>
  <c r="AY9"/>
  <c r="AV12"/>
  <c r="AY19"/>
  <c r="AX20"/>
  <c r="AX28"/>
  <c r="AY27"/>
  <c r="AW52"/>
  <c r="AX50"/>
  <c r="AY50"/>
  <c r="AW51"/>
  <c r="AW9"/>
  <c r="AX12"/>
  <c r="AY11"/>
  <c r="AV18"/>
  <c r="AV20"/>
  <c r="AV19"/>
  <c r="AW17"/>
  <c r="AX17"/>
  <c r="AY51"/>
  <c r="AX52"/>
  <c r="AV11"/>
  <c r="AW59"/>
  <c r="AW11"/>
  <c r="AX10"/>
  <c r="BA12"/>
  <c r="BB12"/>
  <c r="AZ17"/>
  <c r="BB17"/>
  <c r="AN17"/>
  <c r="AV28"/>
  <c r="AV27"/>
  <c r="AY25"/>
  <c r="AV26"/>
  <c r="AW25"/>
  <c r="AX25"/>
  <c r="AY35"/>
  <c r="AX36"/>
  <c r="AY59"/>
  <c r="AX58"/>
  <c r="AX57"/>
  <c r="AX60"/>
  <c r="AZ18"/>
  <c r="AN19"/>
  <c r="AN25"/>
  <c r="AY26"/>
  <c r="AZ27"/>
  <c r="BA28"/>
  <c r="AZ33"/>
  <c r="AZ34"/>
  <c r="AN35"/>
  <c r="AY41"/>
  <c r="AY42"/>
  <c r="AY43"/>
  <c r="AN44"/>
  <c r="AW44"/>
  <c r="AN49"/>
  <c r="AN51"/>
  <c r="BC51"/>
  <c r="AY57"/>
  <c r="AY58"/>
  <c r="AZ59"/>
  <c r="AN65"/>
  <c r="AX65"/>
  <c r="AN66"/>
  <c r="AX66"/>
  <c r="AZ67"/>
  <c r="AX26"/>
  <c r="AX41"/>
  <c r="AX42"/>
  <c r="AV44"/>
  <c r="AZ50"/>
  <c r="BA52"/>
  <c r="AW65"/>
  <c r="AV66"/>
  <c r="AW68"/>
  <c r="AW27"/>
  <c r="BH33"/>
  <c r="AW41"/>
  <c r="AV42"/>
  <c r="AW57"/>
  <c r="BA57"/>
  <c r="AV58"/>
  <c r="BA58"/>
  <c r="AN59"/>
  <c r="AV60"/>
  <c r="BB60"/>
  <c r="AN67"/>
  <c r="AW67"/>
  <c r="AV68"/>
  <c r="BB68"/>
  <c r="AN50"/>
  <c r="AN52"/>
  <c r="AY65"/>
  <c r="AY19" i="18"/>
  <c r="AX20"/>
  <c r="AX28"/>
  <c r="AY27"/>
  <c r="AX12"/>
  <c r="AY11"/>
  <c r="AY59"/>
  <c r="AX58"/>
  <c r="AX57"/>
  <c r="AX60"/>
  <c r="AW12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Y67"/>
  <c r="AX68"/>
  <c r="AV11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Y49"/>
  <c r="AV51"/>
  <c r="AW49"/>
  <c r="AV52"/>
  <c r="AV50"/>
  <c r="AX49"/>
  <c r="AW52"/>
  <c r="AX50"/>
  <c r="AY50"/>
  <c r="AW51"/>
  <c r="AY51"/>
  <c r="AX52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AW44"/>
  <c r="AN49"/>
  <c r="AN51"/>
  <c r="AY57"/>
  <c r="AY58"/>
  <c r="AZ59"/>
  <c r="AN65"/>
  <c r="AX65"/>
  <c r="AN66"/>
  <c r="AX66"/>
  <c r="BA12"/>
  <c r="AX26"/>
  <c r="AX41"/>
  <c r="AX42"/>
  <c r="AV44"/>
  <c r="AZ50"/>
  <c r="BA52"/>
  <c r="AW65"/>
  <c r="AV66"/>
  <c r="AW68"/>
  <c r="AW27"/>
  <c r="BH33"/>
  <c r="AW41"/>
  <c r="AV42"/>
  <c r="AW57"/>
  <c r="BA57"/>
  <c r="AV58"/>
  <c r="BA58"/>
  <c r="AN59"/>
  <c r="BH57" s="1"/>
  <c r="AV60"/>
  <c r="BB60"/>
  <c r="AN67"/>
  <c r="AW67"/>
  <c r="AV68"/>
  <c r="BB68"/>
  <c r="AN12"/>
  <c r="AN50"/>
  <c r="AN52"/>
  <c r="AY65"/>
  <c r="AW12" i="17"/>
  <c r="AY10"/>
  <c r="AW11"/>
  <c r="AX10"/>
  <c r="AV18"/>
  <c r="AW17"/>
  <c r="AV11"/>
  <c r="AW9"/>
  <c r="AX9"/>
  <c r="AV10"/>
  <c r="AY9"/>
  <c r="AV12"/>
  <c r="AW20"/>
  <c r="AY18"/>
  <c r="AV34"/>
  <c r="AW33"/>
  <c r="AV36"/>
  <c r="AY33"/>
  <c r="AX34"/>
  <c r="AW36"/>
  <c r="AY34"/>
  <c r="AY49"/>
  <c r="AV51"/>
  <c r="AW49"/>
  <c r="AV52"/>
  <c r="AV50"/>
  <c r="AX49"/>
  <c r="AW52"/>
  <c r="AX50"/>
  <c r="AY50"/>
  <c r="AW51"/>
  <c r="AX28"/>
  <c r="AY27"/>
  <c r="AY51"/>
  <c r="AX52"/>
  <c r="AY59"/>
  <c r="AX60"/>
  <c r="AY67"/>
  <c r="AX12"/>
  <c r="AY11"/>
  <c r="AV28"/>
  <c r="AV27"/>
  <c r="AY25"/>
  <c r="AV26"/>
  <c r="AW25"/>
  <c r="AX25"/>
  <c r="AV60"/>
  <c r="AW59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AW44"/>
  <c r="AN49"/>
  <c r="AN51"/>
  <c r="AN65"/>
  <c r="BB65"/>
  <c r="AN66"/>
  <c r="BC66"/>
  <c r="BA12"/>
  <c r="AX26"/>
  <c r="AX41"/>
  <c r="BH41"/>
  <c r="AX42"/>
  <c r="AV44"/>
  <c r="AZ50"/>
  <c r="BA52"/>
  <c r="AW65"/>
  <c r="AV66"/>
  <c r="AW68"/>
  <c r="AW27"/>
  <c r="AW41"/>
  <c r="AV42"/>
  <c r="BA57"/>
  <c r="BA58"/>
  <c r="AN59"/>
  <c r="BB60"/>
  <c r="AN67"/>
  <c r="AW67"/>
  <c r="AV68"/>
  <c r="BB68"/>
  <c r="AN12"/>
  <c r="AN50"/>
  <c r="AN52"/>
  <c r="AY65"/>
  <c r="AY19" i="16"/>
  <c r="AX20"/>
  <c r="AX28"/>
  <c r="AY27"/>
  <c r="AX12"/>
  <c r="AY11"/>
  <c r="AY59"/>
  <c r="AX58"/>
  <c r="AX57"/>
  <c r="AX60"/>
  <c r="AW12"/>
  <c r="AY10"/>
  <c r="AW11"/>
  <c r="AX10"/>
  <c r="AV18"/>
  <c r="AY17"/>
  <c r="AV20"/>
  <c r="AV19"/>
  <c r="AW17"/>
  <c r="AX17"/>
  <c r="AV28"/>
  <c r="AV27"/>
  <c r="AY25"/>
  <c r="AV26"/>
  <c r="AW25"/>
  <c r="AX25"/>
  <c r="AY35"/>
  <c r="AX36"/>
  <c r="AY67"/>
  <c r="AX68"/>
  <c r="AV11"/>
  <c r="AW9"/>
  <c r="AX9"/>
  <c r="AV10"/>
  <c r="AY9"/>
  <c r="AV12"/>
  <c r="AX18"/>
  <c r="AW20"/>
  <c r="AY18"/>
  <c r="AW19"/>
  <c r="AV34"/>
  <c r="AW33"/>
  <c r="AV36"/>
  <c r="AX33"/>
  <c r="AV35"/>
  <c r="AY33"/>
  <c r="AX34"/>
  <c r="AW36"/>
  <c r="AY34"/>
  <c r="AW35"/>
  <c r="AY49"/>
  <c r="AV51"/>
  <c r="AW49"/>
  <c r="AV52"/>
  <c r="AV50"/>
  <c r="AX49"/>
  <c r="AW52"/>
  <c r="AX50"/>
  <c r="AY50"/>
  <c r="AW51"/>
  <c r="AY51"/>
  <c r="AX52"/>
  <c r="AZ9"/>
  <c r="AN10"/>
  <c r="AZ11"/>
  <c r="AN17"/>
  <c r="AZ18"/>
  <c r="AN19"/>
  <c r="AN25"/>
  <c r="AY26"/>
  <c r="AZ27"/>
  <c r="BA28"/>
  <c r="AZ33"/>
  <c r="AZ34"/>
  <c r="AN35"/>
  <c r="AY41"/>
  <c r="AY42"/>
  <c r="AY43"/>
  <c r="AN44"/>
  <c r="BH41" s="1"/>
  <c r="AW44"/>
  <c r="AN49"/>
  <c r="AN51"/>
  <c r="AY57"/>
  <c r="AY58"/>
  <c r="AZ59"/>
  <c r="AN65"/>
  <c r="AX65"/>
  <c r="AN66"/>
  <c r="AX66"/>
  <c r="BA12"/>
  <c r="AX26"/>
  <c r="AX41"/>
  <c r="AX42"/>
  <c r="AV44"/>
  <c r="AZ50"/>
  <c r="BA52"/>
  <c r="AW65"/>
  <c r="AV66"/>
  <c r="AW68"/>
  <c r="AW27"/>
  <c r="BH33"/>
  <c r="AW41"/>
  <c r="AV42"/>
  <c r="AW57"/>
  <c r="BA57"/>
  <c r="AV58"/>
  <c r="BA58"/>
  <c r="AN59"/>
  <c r="BH57" s="1"/>
  <c r="AV60"/>
  <c r="BB60"/>
  <c r="AN67"/>
  <c r="AW67"/>
  <c r="AV68"/>
  <c r="BB68"/>
  <c r="AN12"/>
  <c r="AN50"/>
  <c r="AN52"/>
  <c r="AY65"/>
  <c r="AY19" i="15"/>
  <c r="AX20"/>
  <c r="AY17"/>
  <c r="AX17"/>
  <c r="AV19"/>
  <c r="AV20"/>
  <c r="BH41"/>
  <c r="AW52"/>
  <c r="AX50"/>
  <c r="AY50"/>
  <c r="AW51"/>
  <c r="AV28"/>
  <c r="AV27"/>
  <c r="AY25"/>
  <c r="BC28"/>
  <c r="AN28"/>
  <c r="AV59"/>
  <c r="AV60"/>
  <c r="AV58"/>
  <c r="AW57"/>
  <c r="AZ58"/>
  <c r="BC58"/>
  <c r="AN58"/>
  <c r="BA60"/>
  <c r="BC60"/>
  <c r="AN60"/>
  <c r="AN9"/>
  <c r="BA9"/>
  <c r="AN17"/>
  <c r="AN18"/>
  <c r="AZ18"/>
  <c r="AW25"/>
  <c r="AY27"/>
  <c r="AN10"/>
  <c r="AN11"/>
  <c r="AZ11"/>
  <c r="BB17"/>
  <c r="BA18"/>
  <c r="AZ19"/>
  <c r="BA20"/>
  <c r="AY26"/>
  <c r="AQ34"/>
  <c r="AW33" s="1"/>
  <c r="BB35"/>
  <c r="AX41"/>
  <c r="BC59"/>
  <c r="BC12"/>
  <c r="AN12"/>
  <c r="AV34"/>
  <c r="AX33"/>
  <c r="AV36"/>
  <c r="BC34"/>
  <c r="AN34"/>
  <c r="AV43"/>
  <c r="AV42"/>
  <c r="AW41"/>
  <c r="AV67"/>
  <c r="AY65"/>
  <c r="AV68"/>
  <c r="AV66"/>
  <c r="AW65"/>
  <c r="AY66"/>
  <c r="AW67"/>
  <c r="AW68"/>
  <c r="AX66"/>
  <c r="BA12"/>
  <c r="BB28"/>
  <c r="BB51"/>
  <c r="AV52"/>
  <c r="AW12"/>
  <c r="AY10"/>
  <c r="BB33"/>
  <c r="AN33"/>
  <c r="AZ42"/>
  <c r="BA42"/>
  <c r="BC52"/>
  <c r="AN52"/>
  <c r="AZ57"/>
  <c r="BA57"/>
  <c r="AQ18"/>
  <c r="AX25"/>
  <c r="AW28"/>
  <c r="AV26"/>
  <c r="AN27"/>
  <c r="AZ27"/>
  <c r="AZ34"/>
  <c r="AV35"/>
  <c r="BB44"/>
  <c r="AX49"/>
  <c r="AV50"/>
  <c r="AY59"/>
  <c r="AX60"/>
  <c r="AW9"/>
  <c r="BA36"/>
  <c r="BB36"/>
  <c r="AZ41"/>
  <c r="BA41"/>
  <c r="AZ43"/>
  <c r="BB43"/>
  <c r="BC50"/>
  <c r="AN50"/>
  <c r="AY51"/>
  <c r="AX52"/>
  <c r="AW59"/>
  <c r="AW60"/>
  <c r="AX58"/>
  <c r="AZ65"/>
  <c r="BA65"/>
  <c r="AV10"/>
  <c r="AY9"/>
  <c r="AQ11"/>
  <c r="AX10" s="1"/>
  <c r="AV12"/>
  <c r="BA26"/>
  <c r="AW49"/>
  <c r="AV51"/>
  <c r="AN66"/>
  <c r="BC66"/>
  <c r="AX68"/>
  <c r="AN68"/>
  <c r="AN59"/>
  <c r="BH57" s="1"/>
  <c r="AN67"/>
  <c r="AZ26" i="27" l="1"/>
  <c r="AN26"/>
  <c r="BB19" i="18"/>
  <c r="AW43" i="39"/>
  <c r="BC36" i="40"/>
  <c r="AN60" i="44"/>
  <c r="BB19" i="67"/>
  <c r="BH41" i="48"/>
  <c r="AW60" i="43"/>
  <c r="AV19" i="17"/>
  <c r="BH9" i="57"/>
  <c r="BC20" i="24"/>
  <c r="AN26" i="42"/>
  <c r="BB44" i="43"/>
  <c r="AV43" i="59"/>
  <c r="AX44" i="26"/>
  <c r="AW60" i="20"/>
  <c r="BC36" i="30"/>
  <c r="BB27" i="52"/>
  <c r="AY51" i="64"/>
  <c r="AV59" i="17"/>
  <c r="AW28" i="64"/>
  <c r="AV18" i="59"/>
  <c r="AV58" i="57"/>
  <c r="AW60" i="53"/>
  <c r="BH9" i="19"/>
  <c r="BA36" i="21"/>
  <c r="BC60" i="44"/>
  <c r="BB67" i="52"/>
  <c r="AY19" i="64"/>
  <c r="BA34" i="54"/>
  <c r="AN34"/>
  <c r="AZ26"/>
  <c r="BA26"/>
  <c r="AN26"/>
  <c r="AZ42" i="53"/>
  <c r="AN42"/>
  <c r="AZ43"/>
  <c r="AN43"/>
  <c r="BB59" i="52"/>
  <c r="BB60"/>
  <c r="AZ43"/>
  <c r="BC52"/>
  <c r="AZ58" i="51"/>
  <c r="AN28" i="50"/>
  <c r="AZ26"/>
  <c r="AZ35" i="49"/>
  <c r="AN35"/>
  <c r="BB27"/>
  <c r="AZ58" i="48"/>
  <c r="BB27"/>
  <c r="AN27"/>
  <c r="BA34"/>
  <c r="AN34"/>
  <c r="BH33" s="1"/>
  <c r="BA36" i="67"/>
  <c r="AW43"/>
  <c r="AZ26"/>
  <c r="AN26"/>
  <c r="BH33"/>
  <c r="BA18" i="47"/>
  <c r="AN18"/>
  <c r="AZ42"/>
  <c r="AN42"/>
  <c r="BH41" s="1"/>
  <c r="AV59"/>
  <c r="BB44"/>
  <c r="BB11"/>
  <c r="AN11"/>
  <c r="AZ42" i="45"/>
  <c r="AN42"/>
  <c r="BH41" s="1"/>
  <c r="BB11"/>
  <c r="AN11"/>
  <c r="AV43"/>
  <c r="AZ58"/>
  <c r="AZ26" i="44"/>
  <c r="AN26"/>
  <c r="BB27" i="43"/>
  <c r="AN27"/>
  <c r="AV18" i="42"/>
  <c r="BA18" i="40"/>
  <c r="AN18"/>
  <c r="BB35"/>
  <c r="BB11"/>
  <c r="AN11"/>
  <c r="BH9" s="1"/>
  <c r="BB44" i="39"/>
  <c r="AZ26"/>
  <c r="AN26"/>
  <c r="AY19" i="38"/>
  <c r="BC20" i="37"/>
  <c r="BA18"/>
  <c r="AN18"/>
  <c r="AN36"/>
  <c r="BA10" i="36"/>
  <c r="AZ10"/>
  <c r="BH49" i="35"/>
  <c r="BB28" i="34"/>
  <c r="BA36" i="33"/>
  <c r="AZ42"/>
  <c r="AN42"/>
  <c r="BH41" s="1"/>
  <c r="AN36"/>
  <c r="BH33" s="1"/>
  <c r="BH49" i="32"/>
  <c r="AZ26" i="31"/>
  <c r="BB35"/>
  <c r="BB36"/>
  <c r="BB51" i="30"/>
  <c r="BA20"/>
  <c r="AN20"/>
  <c r="AZ66"/>
  <c r="BH41"/>
  <c r="BA18" i="29"/>
  <c r="AN18"/>
  <c r="BB36"/>
  <c r="AZ42"/>
  <c r="BA44"/>
  <c r="BB11"/>
  <c r="AN11"/>
  <c r="BH9"/>
  <c r="BH17" i="28"/>
  <c r="BH49"/>
  <c r="BB59" i="27"/>
  <c r="BB36"/>
  <c r="BB28"/>
  <c r="AZ43"/>
  <c r="AN43"/>
  <c r="BH41" s="1"/>
  <c r="BA44"/>
  <c r="BA44" i="26"/>
  <c r="BB11"/>
  <c r="AN11"/>
  <c r="BB36"/>
  <c r="BB59"/>
  <c r="BA18"/>
  <c r="AN18"/>
  <c r="AZ43"/>
  <c r="AN43"/>
  <c r="BH41" s="1"/>
  <c r="AN60" i="25"/>
  <c r="BH57" s="1"/>
  <c r="BB19"/>
  <c r="AZ26"/>
  <c r="AN26"/>
  <c r="AZ42" i="24"/>
  <c r="AN42"/>
  <c r="BH41" s="1"/>
  <c r="BB51"/>
  <c r="AZ26"/>
  <c r="AN26"/>
  <c r="BA34"/>
  <c r="AN34"/>
  <c r="BH33" s="1"/>
  <c r="BB28" i="23"/>
  <c r="AN28"/>
  <c r="BA34" i="22"/>
  <c r="AZ34"/>
  <c r="BH17"/>
  <c r="AY66"/>
  <c r="BB51" i="21"/>
  <c r="BB36"/>
  <c r="BA66" i="20"/>
  <c r="AZ66"/>
  <c r="BC28"/>
  <c r="BB36"/>
  <c r="AZ43" i="19"/>
  <c r="BB43"/>
  <c r="AN43"/>
  <c r="BH41" s="1"/>
  <c r="BC12"/>
  <c r="BA66"/>
  <c r="AZ66"/>
  <c r="BB51"/>
  <c r="BA20"/>
  <c r="AN20"/>
  <c r="BB44"/>
  <c r="AY66" i="18"/>
  <c r="AZ26"/>
  <c r="AN26"/>
  <c r="AV58" i="17"/>
  <c r="AX33"/>
  <c r="AW19"/>
  <c r="AX17"/>
  <c r="AY17"/>
  <c r="AX44"/>
  <c r="BA44"/>
  <c r="AX57"/>
  <c r="AY19"/>
  <c r="AV35"/>
  <c r="AX18"/>
  <c r="AY35"/>
  <c r="AV20"/>
  <c r="AY57"/>
  <c r="AW35"/>
  <c r="AZ26"/>
  <c r="BA26"/>
  <c r="AN26"/>
  <c r="AN18" i="16"/>
  <c r="BC44"/>
  <c r="BB51"/>
  <c r="AW43" i="15"/>
  <c r="BB59"/>
  <c r="AY67"/>
  <c r="AY66" i="51"/>
  <c r="AV67" i="60"/>
  <c r="AW60" i="21"/>
  <c r="AV51" i="63"/>
  <c r="BH41" i="61"/>
  <c r="BH41" i="67"/>
  <c r="BK41" s="1"/>
  <c r="AV43" i="30"/>
  <c r="AW43" i="26"/>
  <c r="AV43" i="33"/>
  <c r="AX44" i="29"/>
  <c r="AY43" i="59"/>
  <c r="BH41" i="66"/>
  <c r="BH41" i="65"/>
  <c r="AW43" i="30"/>
  <c r="AV43" i="26"/>
  <c r="AY33" i="15"/>
  <c r="AX36"/>
  <c r="BH65"/>
  <c r="BH9" i="16"/>
  <c r="BH9" i="27"/>
  <c r="BH9" i="30"/>
  <c r="BH25" i="35"/>
  <c r="BH9" i="25"/>
  <c r="BH9" i="33"/>
  <c r="AX33" i="56"/>
  <c r="AV10"/>
  <c r="AY57" i="57"/>
  <c r="AV60"/>
  <c r="AY59"/>
  <c r="AW25"/>
  <c r="AV28"/>
  <c r="AX17" i="58"/>
  <c r="AY17"/>
  <c r="AW35"/>
  <c r="AW33"/>
  <c r="AV44" i="59"/>
  <c r="AW44"/>
  <c r="AY42"/>
  <c r="AW19"/>
  <c r="AY65" i="60"/>
  <c r="AX34" i="61"/>
  <c r="AX25" i="62"/>
  <c r="AV27"/>
  <c r="AW12" i="63"/>
  <c r="AV50"/>
  <c r="AY49"/>
  <c r="AW60" i="64"/>
  <c r="AX60"/>
  <c r="AV36"/>
  <c r="AY25" i="65"/>
  <c r="AW12"/>
  <c r="AV52"/>
  <c r="AV10"/>
  <c r="AY25" i="66"/>
  <c r="AY26"/>
  <c r="AV28"/>
  <c r="AY27"/>
  <c r="AY59"/>
  <c r="AX58" i="67"/>
  <c r="AW59"/>
  <c r="AW52"/>
  <c r="AX34"/>
  <c r="AX9"/>
  <c r="AX25"/>
  <c r="AY66" i="60"/>
  <c r="AY49" i="44"/>
  <c r="AY49" i="38"/>
  <c r="AY57" i="15"/>
  <c r="AX57"/>
  <c r="BH9" i="47"/>
  <c r="BH49" i="57"/>
  <c r="BI49" s="1"/>
  <c r="AX58"/>
  <c r="AX57"/>
  <c r="AV59"/>
  <c r="AV26"/>
  <c r="AW17" i="58"/>
  <c r="AV18"/>
  <c r="AY34"/>
  <c r="AV34"/>
  <c r="AY41" i="59"/>
  <c r="AY18"/>
  <c r="AW35" i="61"/>
  <c r="AW33"/>
  <c r="AW25" i="62"/>
  <c r="AV28"/>
  <c r="AX10" i="63"/>
  <c r="AW9"/>
  <c r="AV52"/>
  <c r="AY33" i="64"/>
  <c r="AW33"/>
  <c r="BH57" i="65"/>
  <c r="AX25"/>
  <c r="AV27"/>
  <c r="AX10"/>
  <c r="AW49"/>
  <c r="AX58" i="66"/>
  <c r="AX57"/>
  <c r="AV59"/>
  <c r="AX28"/>
  <c r="AX52" i="67"/>
  <c r="AW35"/>
  <c r="AW33"/>
  <c r="AY66" i="37"/>
  <c r="AV43" i="17"/>
  <c r="AW12" i="19"/>
  <c r="AY10"/>
  <c r="AY35" i="35"/>
  <c r="AX26" i="15"/>
  <c r="BH9" i="48"/>
  <c r="BH9" i="51"/>
  <c r="AV35" i="56"/>
  <c r="AY9"/>
  <c r="AW59" i="57"/>
  <c r="AX25"/>
  <c r="AX18" i="59"/>
  <c r="AW17"/>
  <c r="AW68" i="60"/>
  <c r="AY10" i="63"/>
  <c r="AX49"/>
  <c r="AV50" i="65"/>
  <c r="AW59" i="66"/>
  <c r="BH9" i="67"/>
  <c r="BK9" s="1"/>
  <c r="AX57"/>
  <c r="AY51" i="66"/>
  <c r="AY66" i="50"/>
  <c r="AW27" i="15"/>
  <c r="BH65" i="67"/>
  <c r="BJ41"/>
  <c r="BI41"/>
  <c r="BH25"/>
  <c r="BH17"/>
  <c r="BK33"/>
  <c r="BL33"/>
  <c r="BI33"/>
  <c r="BJ33"/>
  <c r="BH49"/>
  <c r="BH57"/>
  <c r="BJ41" i="66"/>
  <c r="BO41" s="1"/>
  <c r="BW41" s="1"/>
  <c r="BG41" s="1"/>
  <c r="BD44" s="1"/>
  <c r="BK41"/>
  <c r="BL41"/>
  <c r="BR41" s="1"/>
  <c r="BW43" s="1"/>
  <c r="BG43" s="1"/>
  <c r="BF44" s="1"/>
  <c r="BI41"/>
  <c r="BM41" s="1"/>
  <c r="BU41" s="1"/>
  <c r="BE41" s="1"/>
  <c r="BH17"/>
  <c r="BH57"/>
  <c r="BH33"/>
  <c r="BH9"/>
  <c r="BH49"/>
  <c r="BH25"/>
  <c r="BH65"/>
  <c r="BJ57" i="65"/>
  <c r="BK57"/>
  <c r="BL57"/>
  <c r="BI57"/>
  <c r="BH33"/>
  <c r="BH9"/>
  <c r="BH65"/>
  <c r="BH25"/>
  <c r="BH17"/>
  <c r="BJ41"/>
  <c r="BK41"/>
  <c r="BL41"/>
  <c r="BI41"/>
  <c r="BH49"/>
  <c r="BH17" i="64"/>
  <c r="BH65"/>
  <c r="BJ57"/>
  <c r="BK57"/>
  <c r="BL57"/>
  <c r="BI57"/>
  <c r="BP57" s="1"/>
  <c r="BV58" s="1"/>
  <c r="BF58" s="1"/>
  <c r="BE59" s="1"/>
  <c r="BJ41"/>
  <c r="BO41"/>
  <c r="BW41" s="1"/>
  <c r="BG41" s="1"/>
  <c r="BD44" s="1"/>
  <c r="BK41"/>
  <c r="BL41"/>
  <c r="BI41"/>
  <c r="BH33"/>
  <c r="BH9"/>
  <c r="BH49"/>
  <c r="BH25"/>
  <c r="BH65" i="63"/>
  <c r="BH33"/>
  <c r="BH9"/>
  <c r="BH57"/>
  <c r="BH41"/>
  <c r="BH49"/>
  <c r="BH25"/>
  <c r="BH17"/>
  <c r="BH25" i="62"/>
  <c r="BH17"/>
  <c r="BJ41"/>
  <c r="BO41" s="1"/>
  <c r="BW41" s="1"/>
  <c r="BG41" s="1"/>
  <c r="BD44" s="1"/>
  <c r="BK41"/>
  <c r="BL41"/>
  <c r="BI41"/>
  <c r="BH49"/>
  <c r="BK33"/>
  <c r="BL33"/>
  <c r="BI33"/>
  <c r="BN33" s="1"/>
  <c r="BV33" s="1"/>
  <c r="BF33" s="1"/>
  <c r="BD35" s="1"/>
  <c r="BJ33"/>
  <c r="BH65"/>
  <c r="BH9"/>
  <c r="BH57"/>
  <c r="BJ41" i="61"/>
  <c r="BK41"/>
  <c r="BL41"/>
  <c r="BI41"/>
  <c r="BM41" s="1"/>
  <c r="BU41" s="1"/>
  <c r="BE41" s="1"/>
  <c r="BH65"/>
  <c r="BH49"/>
  <c r="BK33"/>
  <c r="BR33" s="1"/>
  <c r="BW35" s="1"/>
  <c r="BG35" s="1"/>
  <c r="BF36" s="1"/>
  <c r="BL33"/>
  <c r="BI33"/>
  <c r="BJ33"/>
  <c r="BO33" s="1"/>
  <c r="BW33" s="1"/>
  <c r="BG33" s="1"/>
  <c r="BD36" s="1"/>
  <c r="BJ57"/>
  <c r="BK57"/>
  <c r="BL57"/>
  <c r="BQ57" s="1"/>
  <c r="BW58" s="1"/>
  <c r="BG58" s="1"/>
  <c r="BE60" s="1"/>
  <c r="BM57"/>
  <c r="BU57" s="1"/>
  <c r="BE57" s="1"/>
  <c r="BI57"/>
  <c r="BH9"/>
  <c r="BH25"/>
  <c r="BH17"/>
  <c r="BH41" i="60"/>
  <c r="BH65"/>
  <c r="BH25"/>
  <c r="BH17"/>
  <c r="BH33"/>
  <c r="BJ57"/>
  <c r="BO57" s="1"/>
  <c r="BW57" s="1"/>
  <c r="BG57" s="1"/>
  <c r="BD60" s="1"/>
  <c r="BK57"/>
  <c r="BR57" s="1"/>
  <c r="BW59" s="1"/>
  <c r="BG59" s="1"/>
  <c r="BF60" s="1"/>
  <c r="BL57"/>
  <c r="BI57"/>
  <c r="BP57" s="1"/>
  <c r="BV58" s="1"/>
  <c r="BF58" s="1"/>
  <c r="BE59" s="1"/>
  <c r="BH49"/>
  <c r="BH9"/>
  <c r="BH25" i="59"/>
  <c r="BH17"/>
  <c r="BJ41"/>
  <c r="BK41"/>
  <c r="BL41"/>
  <c r="BQ41" s="1"/>
  <c r="BW42" s="1"/>
  <c r="BG42" s="1"/>
  <c r="BE44" s="1"/>
  <c r="BI41"/>
  <c r="BM41" s="1"/>
  <c r="BU41" s="1"/>
  <c r="BE41" s="1"/>
  <c r="BH9"/>
  <c r="BK33"/>
  <c r="BL33"/>
  <c r="BI33"/>
  <c r="BJ33"/>
  <c r="BJ57"/>
  <c r="BQ57" s="1"/>
  <c r="BW58" s="1"/>
  <c r="BG58" s="1"/>
  <c r="BE60" s="1"/>
  <c r="BK57"/>
  <c r="BL57"/>
  <c r="BI57"/>
  <c r="BP57" s="1"/>
  <c r="BV58" s="1"/>
  <c r="BF58" s="1"/>
  <c r="BE59" s="1"/>
  <c r="BH49"/>
  <c r="BH65"/>
  <c r="BH25" i="58"/>
  <c r="BH17"/>
  <c r="BH41"/>
  <c r="BK33"/>
  <c r="BL33"/>
  <c r="BI33"/>
  <c r="BP33" s="1"/>
  <c r="BV34" s="1"/>
  <c r="BF34" s="1"/>
  <c r="BE35" s="1"/>
  <c r="BJ33"/>
  <c r="BK9"/>
  <c r="BL9"/>
  <c r="BI9"/>
  <c r="BJ9"/>
  <c r="BJ57"/>
  <c r="BK57"/>
  <c r="BL57"/>
  <c r="BQ57" s="1"/>
  <c r="BW58" s="1"/>
  <c r="BG58" s="1"/>
  <c r="BE60" s="1"/>
  <c r="BI57"/>
  <c r="BH65"/>
  <c r="BH49"/>
  <c r="BJ49" i="57"/>
  <c r="BO49" s="1"/>
  <c r="BW49" s="1"/>
  <c r="BG49" s="1"/>
  <c r="BD52" s="1"/>
  <c r="BK49"/>
  <c r="BH57"/>
  <c r="BH25"/>
  <c r="BH33"/>
  <c r="BK9"/>
  <c r="BL9"/>
  <c r="BI9"/>
  <c r="BJ9"/>
  <c r="BH65"/>
  <c r="BH41"/>
  <c r="BI17"/>
  <c r="BJ17"/>
  <c r="BO17" s="1"/>
  <c r="BW17" s="1"/>
  <c r="BG17" s="1"/>
  <c r="BD20" s="1"/>
  <c r="BK17"/>
  <c r="BL17"/>
  <c r="BK9" i="56"/>
  <c r="BL9"/>
  <c r="BR9" s="1"/>
  <c r="BW11" s="1"/>
  <c r="BG11" s="1"/>
  <c r="BF12" s="1"/>
  <c r="BI9"/>
  <c r="BN9" s="1"/>
  <c r="BV9" s="1"/>
  <c r="BF9" s="1"/>
  <c r="BD11" s="1"/>
  <c r="BJ9"/>
  <c r="BO9" s="1"/>
  <c r="BW9" s="1"/>
  <c r="BG9" s="1"/>
  <c r="BD12" s="1"/>
  <c r="BH65"/>
  <c r="BH25"/>
  <c r="BH17"/>
  <c r="BJ41"/>
  <c r="BO41" s="1"/>
  <c r="BW41" s="1"/>
  <c r="BG41" s="1"/>
  <c r="BD44" s="1"/>
  <c r="BK41"/>
  <c r="BL41"/>
  <c r="BI41"/>
  <c r="BN41" s="1"/>
  <c r="BV41" s="1"/>
  <c r="BF41" s="1"/>
  <c r="BD43" s="1"/>
  <c r="BH49"/>
  <c r="BJ57"/>
  <c r="BK57"/>
  <c r="BL57"/>
  <c r="BI57"/>
  <c r="BP57" s="1"/>
  <c r="BV58" s="1"/>
  <c r="BF58" s="1"/>
  <c r="BE59" s="1"/>
  <c r="BH33"/>
  <c r="BK9" i="55"/>
  <c r="BR9" s="1"/>
  <c r="BW11" s="1"/>
  <c r="BG11" s="1"/>
  <c r="BF12" s="1"/>
  <c r="BL9"/>
  <c r="BI9"/>
  <c r="BP9" s="1"/>
  <c r="BV10" s="1"/>
  <c r="BF10" s="1"/>
  <c r="BE11" s="1"/>
  <c r="BJ9"/>
  <c r="BH65"/>
  <c r="BH25"/>
  <c r="BH17"/>
  <c r="BJ41"/>
  <c r="BK41"/>
  <c r="BL41"/>
  <c r="BI41"/>
  <c r="BH49"/>
  <c r="BK33"/>
  <c r="BL33"/>
  <c r="BI33"/>
  <c r="BP33" s="1"/>
  <c r="BV34" s="1"/>
  <c r="BF34" s="1"/>
  <c r="BE35" s="1"/>
  <c r="BJ33"/>
  <c r="BJ57"/>
  <c r="BO57" s="1"/>
  <c r="BW57" s="1"/>
  <c r="BG57" s="1"/>
  <c r="BD60" s="1"/>
  <c r="BK57"/>
  <c r="BL57"/>
  <c r="BI57"/>
  <c r="BO9" i="54"/>
  <c r="BW9" s="1"/>
  <c r="BG9" s="1"/>
  <c r="BD12" s="1"/>
  <c r="BK9"/>
  <c r="BL9"/>
  <c r="BI9"/>
  <c r="BR9"/>
  <c r="BW11" s="1"/>
  <c r="BG11" s="1"/>
  <c r="BF12" s="1"/>
  <c r="BJ9"/>
  <c r="BH33"/>
  <c r="BH57"/>
  <c r="BH65"/>
  <c r="BH25"/>
  <c r="BH17"/>
  <c r="BJ41"/>
  <c r="BK41"/>
  <c r="BL41"/>
  <c r="BI41"/>
  <c r="BH49"/>
  <c r="BK9" i="53"/>
  <c r="BR9" s="1"/>
  <c r="BW11" s="1"/>
  <c r="BG11" s="1"/>
  <c r="BF12" s="1"/>
  <c r="BL9"/>
  <c r="BI9"/>
  <c r="BJ9"/>
  <c r="BH65"/>
  <c r="BH25"/>
  <c r="BH17"/>
  <c r="BH49"/>
  <c r="BK33"/>
  <c r="BR33" s="1"/>
  <c r="BW35" s="1"/>
  <c r="BG35" s="1"/>
  <c r="BF36" s="1"/>
  <c r="BL33"/>
  <c r="BI33"/>
  <c r="BJ33"/>
  <c r="BJ57"/>
  <c r="BO57" s="1"/>
  <c r="BW57" s="1"/>
  <c r="BG57" s="1"/>
  <c r="BD60" s="1"/>
  <c r="BK57"/>
  <c r="BL57"/>
  <c r="BI57"/>
  <c r="BH33" i="52"/>
  <c r="BH9"/>
  <c r="BH41"/>
  <c r="BH25"/>
  <c r="BH65"/>
  <c r="BH17"/>
  <c r="BH57"/>
  <c r="BI49"/>
  <c r="BJ49"/>
  <c r="BK49"/>
  <c r="BL49"/>
  <c r="BJ57" i="51"/>
  <c r="BK57"/>
  <c r="BL57"/>
  <c r="BI57"/>
  <c r="BK9"/>
  <c r="BL9"/>
  <c r="BI9"/>
  <c r="BJ9"/>
  <c r="BK33"/>
  <c r="BL33"/>
  <c r="BR33" s="1"/>
  <c r="BW35" s="1"/>
  <c r="BI33"/>
  <c r="BJ33"/>
  <c r="BQ33" s="1"/>
  <c r="BW34" s="1"/>
  <c r="BG34" s="1"/>
  <c r="BE36" s="1"/>
  <c r="BH65"/>
  <c r="BH49"/>
  <c r="BG35"/>
  <c r="BF36" s="1"/>
  <c r="BJ41"/>
  <c r="BK41"/>
  <c r="BL41"/>
  <c r="BI41"/>
  <c r="BH25"/>
  <c r="BH17"/>
  <c r="BK9" i="50"/>
  <c r="BR9" s="1"/>
  <c r="BW11" s="1"/>
  <c r="BG11" s="1"/>
  <c r="BF12" s="1"/>
  <c r="BL9"/>
  <c r="BI9"/>
  <c r="BJ9"/>
  <c r="BH65"/>
  <c r="BH25"/>
  <c r="BH17"/>
  <c r="BH49"/>
  <c r="BH41"/>
  <c r="BK33"/>
  <c r="BL33"/>
  <c r="BI33"/>
  <c r="BJ33"/>
  <c r="BH57"/>
  <c r="BH33" i="49"/>
  <c r="BH17"/>
  <c r="BH9"/>
  <c r="AV11"/>
  <c r="AW9"/>
  <c r="AX9"/>
  <c r="AV10"/>
  <c r="AY9"/>
  <c r="AV12"/>
  <c r="AV27"/>
  <c r="BH65"/>
  <c r="AV28"/>
  <c r="BH41"/>
  <c r="AX12"/>
  <c r="AY11"/>
  <c r="AX10"/>
  <c r="BH25"/>
  <c r="BH49"/>
  <c r="AX28"/>
  <c r="AY27"/>
  <c r="AX25"/>
  <c r="BH57"/>
  <c r="AV34"/>
  <c r="AW33"/>
  <c r="AV36"/>
  <c r="AX33"/>
  <c r="AV35"/>
  <c r="AY33"/>
  <c r="AW27"/>
  <c r="BK9" i="48"/>
  <c r="BL9"/>
  <c r="BI9"/>
  <c r="BJ9"/>
  <c r="BO9" s="1"/>
  <c r="BW9" s="1"/>
  <c r="BG9" s="1"/>
  <c r="BD12" s="1"/>
  <c r="BH25"/>
  <c r="BH17"/>
  <c r="BJ41"/>
  <c r="BK41"/>
  <c r="BL41"/>
  <c r="BI41"/>
  <c r="BH49"/>
  <c r="BK33"/>
  <c r="BL33"/>
  <c r="BI33"/>
  <c r="BJ33"/>
  <c r="BJ57"/>
  <c r="BK57"/>
  <c r="BL57"/>
  <c r="BI57"/>
  <c r="BH65"/>
  <c r="BK9" i="47"/>
  <c r="BL9"/>
  <c r="BI9"/>
  <c r="BJ9"/>
  <c r="BJ57"/>
  <c r="BK57"/>
  <c r="BL57"/>
  <c r="BI57"/>
  <c r="BH25"/>
  <c r="BH17"/>
  <c r="BH33"/>
  <c r="BH65"/>
  <c r="BH49"/>
  <c r="BJ41"/>
  <c r="BK41"/>
  <c r="BL41"/>
  <c r="BI41"/>
  <c r="BH25" i="46"/>
  <c r="BH17"/>
  <c r="BJ41"/>
  <c r="BK41"/>
  <c r="BL41"/>
  <c r="BI41"/>
  <c r="BH49"/>
  <c r="BK33"/>
  <c r="BL33"/>
  <c r="BI33"/>
  <c r="BJ33"/>
  <c r="BK9"/>
  <c r="BL9"/>
  <c r="BI9"/>
  <c r="BN9" s="1"/>
  <c r="BV9" s="1"/>
  <c r="BF9" s="1"/>
  <c r="BD11" s="1"/>
  <c r="BJ9"/>
  <c r="BQ9" s="1"/>
  <c r="BW10" s="1"/>
  <c r="BG10" s="1"/>
  <c r="BE12" s="1"/>
  <c r="BJ57"/>
  <c r="BK57"/>
  <c r="BL57"/>
  <c r="BI57"/>
  <c r="BH65"/>
  <c r="BH65" i="45"/>
  <c r="BH33"/>
  <c r="BH9"/>
  <c r="BH57"/>
  <c r="BH25"/>
  <c r="BH17"/>
  <c r="BH49"/>
  <c r="BH49" i="44"/>
  <c r="BH25"/>
  <c r="BH57"/>
  <c r="BH41"/>
  <c r="BH33"/>
  <c r="BH9"/>
  <c r="BH65"/>
  <c r="BH17"/>
  <c r="BK9" i="43"/>
  <c r="BL9"/>
  <c r="BI9"/>
  <c r="BJ9"/>
  <c r="BH65"/>
  <c r="BH25"/>
  <c r="BH17"/>
  <c r="BJ41"/>
  <c r="BK41"/>
  <c r="BL41"/>
  <c r="BI41"/>
  <c r="BH49"/>
  <c r="BK33"/>
  <c r="BL33"/>
  <c r="BI33"/>
  <c r="BN33" s="1"/>
  <c r="BV33" s="1"/>
  <c r="BF33" s="1"/>
  <c r="BD35" s="1"/>
  <c r="BJ33"/>
  <c r="BO33" s="1"/>
  <c r="BW33" s="1"/>
  <c r="BG33" s="1"/>
  <c r="BD36" s="1"/>
  <c r="BJ57"/>
  <c r="BK57"/>
  <c r="BL57"/>
  <c r="BI57"/>
  <c r="BH65" i="42"/>
  <c r="BH25"/>
  <c r="BJ57"/>
  <c r="BK57"/>
  <c r="BL57"/>
  <c r="BI57"/>
  <c r="BN57" s="1"/>
  <c r="BV57" s="1"/>
  <c r="BF57" s="1"/>
  <c r="BD59" s="1"/>
  <c r="BJ41"/>
  <c r="BK41"/>
  <c r="BL41"/>
  <c r="BI41"/>
  <c r="BK33"/>
  <c r="BL33"/>
  <c r="BI33"/>
  <c r="BJ33"/>
  <c r="BO33" s="1"/>
  <c r="BW33" s="1"/>
  <c r="BG33" s="1"/>
  <c r="BD36" s="1"/>
  <c r="BH9"/>
  <c r="BH49"/>
  <c r="BH17"/>
  <c r="AV67" i="17"/>
  <c r="BH9"/>
  <c r="AW60"/>
  <c r="AW57"/>
  <c r="AX68"/>
  <c r="AX66"/>
  <c r="AX58"/>
  <c r="AV11" i="15"/>
  <c r="BH65" i="40"/>
  <c r="BH33"/>
  <c r="BH57"/>
  <c r="BH25"/>
  <c r="BH17"/>
  <c r="BJ41"/>
  <c r="BK41"/>
  <c r="BL41"/>
  <c r="BI41"/>
  <c r="BM41" s="1"/>
  <c r="BU41" s="1"/>
  <c r="BE41" s="1"/>
  <c r="BH49"/>
  <c r="BJ57" i="39"/>
  <c r="BK57"/>
  <c r="BL57"/>
  <c r="BI57"/>
  <c r="BH25"/>
  <c r="BH33"/>
  <c r="BH9"/>
  <c r="BH65"/>
  <c r="BH49"/>
  <c r="BJ41"/>
  <c r="BK41"/>
  <c r="BL41"/>
  <c r="BI41"/>
  <c r="BM41" s="1"/>
  <c r="BU41" s="1"/>
  <c r="BE41" s="1"/>
  <c r="BI17"/>
  <c r="BJ17"/>
  <c r="BO17" s="1"/>
  <c r="BW17" s="1"/>
  <c r="BG17" s="1"/>
  <c r="BD20" s="1"/>
  <c r="BK17"/>
  <c r="BL17"/>
  <c r="BJ41" i="38"/>
  <c r="BK41"/>
  <c r="BL41"/>
  <c r="BI41"/>
  <c r="BP41" s="1"/>
  <c r="BV42" s="1"/>
  <c r="BF42" s="1"/>
  <c r="BE43" s="1"/>
  <c r="BH17"/>
  <c r="BH57"/>
  <c r="BH33"/>
  <c r="BH9"/>
  <c r="BH49"/>
  <c r="BH25"/>
  <c r="BH65"/>
  <c r="BH65" i="37"/>
  <c r="BH33"/>
  <c r="BH9"/>
  <c r="BH57"/>
  <c r="BH25"/>
  <c r="BH17"/>
  <c r="BJ41"/>
  <c r="BO41" s="1"/>
  <c r="BW41" s="1"/>
  <c r="BG41" s="1"/>
  <c r="BD44" s="1"/>
  <c r="BK41"/>
  <c r="BL41"/>
  <c r="BI41"/>
  <c r="BH49"/>
  <c r="BJ41" i="36"/>
  <c r="BK41"/>
  <c r="BL41"/>
  <c r="BI41"/>
  <c r="BM41" s="1"/>
  <c r="BU41" s="1"/>
  <c r="BE41" s="1"/>
  <c r="BH17"/>
  <c r="BH57"/>
  <c r="BH33"/>
  <c r="BH9"/>
  <c r="BH49"/>
  <c r="BH25"/>
  <c r="BH65"/>
  <c r="BI25" i="35"/>
  <c r="BN25" s="1"/>
  <c r="BV25" s="1"/>
  <c r="BF25" s="1"/>
  <c r="BD27" s="1"/>
  <c r="BJ25"/>
  <c r="BK25"/>
  <c r="BL25"/>
  <c r="BI49"/>
  <c r="BJ49"/>
  <c r="BK49"/>
  <c r="BL49"/>
  <c r="BH9"/>
  <c r="BH41"/>
  <c r="BH33"/>
  <c r="BH57"/>
  <c r="BH65"/>
  <c r="BH17"/>
  <c r="BJ41" i="34"/>
  <c r="BO41" s="1"/>
  <c r="BW41" s="1"/>
  <c r="BG41" s="1"/>
  <c r="BD44" s="1"/>
  <c r="BK41"/>
  <c r="BL41"/>
  <c r="BI41"/>
  <c r="BH25"/>
  <c r="BH17"/>
  <c r="BK33"/>
  <c r="BL33"/>
  <c r="BI33"/>
  <c r="BJ33"/>
  <c r="BJ57"/>
  <c r="BK57"/>
  <c r="BL57"/>
  <c r="BI57"/>
  <c r="BM57" s="1"/>
  <c r="BU57" s="1"/>
  <c r="BE57" s="1"/>
  <c r="BH65"/>
  <c r="BH49"/>
  <c r="BH9"/>
  <c r="BK9" i="33"/>
  <c r="BL9"/>
  <c r="BI9"/>
  <c r="BJ9"/>
  <c r="BK33"/>
  <c r="BL33"/>
  <c r="BI33"/>
  <c r="BP33" s="1"/>
  <c r="BV34" s="1"/>
  <c r="BF34" s="1"/>
  <c r="BE35" s="1"/>
  <c r="BJ33"/>
  <c r="BH49"/>
  <c r="BH57"/>
  <c r="BH65"/>
  <c r="BH25"/>
  <c r="BH17"/>
  <c r="BI49" i="32"/>
  <c r="BJ49"/>
  <c r="BK49"/>
  <c r="BL49"/>
  <c r="BH41"/>
  <c r="BH25"/>
  <c r="BH33"/>
  <c r="BH9"/>
  <c r="BH57"/>
  <c r="BH65"/>
  <c r="BH17"/>
  <c r="BH41" i="31"/>
  <c r="BH25"/>
  <c r="BH17"/>
  <c r="BK33"/>
  <c r="BL33"/>
  <c r="BR33" s="1"/>
  <c r="BW35" s="1"/>
  <c r="BG35" s="1"/>
  <c r="BF36" s="1"/>
  <c r="BI33"/>
  <c r="BJ33"/>
  <c r="BO33" s="1"/>
  <c r="BW33" s="1"/>
  <c r="BG33" s="1"/>
  <c r="BD36" s="1"/>
  <c r="BK9"/>
  <c r="BL9"/>
  <c r="BI9"/>
  <c r="BJ9"/>
  <c r="BH57"/>
  <c r="BH49"/>
  <c r="BH65"/>
  <c r="BK9" i="30"/>
  <c r="BL9"/>
  <c r="BI9"/>
  <c r="BN9" s="1"/>
  <c r="BV9" s="1"/>
  <c r="BF9" s="1"/>
  <c r="BD11" s="1"/>
  <c r="BJ9"/>
  <c r="BH65"/>
  <c r="BH25"/>
  <c r="BH17"/>
  <c r="BH33"/>
  <c r="BH57"/>
  <c r="BH49"/>
  <c r="BJ41"/>
  <c r="BK41"/>
  <c r="BL41"/>
  <c r="BI41"/>
  <c r="BK9" i="29"/>
  <c r="BR9" s="1"/>
  <c r="BW11" s="1"/>
  <c r="BG11" s="1"/>
  <c r="BF12" s="1"/>
  <c r="BL9"/>
  <c r="BI9"/>
  <c r="BJ9"/>
  <c r="BQ9" s="1"/>
  <c r="BW10" s="1"/>
  <c r="BG10" s="1"/>
  <c r="BE12" s="1"/>
  <c r="BJ57"/>
  <c r="BK57"/>
  <c r="BL57"/>
  <c r="BI57"/>
  <c r="BP57" s="1"/>
  <c r="BV58" s="1"/>
  <c r="BF58" s="1"/>
  <c r="BE59" s="1"/>
  <c r="BH65"/>
  <c r="BH33"/>
  <c r="BH25"/>
  <c r="BH17"/>
  <c r="BH49"/>
  <c r="BH41"/>
  <c r="BI25" i="28"/>
  <c r="BJ25"/>
  <c r="BK25"/>
  <c r="BL25"/>
  <c r="BI49"/>
  <c r="BJ49"/>
  <c r="BK49"/>
  <c r="BL49"/>
  <c r="BI65"/>
  <c r="BJ65"/>
  <c r="BK65"/>
  <c r="BL65"/>
  <c r="BH33"/>
  <c r="BH57"/>
  <c r="BH9"/>
  <c r="BH41"/>
  <c r="BI17"/>
  <c r="BJ17"/>
  <c r="BK17"/>
  <c r="BP17"/>
  <c r="BV18" s="1"/>
  <c r="BF18" s="1"/>
  <c r="BE19" s="1"/>
  <c r="BL17"/>
  <c r="BJ57" i="27"/>
  <c r="BK57"/>
  <c r="BL57"/>
  <c r="BI57"/>
  <c r="BK9"/>
  <c r="BL9"/>
  <c r="BI9"/>
  <c r="BP9" s="1"/>
  <c r="BV10" s="1"/>
  <c r="BF10" s="1"/>
  <c r="BE11" s="1"/>
  <c r="BJ9"/>
  <c r="BK33"/>
  <c r="BL33"/>
  <c r="BI33"/>
  <c r="BJ33"/>
  <c r="BH65"/>
  <c r="BH49"/>
  <c r="BH25"/>
  <c r="BH17"/>
  <c r="BJ41" i="26"/>
  <c r="BK41"/>
  <c r="BL41"/>
  <c r="BI41"/>
  <c r="BH25"/>
  <c r="BH17"/>
  <c r="BK33"/>
  <c r="BL33"/>
  <c r="BI33"/>
  <c r="BJ33"/>
  <c r="BJ57"/>
  <c r="BK57"/>
  <c r="BL57"/>
  <c r="BI57"/>
  <c r="BM57" s="1"/>
  <c r="BU57" s="1"/>
  <c r="BE57" s="1"/>
  <c r="BH65"/>
  <c r="BH49"/>
  <c r="BH9"/>
  <c r="BE57" i="25"/>
  <c r="BK9"/>
  <c r="BL9"/>
  <c r="BI9"/>
  <c r="BJ9"/>
  <c r="BO9" s="1"/>
  <c r="BW9" s="1"/>
  <c r="BG9" s="1"/>
  <c r="BD12" s="1"/>
  <c r="BK33"/>
  <c r="BL33"/>
  <c r="BI33"/>
  <c r="BJ33"/>
  <c r="BH65"/>
  <c r="BH49"/>
  <c r="BJ41"/>
  <c r="BK41"/>
  <c r="BL41"/>
  <c r="BM41"/>
  <c r="BU41" s="1"/>
  <c r="BE41" s="1"/>
  <c r="BI41"/>
  <c r="BH25"/>
  <c r="BH17"/>
  <c r="BK9" i="24"/>
  <c r="BL9"/>
  <c r="BI9"/>
  <c r="BJ9"/>
  <c r="BH65"/>
  <c r="BH25"/>
  <c r="BH17"/>
  <c r="BJ41"/>
  <c r="BK41"/>
  <c r="BL41"/>
  <c r="BI41"/>
  <c r="BP41" s="1"/>
  <c r="BV42" s="1"/>
  <c r="BF42" s="1"/>
  <c r="BE43" s="1"/>
  <c r="BH49"/>
  <c r="BK33"/>
  <c r="BL33"/>
  <c r="BI33"/>
  <c r="BJ33"/>
  <c r="BJ57"/>
  <c r="BO57" s="1"/>
  <c r="BW57" s="1"/>
  <c r="BG57" s="1"/>
  <c r="BD60" s="1"/>
  <c r="BK57"/>
  <c r="BL57"/>
  <c r="BI57"/>
  <c r="BH49" i="23"/>
  <c r="BH57"/>
  <c r="BH65"/>
  <c r="BK33"/>
  <c r="BL33"/>
  <c r="BI33"/>
  <c r="BJ33"/>
  <c r="BO33" s="1"/>
  <c r="BW33" s="1"/>
  <c r="BG33" s="1"/>
  <c r="BD36" s="1"/>
  <c r="BK9"/>
  <c r="BL9"/>
  <c r="BI9"/>
  <c r="BN9" s="1"/>
  <c r="BV9" s="1"/>
  <c r="BF9" s="1"/>
  <c r="BD11" s="1"/>
  <c r="BJ9"/>
  <c r="BJ41"/>
  <c r="BK41"/>
  <c r="BL41"/>
  <c r="BI41"/>
  <c r="BM41" s="1"/>
  <c r="BU41" s="1"/>
  <c r="BE41" s="1"/>
  <c r="BH25"/>
  <c r="BH17"/>
  <c r="BH33" i="22"/>
  <c r="BH41"/>
  <c r="BH49"/>
  <c r="BH25"/>
  <c r="BH65"/>
  <c r="BH9"/>
  <c r="BI17"/>
  <c r="BJ17"/>
  <c r="BO17" s="1"/>
  <c r="BW17" s="1"/>
  <c r="BG17" s="1"/>
  <c r="BD20" s="1"/>
  <c r="BK17"/>
  <c r="BL17"/>
  <c r="BH57"/>
  <c r="BJ57" i="21"/>
  <c r="BK57"/>
  <c r="BL57"/>
  <c r="BI57"/>
  <c r="BJ41"/>
  <c r="BK41"/>
  <c r="BL41"/>
  <c r="BI41"/>
  <c r="BH49"/>
  <c r="BK33"/>
  <c r="BL33"/>
  <c r="BI33"/>
  <c r="BJ33"/>
  <c r="BH9"/>
  <c r="BH65"/>
  <c r="BH25"/>
  <c r="BH17"/>
  <c r="BK9" i="20"/>
  <c r="BL9"/>
  <c r="BI9"/>
  <c r="BN9" s="1"/>
  <c r="BV9" s="1"/>
  <c r="BF9" s="1"/>
  <c r="BD11" s="1"/>
  <c r="BJ9"/>
  <c r="BH65"/>
  <c r="BH25"/>
  <c r="BH17"/>
  <c r="BJ41"/>
  <c r="BK41"/>
  <c r="BL41"/>
  <c r="BI41"/>
  <c r="BM41" s="1"/>
  <c r="BU41" s="1"/>
  <c r="BE41" s="1"/>
  <c r="BH49"/>
  <c r="BK33"/>
  <c r="BL33"/>
  <c r="BI33"/>
  <c r="BJ33"/>
  <c r="BJ57"/>
  <c r="BK57"/>
  <c r="BL57"/>
  <c r="BI57"/>
  <c r="BH17" i="19"/>
  <c r="BK33"/>
  <c r="BL33"/>
  <c r="BI33"/>
  <c r="BN33"/>
  <c r="BV33" s="1"/>
  <c r="BJ33"/>
  <c r="BO33" s="1"/>
  <c r="BW33" s="1"/>
  <c r="BG33" s="1"/>
  <c r="BD36" s="1"/>
  <c r="BH65"/>
  <c r="BH25"/>
  <c r="BJ41"/>
  <c r="BK41"/>
  <c r="BL41"/>
  <c r="BI41"/>
  <c r="BH49"/>
  <c r="BL9"/>
  <c r="BI9"/>
  <c r="BJ9"/>
  <c r="BK9"/>
  <c r="BO9" s="1"/>
  <c r="BW9" s="1"/>
  <c r="BG9" s="1"/>
  <c r="BD12" s="1"/>
  <c r="BH57"/>
  <c r="BF33"/>
  <c r="BD35" s="1"/>
  <c r="BJ57" i="18"/>
  <c r="BK57"/>
  <c r="BL57"/>
  <c r="BI57"/>
  <c r="BK33"/>
  <c r="BL33"/>
  <c r="BI33"/>
  <c r="BJ33"/>
  <c r="BO33" s="1"/>
  <c r="BW33" s="1"/>
  <c r="BG33" s="1"/>
  <c r="BD36" s="1"/>
  <c r="BH49"/>
  <c r="BH9"/>
  <c r="BH65"/>
  <c r="BH25"/>
  <c r="BH17"/>
  <c r="BH41"/>
  <c r="BK9" i="17"/>
  <c r="BL9"/>
  <c r="BI9"/>
  <c r="BN9" s="1"/>
  <c r="BV9" s="1"/>
  <c r="BF9" s="1"/>
  <c r="BD11" s="1"/>
  <c r="BJ9"/>
  <c r="BM9" s="1"/>
  <c r="BH65"/>
  <c r="BH25"/>
  <c r="BH17"/>
  <c r="BH33"/>
  <c r="BH57"/>
  <c r="BH49"/>
  <c r="BJ41"/>
  <c r="BK41"/>
  <c r="BL41"/>
  <c r="BI41"/>
  <c r="BJ57" i="16"/>
  <c r="BK57"/>
  <c r="BL57"/>
  <c r="BI57"/>
  <c r="BP57" s="1"/>
  <c r="BV58" s="1"/>
  <c r="BF58" s="1"/>
  <c r="BE59" s="1"/>
  <c r="BK9"/>
  <c r="BL9"/>
  <c r="BI9"/>
  <c r="BJ9"/>
  <c r="BJ41"/>
  <c r="BK41"/>
  <c r="BL41"/>
  <c r="BI41"/>
  <c r="BK33"/>
  <c r="BL33"/>
  <c r="BI33"/>
  <c r="BJ33"/>
  <c r="BO33" s="1"/>
  <c r="BW33" s="1"/>
  <c r="BG33" s="1"/>
  <c r="BD36" s="1"/>
  <c r="BH49"/>
  <c r="BH65"/>
  <c r="BH25"/>
  <c r="BH17"/>
  <c r="BI65" i="15"/>
  <c r="BJ65"/>
  <c r="BO65" s="1"/>
  <c r="BW65" s="1"/>
  <c r="BG65" s="1"/>
  <c r="BD68" s="1"/>
  <c r="BK65"/>
  <c r="BL65"/>
  <c r="AX12"/>
  <c r="AY11"/>
  <c r="AW11"/>
  <c r="AX9"/>
  <c r="BJ57"/>
  <c r="BK57"/>
  <c r="BI57"/>
  <c r="BL57"/>
  <c r="AW19"/>
  <c r="AX18"/>
  <c r="AW20"/>
  <c r="AY18"/>
  <c r="BH17"/>
  <c r="BH9"/>
  <c r="BH49"/>
  <c r="BH25"/>
  <c r="AV18"/>
  <c r="BH33"/>
  <c r="AX34"/>
  <c r="AY34"/>
  <c r="AW35"/>
  <c r="AW36"/>
  <c r="BJ41"/>
  <c r="BK41"/>
  <c r="BI41"/>
  <c r="BN41" s="1"/>
  <c r="BV41" s="1"/>
  <c r="BF41" s="1"/>
  <c r="BD43" s="1"/>
  <c r="BL41"/>
  <c r="AW17"/>
  <c r="BK9" i="40" l="1"/>
  <c r="BR9" s="1"/>
  <c r="BW11" s="1"/>
  <c r="BG11" s="1"/>
  <c r="BF12" s="1"/>
  <c r="BJ9"/>
  <c r="BI9"/>
  <c r="BL9"/>
  <c r="BQ57" i="15"/>
  <c r="BW58" s="1"/>
  <c r="BG58" s="1"/>
  <c r="BE60" s="1"/>
  <c r="BM57" i="20"/>
  <c r="BU57" s="1"/>
  <c r="BE57" s="1"/>
  <c r="BO33"/>
  <c r="BW33" s="1"/>
  <c r="BG33" s="1"/>
  <c r="BD36" s="1"/>
  <c r="BM33" i="21"/>
  <c r="BU33" s="1"/>
  <c r="BE33" s="1"/>
  <c r="BM41"/>
  <c r="BU41" s="1"/>
  <c r="BE41" s="1"/>
  <c r="BN57" i="29"/>
  <c r="BV57" s="1"/>
  <c r="BF57" s="1"/>
  <c r="BD59" s="1"/>
  <c r="BM9" i="30"/>
  <c r="BP9" i="31"/>
  <c r="BV10" s="1"/>
  <c r="BF10" s="1"/>
  <c r="BE11" s="1"/>
  <c r="BP33"/>
  <c r="BV34" s="1"/>
  <c r="BF34" s="1"/>
  <c r="BE35" s="1"/>
  <c r="BP41" i="43"/>
  <c r="BV42" s="1"/>
  <c r="BF42" s="1"/>
  <c r="BE43" s="1"/>
  <c r="BO9" i="46"/>
  <c r="BW9" s="1"/>
  <c r="BG9" s="1"/>
  <c r="BD12" s="1"/>
  <c r="BR33"/>
  <c r="BW35" s="1"/>
  <c r="BG35" s="1"/>
  <c r="BF36" s="1"/>
  <c r="BP41" i="47"/>
  <c r="BV42" s="1"/>
  <c r="BF42" s="1"/>
  <c r="BE43" s="1"/>
  <c r="BR9" i="48"/>
  <c r="BW11" s="1"/>
  <c r="BG11" s="1"/>
  <c r="BF12" s="1"/>
  <c r="BP9" i="51"/>
  <c r="BV10" s="1"/>
  <c r="BF10" s="1"/>
  <c r="BE11" s="1"/>
  <c r="BR17" i="57"/>
  <c r="BW19" s="1"/>
  <c r="BG19" s="1"/>
  <c r="BF20" s="1"/>
  <c r="BR9"/>
  <c r="BW11" s="1"/>
  <c r="BG11" s="1"/>
  <c r="BF12" s="1"/>
  <c r="BO9" i="58"/>
  <c r="BW9" s="1"/>
  <c r="BG9" s="1"/>
  <c r="BD12" s="1"/>
  <c r="BR57" i="59"/>
  <c r="BW59" s="1"/>
  <c r="BG59" s="1"/>
  <c r="BF60" s="1"/>
  <c r="BR33"/>
  <c r="BW35" s="1"/>
  <c r="BG35" s="1"/>
  <c r="BF36" s="1"/>
  <c r="BQ57" i="60"/>
  <c r="BW58" s="1"/>
  <c r="BG58" s="1"/>
  <c r="BE60" s="1"/>
  <c r="BH41" i="53"/>
  <c r="BN9" i="29"/>
  <c r="BV9" s="1"/>
  <c r="BF9" s="1"/>
  <c r="BD11" s="1"/>
  <c r="BQ17" i="39"/>
  <c r="BW18" s="1"/>
  <c r="BG18" s="1"/>
  <c r="BE20" s="1"/>
  <c r="BQ41" i="46"/>
  <c r="BW42" s="1"/>
  <c r="BG42" s="1"/>
  <c r="BE44" s="1"/>
  <c r="BN33" i="59"/>
  <c r="BV33" s="1"/>
  <c r="BF33" s="1"/>
  <c r="BD35" s="1"/>
  <c r="BQ41" i="62"/>
  <c r="BW42" s="1"/>
  <c r="BG42" s="1"/>
  <c r="BE44" s="1"/>
  <c r="BP9" i="16"/>
  <c r="BV10" s="1"/>
  <c r="BF10" s="1"/>
  <c r="BE11" s="1"/>
  <c r="BM17" i="22"/>
  <c r="BU17" s="1"/>
  <c r="BE17" s="1"/>
  <c r="BR9" i="23"/>
  <c r="BW11" s="1"/>
  <c r="BG11" s="1"/>
  <c r="BF12" s="1"/>
  <c r="BO9" i="24"/>
  <c r="BW9" s="1"/>
  <c r="BG9" s="1"/>
  <c r="BD12" s="1"/>
  <c r="BR33" i="25"/>
  <c r="BW35" s="1"/>
  <c r="BG35" s="1"/>
  <c r="BF36" s="1"/>
  <c r="BR9"/>
  <c r="BW11" s="1"/>
  <c r="BG11" s="1"/>
  <c r="BF12" s="1"/>
  <c r="BP49" i="28"/>
  <c r="BV50" s="1"/>
  <c r="BF50" s="1"/>
  <c r="BE51" s="1"/>
  <c r="BN25"/>
  <c r="BV25" s="1"/>
  <c r="BF25" s="1"/>
  <c r="BD27" s="1"/>
  <c r="BM57" i="29"/>
  <c r="BU57" s="1"/>
  <c r="BE57" s="1"/>
  <c r="BR49" i="32"/>
  <c r="BW51" s="1"/>
  <c r="BG51" s="1"/>
  <c r="BF52" s="1"/>
  <c r="BO9" i="33"/>
  <c r="BW9" s="1"/>
  <c r="BG9" s="1"/>
  <c r="BD12" s="1"/>
  <c r="BR49" i="35"/>
  <c r="BW51" s="1"/>
  <c r="BG51" s="1"/>
  <c r="BF52" s="1"/>
  <c r="BO41" i="38"/>
  <c r="BW41" s="1"/>
  <c r="BG41" s="1"/>
  <c r="BD44" s="1"/>
  <c r="BO57" i="43"/>
  <c r="BW57" s="1"/>
  <c r="BG57" s="1"/>
  <c r="BD60" s="1"/>
  <c r="BR33"/>
  <c r="BW35" s="1"/>
  <c r="BG35" s="1"/>
  <c r="BF36" s="1"/>
  <c r="BM41" i="46"/>
  <c r="BU41" s="1"/>
  <c r="BE41" s="1"/>
  <c r="BP41" i="51"/>
  <c r="BV42" s="1"/>
  <c r="BF42" s="1"/>
  <c r="BE43" s="1"/>
  <c r="BR9"/>
  <c r="BW11" s="1"/>
  <c r="BG11" s="1"/>
  <c r="BF12" s="1"/>
  <c r="BP57" i="53"/>
  <c r="BV58" s="1"/>
  <c r="BF58" s="1"/>
  <c r="BE59" s="1"/>
  <c r="BO9"/>
  <c r="BW9" s="1"/>
  <c r="BG9" s="1"/>
  <c r="BD12" s="1"/>
  <c r="BN9" i="54"/>
  <c r="BV9" s="1"/>
  <c r="BF9" s="1"/>
  <c r="BD11" s="1"/>
  <c r="BQ33" i="55"/>
  <c r="BW34" s="1"/>
  <c r="BG34" s="1"/>
  <c r="BE36" s="1"/>
  <c r="BR57" i="58"/>
  <c r="BW59" s="1"/>
  <c r="BG59" s="1"/>
  <c r="BF60" s="1"/>
  <c r="BR9"/>
  <c r="BW11" s="1"/>
  <c r="BG11" s="1"/>
  <c r="BF12" s="1"/>
  <c r="BO33" i="59"/>
  <c r="BW33" s="1"/>
  <c r="BG33" s="1"/>
  <c r="BD36" s="1"/>
  <c r="BO41"/>
  <c r="BW41" s="1"/>
  <c r="BG41" s="1"/>
  <c r="BD44" s="1"/>
  <c r="BM57" i="64"/>
  <c r="BU57" s="1"/>
  <c r="BE57" s="1"/>
  <c r="BI41" i="53"/>
  <c r="BL41"/>
  <c r="BK41"/>
  <c r="BJ41"/>
  <c r="BP33"/>
  <c r="BV34" s="1"/>
  <c r="BF34" s="1"/>
  <c r="BE35" s="1"/>
  <c r="BP49" i="52"/>
  <c r="BV50" s="1"/>
  <c r="BF50" s="1"/>
  <c r="BE51" s="1"/>
  <c r="BO33" i="51"/>
  <c r="BW33" s="1"/>
  <c r="BG33" s="1"/>
  <c r="BD36" s="1"/>
  <c r="BP57"/>
  <c r="BV58" s="1"/>
  <c r="BF58" s="1"/>
  <c r="BE59" s="1"/>
  <c r="BO9" i="50"/>
  <c r="BW9" s="1"/>
  <c r="BG9" s="1"/>
  <c r="BD12" s="1"/>
  <c r="BP9"/>
  <c r="BV10" s="1"/>
  <c r="BF10" s="1"/>
  <c r="BE11" s="1"/>
  <c r="BP33" i="48"/>
  <c r="BV34" s="1"/>
  <c r="BF34" s="1"/>
  <c r="BE35" s="1"/>
  <c r="BO41"/>
  <c r="BW41" s="1"/>
  <c r="BG41" s="1"/>
  <c r="BD44" s="1"/>
  <c r="BR33"/>
  <c r="BW35" s="1"/>
  <c r="BG35" s="1"/>
  <c r="BF36" s="1"/>
  <c r="BL41" i="67"/>
  <c r="BP41" s="1"/>
  <c r="BV42" s="1"/>
  <c r="BF42" s="1"/>
  <c r="BE43" s="1"/>
  <c r="BO41"/>
  <c r="BW41" s="1"/>
  <c r="BG41" s="1"/>
  <c r="BD44" s="1"/>
  <c r="BM33"/>
  <c r="BU33" s="1"/>
  <c r="BE33" s="1"/>
  <c r="BD34" s="1"/>
  <c r="BR9" i="47"/>
  <c r="BW11" s="1"/>
  <c r="BG11" s="1"/>
  <c r="BF12" s="1"/>
  <c r="BP9"/>
  <c r="BV10" s="1"/>
  <c r="BF10" s="1"/>
  <c r="BE11" s="1"/>
  <c r="BN41" i="46"/>
  <c r="BV41" s="1"/>
  <c r="BF41" s="1"/>
  <c r="BD43" s="1"/>
  <c r="BR9"/>
  <c r="BW11" s="1"/>
  <c r="BG11" s="1"/>
  <c r="BF12" s="1"/>
  <c r="BJ41" i="45"/>
  <c r="BI41"/>
  <c r="BL41"/>
  <c r="BK41"/>
  <c r="BR9" i="43"/>
  <c r="BW11" s="1"/>
  <c r="BG11" s="1"/>
  <c r="BF12" s="1"/>
  <c r="BO41"/>
  <c r="BW41" s="1"/>
  <c r="BG41" s="1"/>
  <c r="BD44" s="1"/>
  <c r="BN17" i="39"/>
  <c r="BV17" s="1"/>
  <c r="BF17" s="1"/>
  <c r="BD19" s="1"/>
  <c r="BN41"/>
  <c r="BV41" s="1"/>
  <c r="BF41" s="1"/>
  <c r="BD43" s="1"/>
  <c r="BQ41" i="38"/>
  <c r="BW42" s="1"/>
  <c r="BG42" s="1"/>
  <c r="BE44" s="1"/>
  <c r="BP41" i="37"/>
  <c r="BV42" s="1"/>
  <c r="BF42" s="1"/>
  <c r="BE43" s="1"/>
  <c r="BN49" i="35"/>
  <c r="BV49" s="1"/>
  <c r="BF49" s="1"/>
  <c r="BD51" s="1"/>
  <c r="BO25"/>
  <c r="BW25" s="1"/>
  <c r="BG25" s="1"/>
  <c r="BD28" s="1"/>
  <c r="BO49"/>
  <c r="BW49" s="1"/>
  <c r="BG49" s="1"/>
  <c r="BD52" s="1"/>
  <c r="BP25"/>
  <c r="BV26" s="1"/>
  <c r="BF26" s="1"/>
  <c r="BE27" s="1"/>
  <c r="BN57" i="34"/>
  <c r="BV57" s="1"/>
  <c r="BF57" s="1"/>
  <c r="BD59" s="1"/>
  <c r="BJ41" i="33"/>
  <c r="BO41" s="1"/>
  <c r="BW41" s="1"/>
  <c r="BG41" s="1"/>
  <c r="BD44" s="1"/>
  <c r="BI41"/>
  <c r="BL41"/>
  <c r="BK41"/>
  <c r="BR9"/>
  <c r="BW11" s="1"/>
  <c r="BG11" s="1"/>
  <c r="BF12" s="1"/>
  <c r="BQ49" i="32"/>
  <c r="BW50" s="1"/>
  <c r="BG50" s="1"/>
  <c r="BE52" s="1"/>
  <c r="BN9" i="31"/>
  <c r="BV9" s="1"/>
  <c r="BF9" s="1"/>
  <c r="BD11" s="1"/>
  <c r="BQ17" i="28"/>
  <c r="BW18" s="1"/>
  <c r="BG18" s="1"/>
  <c r="BE20" s="1"/>
  <c r="BN17"/>
  <c r="BV17" s="1"/>
  <c r="BF17" s="1"/>
  <c r="BD19" s="1"/>
  <c r="BP25"/>
  <c r="BV26" s="1"/>
  <c r="BF26" s="1"/>
  <c r="BE27" s="1"/>
  <c r="BM49"/>
  <c r="BU49" s="1"/>
  <c r="BE49" s="1"/>
  <c r="BK41" i="27"/>
  <c r="BJ41"/>
  <c r="BI41"/>
  <c r="BL41"/>
  <c r="BR33"/>
  <c r="BW35" s="1"/>
  <c r="BG35" s="1"/>
  <c r="BF36" s="1"/>
  <c r="BO9"/>
  <c r="BW9" s="1"/>
  <c r="BG9" s="1"/>
  <c r="BD12" s="1"/>
  <c r="BO57"/>
  <c r="BW57" s="1"/>
  <c r="BG57" s="1"/>
  <c r="BD60" s="1"/>
  <c r="BR57" i="26"/>
  <c r="BW59" s="1"/>
  <c r="BG59" s="1"/>
  <c r="BF60" s="1"/>
  <c r="BP41"/>
  <c r="BV42" s="1"/>
  <c r="BF42" s="1"/>
  <c r="BE43" s="1"/>
  <c r="BJ57" i="25"/>
  <c r="BO57" s="1"/>
  <c r="BW57" s="1"/>
  <c r="BG57" s="1"/>
  <c r="BD60" s="1"/>
  <c r="BI57"/>
  <c r="BM57" s="1"/>
  <c r="BU57" s="1"/>
  <c r="BL57"/>
  <c r="BK57"/>
  <c r="BO41"/>
  <c r="BW41" s="1"/>
  <c r="BG41" s="1"/>
  <c r="BD44" s="1"/>
  <c r="BP33"/>
  <c r="BV34" s="1"/>
  <c r="BF34" s="1"/>
  <c r="BE35" s="1"/>
  <c r="BN9"/>
  <c r="BV9" s="1"/>
  <c r="BF9" s="1"/>
  <c r="BD11" s="1"/>
  <c r="BR57" i="24"/>
  <c r="BW59" s="1"/>
  <c r="BG59" s="1"/>
  <c r="BF60" s="1"/>
  <c r="BR9"/>
  <c r="BW11" s="1"/>
  <c r="BG11" s="1"/>
  <c r="BF12" s="1"/>
  <c r="BQ33" i="23"/>
  <c r="BW34" s="1"/>
  <c r="BG34" s="1"/>
  <c r="BE36" s="1"/>
  <c r="BM9"/>
  <c r="BN41"/>
  <c r="BV41" s="1"/>
  <c r="BF41" s="1"/>
  <c r="BD43" s="1"/>
  <c r="BO9"/>
  <c r="BW9" s="1"/>
  <c r="BG9" s="1"/>
  <c r="BD12" s="1"/>
  <c r="BN41" i="21"/>
  <c r="BV41" s="1"/>
  <c r="BF41" s="1"/>
  <c r="BD43" s="1"/>
  <c r="BM57"/>
  <c r="BU57" s="1"/>
  <c r="BE57" s="1"/>
  <c r="BO41" i="19"/>
  <c r="BW41" s="1"/>
  <c r="BG41" s="1"/>
  <c r="BD44" s="1"/>
  <c r="BM9"/>
  <c r="BR33"/>
  <c r="BW35" s="1"/>
  <c r="BG35" s="1"/>
  <c r="BF36" s="1"/>
  <c r="BP33" i="18"/>
  <c r="BV34" s="1"/>
  <c r="BF34" s="1"/>
  <c r="BE35" s="1"/>
  <c r="BO41" i="16"/>
  <c r="BW41" s="1"/>
  <c r="BG41" s="1"/>
  <c r="BD44" s="1"/>
  <c r="BR9"/>
  <c r="BW11" s="1"/>
  <c r="BG11" s="1"/>
  <c r="BF12" s="1"/>
  <c r="BN41"/>
  <c r="BV41" s="1"/>
  <c r="BF41" s="1"/>
  <c r="BD43" s="1"/>
  <c r="BR65" i="15"/>
  <c r="BW67" s="1"/>
  <c r="BG67" s="1"/>
  <c r="BF68" s="1"/>
  <c r="BM65" i="28"/>
  <c r="BU65" s="1"/>
  <c r="BE65" s="1"/>
  <c r="BM57" i="16"/>
  <c r="BU57" s="1"/>
  <c r="BE57" s="1"/>
  <c r="BP57" i="18"/>
  <c r="BV58" s="1"/>
  <c r="BF58" s="1"/>
  <c r="BE59" s="1"/>
  <c r="BM57" i="27"/>
  <c r="BU57" s="1"/>
  <c r="BE57" s="1"/>
  <c r="BO57" i="42"/>
  <c r="BW57" s="1"/>
  <c r="BG57" s="1"/>
  <c r="BD60" s="1"/>
  <c r="BQ57" i="43"/>
  <c r="BW58" s="1"/>
  <c r="BG58" s="1"/>
  <c r="BE60" s="1"/>
  <c r="BR57" i="47"/>
  <c r="BW59" s="1"/>
  <c r="BG59" s="1"/>
  <c r="BF60" s="1"/>
  <c r="BP57" i="48"/>
  <c r="BV58" s="1"/>
  <c r="BF58" s="1"/>
  <c r="BE59" s="1"/>
  <c r="BO57" i="59"/>
  <c r="BW57" s="1"/>
  <c r="BG57" s="1"/>
  <c r="BD60" s="1"/>
  <c r="AL60" s="1"/>
  <c r="BP57" i="43"/>
  <c r="BV58" s="1"/>
  <c r="BF58" s="1"/>
  <c r="BE59" s="1"/>
  <c r="BO57" i="48"/>
  <c r="BW57" s="1"/>
  <c r="BG57" s="1"/>
  <c r="BD60" s="1"/>
  <c r="BN57" i="64"/>
  <c r="BV57" s="1"/>
  <c r="BF57" s="1"/>
  <c r="BD59" s="1"/>
  <c r="BR57" i="16"/>
  <c r="BW59" s="1"/>
  <c r="BG59" s="1"/>
  <c r="BF60" s="1"/>
  <c r="BR57" i="18"/>
  <c r="BW59" s="1"/>
  <c r="BG59" s="1"/>
  <c r="BF60" s="1"/>
  <c r="BR57" i="20"/>
  <c r="BW59" s="1"/>
  <c r="BG59" s="1"/>
  <c r="BF60" s="1"/>
  <c r="BO57" i="21"/>
  <c r="BW57" s="1"/>
  <c r="BG57" s="1"/>
  <c r="BD60" s="1"/>
  <c r="BQ57" i="26"/>
  <c r="BW58" s="1"/>
  <c r="BG58" s="1"/>
  <c r="BE60" s="1"/>
  <c r="BR57" i="43"/>
  <c r="BW59" s="1"/>
  <c r="BG59" s="1"/>
  <c r="BF60" s="1"/>
  <c r="AL60" s="1"/>
  <c r="BR57" i="46"/>
  <c r="BW59" s="1"/>
  <c r="BG59" s="1"/>
  <c r="BF60" s="1"/>
  <c r="BO57" i="47"/>
  <c r="BW57" s="1"/>
  <c r="BG57" s="1"/>
  <c r="BD60" s="1"/>
  <c r="BM57" i="51"/>
  <c r="BU57" s="1"/>
  <c r="BE57" s="1"/>
  <c r="BR57" i="53"/>
  <c r="BW59" s="1"/>
  <c r="BG59" s="1"/>
  <c r="BF60" s="1"/>
  <c r="BR57" i="55"/>
  <c r="BW59" s="1"/>
  <c r="BG59" s="1"/>
  <c r="BF60" s="1"/>
  <c r="BO57" i="58"/>
  <c r="BW57" s="1"/>
  <c r="BG57" s="1"/>
  <c r="BD60" s="1"/>
  <c r="BR49" i="52"/>
  <c r="BW51" s="1"/>
  <c r="BG51" s="1"/>
  <c r="BF52" s="1"/>
  <c r="BL49" i="57"/>
  <c r="BP49" s="1"/>
  <c r="BV50" s="1"/>
  <c r="BF50" s="1"/>
  <c r="BE51" s="1"/>
  <c r="BP41" i="62"/>
  <c r="BV42" s="1"/>
  <c r="BF42" s="1"/>
  <c r="BE43" s="1"/>
  <c r="BR41" i="64"/>
  <c r="BW43" s="1"/>
  <c r="BG43" s="1"/>
  <c r="BF44" s="1"/>
  <c r="BO41" i="24"/>
  <c r="BW41" s="1"/>
  <c r="BG41" s="1"/>
  <c r="BD44" s="1"/>
  <c r="BR41" i="25"/>
  <c r="BW43" s="1"/>
  <c r="BG43" s="1"/>
  <c r="BF44" s="1"/>
  <c r="BR41" i="43"/>
  <c r="BW43" s="1"/>
  <c r="BG43" s="1"/>
  <c r="BF44" s="1"/>
  <c r="BN41" i="51"/>
  <c r="BV41" s="1"/>
  <c r="BF41" s="1"/>
  <c r="BD43" s="1"/>
  <c r="BR41" i="53"/>
  <c r="BW43" s="1"/>
  <c r="BG43" s="1"/>
  <c r="BF44" s="1"/>
  <c r="BR41" i="56"/>
  <c r="BW43" s="1"/>
  <c r="BG43" s="1"/>
  <c r="BF44" s="1"/>
  <c r="BN41" i="59"/>
  <c r="BV41" s="1"/>
  <c r="BF41" s="1"/>
  <c r="BD43" s="1"/>
  <c r="BN41" i="61"/>
  <c r="BV41" s="1"/>
  <c r="BF41" s="1"/>
  <c r="BD43" s="1"/>
  <c r="BO41"/>
  <c r="BW41" s="1"/>
  <c r="BG41" s="1"/>
  <c r="BD44" s="1"/>
  <c r="BR41" i="62"/>
  <c r="BW43" s="1"/>
  <c r="BG43" s="1"/>
  <c r="BF44" s="1"/>
  <c r="BO41" i="65"/>
  <c r="BW41" s="1"/>
  <c r="BG41" s="1"/>
  <c r="BD44" s="1"/>
  <c r="BQ41" i="67"/>
  <c r="BW42" s="1"/>
  <c r="BG42" s="1"/>
  <c r="BE44" s="1"/>
  <c r="BN41" i="20"/>
  <c r="BV41" s="1"/>
  <c r="BF41" s="1"/>
  <c r="BD43" s="1"/>
  <c r="BM41" i="30"/>
  <c r="BU41" s="1"/>
  <c r="BE41" s="1"/>
  <c r="BR41" i="37"/>
  <c r="BW43" s="1"/>
  <c r="BG43" s="1"/>
  <c r="BF44" s="1"/>
  <c r="BR41" i="38"/>
  <c r="BW43" s="1"/>
  <c r="BG43" s="1"/>
  <c r="BF44" s="1"/>
  <c r="BN41" i="19"/>
  <c r="BV41" s="1"/>
  <c r="BF41" s="1"/>
  <c r="BD43" s="1"/>
  <c r="BP41" i="21"/>
  <c r="BV42" s="1"/>
  <c r="BF42" s="1"/>
  <c r="BE43" s="1"/>
  <c r="BN41" i="25"/>
  <c r="BV41" s="1"/>
  <c r="BF41" s="1"/>
  <c r="BD43" s="1"/>
  <c r="BO41" i="30"/>
  <c r="BW41" s="1"/>
  <c r="BG41" s="1"/>
  <c r="BD44" s="1"/>
  <c r="BR41" i="33"/>
  <c r="BW43" s="1"/>
  <c r="BG43" s="1"/>
  <c r="BF44" s="1"/>
  <c r="BM41" i="34"/>
  <c r="BU41" s="1"/>
  <c r="BE41" s="1"/>
  <c r="BQ41" i="36"/>
  <c r="BW42" s="1"/>
  <c r="BG42" s="1"/>
  <c r="BE44" s="1"/>
  <c r="BO41" i="39"/>
  <c r="BW41" s="1"/>
  <c r="BG41" s="1"/>
  <c r="BD44" s="1"/>
  <c r="BQ41" i="43"/>
  <c r="BW42" s="1"/>
  <c r="BG42" s="1"/>
  <c r="BE44" s="1"/>
  <c r="AL44" s="1"/>
  <c r="BM41" i="51"/>
  <c r="BU41" s="1"/>
  <c r="BE41" s="1"/>
  <c r="BO41" i="54"/>
  <c r="BW41" s="1"/>
  <c r="BG41" s="1"/>
  <c r="BD44" s="1"/>
  <c r="BR41" i="55"/>
  <c r="BW43" s="1"/>
  <c r="BG43" s="1"/>
  <c r="BF44" s="1"/>
  <c r="BQ41" i="56"/>
  <c r="BW42" s="1"/>
  <c r="BG42" s="1"/>
  <c r="BE44" s="1"/>
  <c r="AL44" s="1"/>
  <c r="BR41" i="65"/>
  <c r="BW43" s="1"/>
  <c r="BG43" s="1"/>
  <c r="BF44" s="1"/>
  <c r="BP33" i="20"/>
  <c r="BV34" s="1"/>
  <c r="BF34" s="1"/>
  <c r="BE35" s="1"/>
  <c r="BN33" i="42"/>
  <c r="BV33" s="1"/>
  <c r="BF33" s="1"/>
  <c r="BD35" s="1"/>
  <c r="BR33" i="62"/>
  <c r="BW35" s="1"/>
  <c r="BG35" s="1"/>
  <c r="BF36" s="1"/>
  <c r="BM33" i="26"/>
  <c r="BU33" s="1"/>
  <c r="BE33" s="1"/>
  <c r="BM33" i="33"/>
  <c r="BU33" s="1"/>
  <c r="BE33" s="1"/>
  <c r="BM33" i="34"/>
  <c r="BU33" s="1"/>
  <c r="BE33" s="1"/>
  <c r="BO33" i="55"/>
  <c r="BW33" s="1"/>
  <c r="BG33" s="1"/>
  <c r="BD36" s="1"/>
  <c r="BQ33" i="16"/>
  <c r="BW34" s="1"/>
  <c r="BG34" s="1"/>
  <c r="BE36" s="1"/>
  <c r="BO33" i="24"/>
  <c r="BW33" s="1"/>
  <c r="BG33" s="1"/>
  <c r="BD36" s="1"/>
  <c r="BR33" i="33"/>
  <c r="BW35" s="1"/>
  <c r="BG35" s="1"/>
  <c r="BF36" s="1"/>
  <c r="BM33" i="46"/>
  <c r="BU33" s="1"/>
  <c r="BE33" s="1"/>
  <c r="BN33"/>
  <c r="BV33" s="1"/>
  <c r="BF33" s="1"/>
  <c r="BD35" s="1"/>
  <c r="BP41" i="15"/>
  <c r="BV42" s="1"/>
  <c r="BF42" s="1"/>
  <c r="BE43" s="1"/>
  <c r="BM41" i="16"/>
  <c r="BU41" s="1"/>
  <c r="BE41" s="1"/>
  <c r="BQ33" i="19"/>
  <c r="BW34" s="1"/>
  <c r="BG34" s="1"/>
  <c r="BE36" s="1"/>
  <c r="AL36" s="1"/>
  <c r="BR41" i="15"/>
  <c r="BW43" s="1"/>
  <c r="BG43" s="1"/>
  <c r="BF44" s="1"/>
  <c r="BO41"/>
  <c r="BW41" s="1"/>
  <c r="BG41" s="1"/>
  <c r="BD44" s="1"/>
  <c r="BP57"/>
  <c r="BV58" s="1"/>
  <c r="BF58" s="1"/>
  <c r="BE59" s="1"/>
  <c r="BP65"/>
  <c r="BV66" s="1"/>
  <c r="BF66" s="1"/>
  <c r="BE67" s="1"/>
  <c r="BM65"/>
  <c r="BR41" i="16"/>
  <c r="BW43" s="1"/>
  <c r="BG43" s="1"/>
  <c r="BF44" s="1"/>
  <c r="BM9"/>
  <c r="BO57"/>
  <c r="BW57" s="1"/>
  <c r="BG57" s="1"/>
  <c r="BD60" s="1"/>
  <c r="BN33" i="20"/>
  <c r="BV33" s="1"/>
  <c r="BF33" s="1"/>
  <c r="BD35" s="1"/>
  <c r="BP9"/>
  <c r="BV10" s="1"/>
  <c r="BF10" s="1"/>
  <c r="BE11" s="1"/>
  <c r="BO41" i="21"/>
  <c r="BW41" s="1"/>
  <c r="BG41" s="1"/>
  <c r="BD44" s="1"/>
  <c r="BP57" i="24"/>
  <c r="BV58" s="1"/>
  <c r="BF58" s="1"/>
  <c r="BE59" s="1"/>
  <c r="BR33"/>
  <c r="BW35" s="1"/>
  <c r="BG35" s="1"/>
  <c r="BF36" s="1"/>
  <c r="BR41"/>
  <c r="BW43" s="1"/>
  <c r="BG43" s="1"/>
  <c r="BF44" s="1"/>
  <c r="BQ41" i="25"/>
  <c r="BW42" s="1"/>
  <c r="BG42" s="1"/>
  <c r="BE44" s="1"/>
  <c r="BM33"/>
  <c r="BU33" s="1"/>
  <c r="BE33" s="1"/>
  <c r="BN41" i="26"/>
  <c r="BV41" s="1"/>
  <c r="BF41" s="1"/>
  <c r="BD43" s="1"/>
  <c r="BP41" i="27"/>
  <c r="BV42" s="1"/>
  <c r="BF42" s="1"/>
  <c r="BE43" s="1"/>
  <c r="BN41"/>
  <c r="BV41" s="1"/>
  <c r="BF41" s="1"/>
  <c r="BD43" s="1"/>
  <c r="BR9"/>
  <c r="BW11" s="1"/>
  <c r="BG11" s="1"/>
  <c r="BF12" s="1"/>
  <c r="BR57"/>
  <c r="BW59" s="1"/>
  <c r="BG59" s="1"/>
  <c r="BF60" s="1"/>
  <c r="BO9" i="29"/>
  <c r="BW9" s="1"/>
  <c r="BG9" s="1"/>
  <c r="BD12" s="1"/>
  <c r="BN41" i="30"/>
  <c r="BV41" s="1"/>
  <c r="BF41" s="1"/>
  <c r="BD43" s="1"/>
  <c r="BR9"/>
  <c r="BW11" s="1"/>
  <c r="BG11" s="1"/>
  <c r="BF12" s="1"/>
  <c r="BO49" i="32"/>
  <c r="BW49" s="1"/>
  <c r="BG49" s="1"/>
  <c r="BD52" s="1"/>
  <c r="BO57" i="34"/>
  <c r="BW57" s="1"/>
  <c r="BG57" s="1"/>
  <c r="BD60" s="1"/>
  <c r="BP33"/>
  <c r="BV34" s="1"/>
  <c r="BF34" s="1"/>
  <c r="BE35" s="1"/>
  <c r="BR41" i="39"/>
  <c r="BW43" s="1"/>
  <c r="BG43" s="1"/>
  <c r="BF44" s="1"/>
  <c r="BO57"/>
  <c r="BW57" s="1"/>
  <c r="BG57" s="1"/>
  <c r="BD60" s="1"/>
  <c r="BM9" i="40"/>
  <c r="BR41" i="42"/>
  <c r="BW43" s="1"/>
  <c r="BG43" s="1"/>
  <c r="BF44" s="1"/>
  <c r="BM57"/>
  <c r="BU57" s="1"/>
  <c r="BE57" s="1"/>
  <c r="BM57" i="43"/>
  <c r="BU57" s="1"/>
  <c r="BE57" s="1"/>
  <c r="BM41"/>
  <c r="BU41" s="1"/>
  <c r="BE41" s="1"/>
  <c r="BP9"/>
  <c r="BV10" s="1"/>
  <c r="BF10" s="1"/>
  <c r="BE11" s="1"/>
  <c r="BO41" i="47"/>
  <c r="BW41" s="1"/>
  <c r="BG41" s="1"/>
  <c r="BD44" s="1"/>
  <c r="BR57" i="48"/>
  <c r="BW59" s="1"/>
  <c r="BG59" s="1"/>
  <c r="BF60" s="1"/>
  <c r="BM33"/>
  <c r="BU33" s="1"/>
  <c r="BE33" s="1"/>
  <c r="BR41"/>
  <c r="BW43" s="1"/>
  <c r="BG43" s="1"/>
  <c r="BF44" s="1"/>
  <c r="BQ9"/>
  <c r="BW10" s="1"/>
  <c r="BG10" s="1"/>
  <c r="BE12" s="1"/>
  <c r="BO33" i="50"/>
  <c r="BW33" s="1"/>
  <c r="BG33" s="1"/>
  <c r="BD36" s="1"/>
  <c r="BQ9"/>
  <c r="BW10" s="1"/>
  <c r="BG10" s="1"/>
  <c r="BE12" s="1"/>
  <c r="BO57" i="51"/>
  <c r="BW57" s="1"/>
  <c r="BG57" s="1"/>
  <c r="BD60" s="1"/>
  <c r="BO49" i="52"/>
  <c r="BW49" s="1"/>
  <c r="BG49" s="1"/>
  <c r="BD52" s="1"/>
  <c r="BO33" i="53"/>
  <c r="BW33" s="1"/>
  <c r="BG33" s="1"/>
  <c r="BD36" s="1"/>
  <c r="BR41" i="54"/>
  <c r="BW43" s="1"/>
  <c r="BG43" s="1"/>
  <c r="BF44" s="1"/>
  <c r="BN33" i="55"/>
  <c r="BV33" s="1"/>
  <c r="BF33" s="1"/>
  <c r="BD35" s="1"/>
  <c r="AL35" s="1"/>
  <c r="BR33"/>
  <c r="BW35" s="1"/>
  <c r="BG35" s="1"/>
  <c r="BF36" s="1"/>
  <c r="BO57" i="56"/>
  <c r="BW57" s="1"/>
  <c r="BG57" s="1"/>
  <c r="BD60" s="1"/>
  <c r="BM41"/>
  <c r="BU41" s="1"/>
  <c r="BE41" s="1"/>
  <c r="BP17" i="57"/>
  <c r="BV18" s="1"/>
  <c r="BF18" s="1"/>
  <c r="BE19" s="1"/>
  <c r="BM9"/>
  <c r="BU7" s="1"/>
  <c r="BN49"/>
  <c r="BV49" s="1"/>
  <c r="BF49" s="1"/>
  <c r="BD51" s="1"/>
  <c r="BQ9" i="58"/>
  <c r="BW10" s="1"/>
  <c r="BG10" s="1"/>
  <c r="BE12" s="1"/>
  <c r="BM33"/>
  <c r="BU33" s="1"/>
  <c r="BE33" s="1"/>
  <c r="BM57" i="59"/>
  <c r="BU57" s="1"/>
  <c r="BE57" s="1"/>
  <c r="AL57" s="1"/>
  <c r="BO57" i="65"/>
  <c r="BW57" s="1"/>
  <c r="BG57" s="1"/>
  <c r="BD60" s="1"/>
  <c r="BP41" i="66"/>
  <c r="BV42" s="1"/>
  <c r="BF42" s="1"/>
  <c r="BE43" s="1"/>
  <c r="BN41"/>
  <c r="BV41" s="1"/>
  <c r="BF41" s="1"/>
  <c r="BD43" s="1"/>
  <c r="AL43" s="1"/>
  <c r="BL9" i="67"/>
  <c r="BR9" s="1"/>
  <c r="BW11" s="1"/>
  <c r="BG11" s="1"/>
  <c r="BF12" s="1"/>
  <c r="BQ33" i="34"/>
  <c r="BW34" s="1"/>
  <c r="BG34" s="1"/>
  <c r="BE36" s="1"/>
  <c r="BN41" i="38"/>
  <c r="BV41" s="1"/>
  <c r="BF41" s="1"/>
  <c r="BD43" s="1"/>
  <c r="BN17" i="57"/>
  <c r="BV17" s="1"/>
  <c r="BF17" s="1"/>
  <c r="BD19" s="1"/>
  <c r="AL19" s="1"/>
  <c r="BQ41" i="15"/>
  <c r="BW42" s="1"/>
  <c r="BG42" s="1"/>
  <c r="BE44" s="1"/>
  <c r="BN57"/>
  <c r="BV57" s="1"/>
  <c r="BF57" s="1"/>
  <c r="BD59" s="1"/>
  <c r="BP41" i="16"/>
  <c r="BV42" s="1"/>
  <c r="BF42" s="1"/>
  <c r="BE43" s="1"/>
  <c r="BR9" i="17"/>
  <c r="BW11" s="1"/>
  <c r="BG11" s="1"/>
  <c r="BF12" s="1"/>
  <c r="BN33" i="18"/>
  <c r="BV33" s="1"/>
  <c r="BF33" s="1"/>
  <c r="BD35" s="1"/>
  <c r="BO57"/>
  <c r="BW57" s="1"/>
  <c r="BG57" s="1"/>
  <c r="BD60" s="1"/>
  <c r="BQ9" i="19"/>
  <c r="BW10" s="1"/>
  <c r="BG10" s="1"/>
  <c r="BE12" s="1"/>
  <c r="BR41"/>
  <c r="BW43" s="1"/>
  <c r="BG43" s="1"/>
  <c r="BF44" s="1"/>
  <c r="BP33"/>
  <c r="BV34" s="1"/>
  <c r="BF34" s="1"/>
  <c r="BE35" s="1"/>
  <c r="BP57" i="20"/>
  <c r="BV58" s="1"/>
  <c r="BF58" s="1"/>
  <c r="BE59" s="1"/>
  <c r="BO57"/>
  <c r="BW57" s="1"/>
  <c r="BG57" s="1"/>
  <c r="BD60" s="1"/>
  <c r="BO41"/>
  <c r="BW41" s="1"/>
  <c r="BG41" s="1"/>
  <c r="BD44" s="1"/>
  <c r="BM9"/>
  <c r="BR9"/>
  <c r="BW11" s="1"/>
  <c r="BG11" s="1"/>
  <c r="BF12" s="1"/>
  <c r="BR33" i="21"/>
  <c r="BW35" s="1"/>
  <c r="BG35" s="1"/>
  <c r="BF36" s="1"/>
  <c r="BR41"/>
  <c r="BW43" s="1"/>
  <c r="BG43" s="1"/>
  <c r="BF44" s="1"/>
  <c r="BR57"/>
  <c r="BW59" s="1"/>
  <c r="BG59" s="1"/>
  <c r="BF60" s="1"/>
  <c r="BP41" i="23"/>
  <c r="BV42" s="1"/>
  <c r="BF42" s="1"/>
  <c r="BE43" s="1"/>
  <c r="BO41"/>
  <c r="BW41" s="1"/>
  <c r="BG41" s="1"/>
  <c r="BD44" s="1"/>
  <c r="BP9"/>
  <c r="BV10" s="1"/>
  <c r="BF10" s="1"/>
  <c r="BE11" s="1"/>
  <c r="BP33" i="24"/>
  <c r="BV34" s="1"/>
  <c r="BF34" s="1"/>
  <c r="BE35" s="1"/>
  <c r="BP9" i="25"/>
  <c r="BV10" s="1"/>
  <c r="BF10" s="1"/>
  <c r="BE11" s="1"/>
  <c r="BP57" i="26"/>
  <c r="BV58" s="1"/>
  <c r="BF58" s="1"/>
  <c r="BE59" s="1"/>
  <c r="BR33"/>
  <c r="BW35" s="1"/>
  <c r="BG35" s="1"/>
  <c r="BF36" s="1"/>
  <c r="BM41"/>
  <c r="BU41" s="1"/>
  <c r="BE41" s="1"/>
  <c r="BM33" i="27"/>
  <c r="BU33" s="1"/>
  <c r="BE33" s="1"/>
  <c r="BM9"/>
  <c r="BQ9"/>
  <c r="BW10" s="1"/>
  <c r="BG10" s="1"/>
  <c r="BE12" s="1"/>
  <c r="BQ65" i="28"/>
  <c r="BW66" s="1"/>
  <c r="BG66" s="1"/>
  <c r="BE68" s="1"/>
  <c r="BN49"/>
  <c r="BV49" s="1"/>
  <c r="BF49" s="1"/>
  <c r="BD51" s="1"/>
  <c r="BQ57" i="29"/>
  <c r="BW58" s="1"/>
  <c r="BG58" s="1"/>
  <c r="BE60" s="1"/>
  <c r="BP9" i="30"/>
  <c r="BV10" s="1"/>
  <c r="BF10" s="1"/>
  <c r="BE11" s="1"/>
  <c r="BM9" i="31"/>
  <c r="BM33"/>
  <c r="BU33" s="1"/>
  <c r="BE33" s="1"/>
  <c r="BQ33"/>
  <c r="BW34" s="1"/>
  <c r="BG34" s="1"/>
  <c r="BE36" s="1"/>
  <c r="BN33" i="33"/>
  <c r="BV33" s="1"/>
  <c r="BF33" s="1"/>
  <c r="BD35" s="1"/>
  <c r="BN33" i="34"/>
  <c r="BV33" s="1"/>
  <c r="BF33" s="1"/>
  <c r="BD35" s="1"/>
  <c r="BN41"/>
  <c r="BV41" s="1"/>
  <c r="BF41" s="1"/>
  <c r="BD43" s="1"/>
  <c r="BQ49" i="35"/>
  <c r="BW50" s="1"/>
  <c r="BG50" s="1"/>
  <c r="BE52" s="1"/>
  <c r="BR25"/>
  <c r="BW27" s="1"/>
  <c r="BG27" s="1"/>
  <c r="BF28" s="1"/>
  <c r="BN41" i="36"/>
  <c r="BV41" s="1"/>
  <c r="BF41" s="1"/>
  <c r="BD43" s="1"/>
  <c r="BQ41" i="37"/>
  <c r="BW42" s="1"/>
  <c r="BG42" s="1"/>
  <c r="BE44" s="1"/>
  <c r="BM41" i="38"/>
  <c r="BU41" s="1"/>
  <c r="BE41" s="1"/>
  <c r="BP41" i="39"/>
  <c r="BV42" s="1"/>
  <c r="BF42" s="1"/>
  <c r="BE43" s="1"/>
  <c r="BR57"/>
  <c r="BW59" s="1"/>
  <c r="BG59" s="1"/>
  <c r="BF60" s="1"/>
  <c r="BP41" i="40"/>
  <c r="BV42" s="1"/>
  <c r="BF42" s="1"/>
  <c r="BE43" s="1"/>
  <c r="BO41"/>
  <c r="BW41" s="1"/>
  <c r="BG41" s="1"/>
  <c r="BD44" s="1"/>
  <c r="BR33" i="42"/>
  <c r="BW35" s="1"/>
  <c r="BG35" s="1"/>
  <c r="BF36" s="1"/>
  <c r="BO41"/>
  <c r="BW41" s="1"/>
  <c r="BG41" s="1"/>
  <c r="BD44" s="1"/>
  <c r="BR57"/>
  <c r="BW59" s="1"/>
  <c r="BG59" s="1"/>
  <c r="BF60" s="1"/>
  <c r="BQ33" i="43"/>
  <c r="BW34" s="1"/>
  <c r="BG34" s="1"/>
  <c r="BE36" s="1"/>
  <c r="BM9"/>
  <c r="BN9"/>
  <c r="BV9" s="1"/>
  <c r="BF9" s="1"/>
  <c r="BD11" s="1"/>
  <c r="BO57" i="46"/>
  <c r="BW57" s="1"/>
  <c r="BG57" s="1"/>
  <c r="BD60" s="1"/>
  <c r="BP33"/>
  <c r="BV34" s="1"/>
  <c r="BF34" s="1"/>
  <c r="BE35" s="1"/>
  <c r="BP41"/>
  <c r="BV42" s="1"/>
  <c r="BF42" s="1"/>
  <c r="BE43" s="1"/>
  <c r="BM9" i="47"/>
  <c r="BQ41" i="51"/>
  <c r="BW42" s="1"/>
  <c r="BG42" s="1"/>
  <c r="BE44" s="1"/>
  <c r="BN33"/>
  <c r="BV33" s="1"/>
  <c r="BF33" s="1"/>
  <c r="BD35" s="1"/>
  <c r="BQ57" i="53"/>
  <c r="BW58" s="1"/>
  <c r="BG58" s="1"/>
  <c r="BE60" s="1"/>
  <c r="AL60" s="1"/>
  <c r="BP41"/>
  <c r="BV42" s="1"/>
  <c r="BF42" s="1"/>
  <c r="BE43" s="1"/>
  <c r="BP9"/>
  <c r="BV10" s="1"/>
  <c r="BF10" s="1"/>
  <c r="BE11" s="1"/>
  <c r="BO41" i="55"/>
  <c r="BW41" s="1"/>
  <c r="BG41" s="1"/>
  <c r="BD44" s="1"/>
  <c r="BR57" i="56"/>
  <c r="BW59" s="1"/>
  <c r="BG59" s="1"/>
  <c r="BF60" s="1"/>
  <c r="BM49" i="57"/>
  <c r="BU49" s="1"/>
  <c r="BE49" s="1"/>
  <c r="AL49" s="1"/>
  <c r="BN57" i="58"/>
  <c r="BV57" s="1"/>
  <c r="BF57" s="1"/>
  <c r="BD59" s="1"/>
  <c r="BQ33" i="59"/>
  <c r="BW34" s="1"/>
  <c r="BG34" s="1"/>
  <c r="BE36" s="1"/>
  <c r="BP41"/>
  <c r="BV42" s="1"/>
  <c r="BF42" s="1"/>
  <c r="BE43" s="1"/>
  <c r="BP57" i="61"/>
  <c r="BV58" s="1"/>
  <c r="BF58" s="1"/>
  <c r="BE59" s="1"/>
  <c r="BN57"/>
  <c r="BV57" s="1"/>
  <c r="BF57" s="1"/>
  <c r="BD59" s="1"/>
  <c r="BN33"/>
  <c r="BV33" s="1"/>
  <c r="BF33" s="1"/>
  <c r="BD35" s="1"/>
  <c r="BR41"/>
  <c r="BW43" s="1"/>
  <c r="BG43" s="1"/>
  <c r="BF44" s="1"/>
  <c r="BM33" i="62"/>
  <c r="BU33" s="1"/>
  <c r="BE33" s="1"/>
  <c r="BD34" s="1"/>
  <c r="BQ41" i="64"/>
  <c r="BW42" s="1"/>
  <c r="BG42" s="1"/>
  <c r="BE44" s="1"/>
  <c r="AL44" s="1"/>
  <c r="BQ57"/>
  <c r="BW58" s="1"/>
  <c r="BG58" s="1"/>
  <c r="BE60" s="1"/>
  <c r="BR57" i="65"/>
  <c r="BW59" s="1"/>
  <c r="BG59" s="1"/>
  <c r="BF60" s="1"/>
  <c r="BQ41" i="66"/>
  <c r="BW42" s="1"/>
  <c r="BG42" s="1"/>
  <c r="BE44" s="1"/>
  <c r="BR33" i="67"/>
  <c r="BW35" s="1"/>
  <c r="BG35" s="1"/>
  <c r="BF36" s="1"/>
  <c r="BM41"/>
  <c r="BU41" s="1"/>
  <c r="BE41" s="1"/>
  <c r="BI9"/>
  <c r="BR33" i="16"/>
  <c r="BW35" s="1"/>
  <c r="BG35" s="1"/>
  <c r="BF36" s="1"/>
  <c r="AL36" s="1"/>
  <c r="BR33" i="23"/>
  <c r="BW35" s="1"/>
  <c r="BG35" s="1"/>
  <c r="BF36" s="1"/>
  <c r="BQ41" i="26"/>
  <c r="BW42" s="1"/>
  <c r="BG42" s="1"/>
  <c r="BE44" s="1"/>
  <c r="BN9" i="27"/>
  <c r="BV9" s="1"/>
  <c r="BF9" s="1"/>
  <c r="BD11" s="1"/>
  <c r="BM17" i="28"/>
  <c r="BU17" s="1"/>
  <c r="BE17" s="1"/>
  <c r="BN33" i="31"/>
  <c r="BV33" s="1"/>
  <c r="BF33" s="1"/>
  <c r="BD35" s="1"/>
  <c r="AL35" s="1"/>
  <c r="BM49" i="32"/>
  <c r="BU49" s="1"/>
  <c r="BE49" s="1"/>
  <c r="BR33" i="34"/>
  <c r="BW35" s="1"/>
  <c r="BG35" s="1"/>
  <c r="BF36" s="1"/>
  <c r="BO33"/>
  <c r="BW33" s="1"/>
  <c r="BG33" s="1"/>
  <c r="BD36" s="1"/>
  <c r="BP41" i="36"/>
  <c r="BV42" s="1"/>
  <c r="BF42" s="1"/>
  <c r="BE43" s="1"/>
  <c r="BN41" i="42"/>
  <c r="BV41" s="1"/>
  <c r="BF41" s="1"/>
  <c r="BD43" s="1"/>
  <c r="BN57" i="43"/>
  <c r="BV57" s="1"/>
  <c r="BF57" s="1"/>
  <c r="BD59" s="1"/>
  <c r="BP9" i="46"/>
  <c r="BV10" s="1"/>
  <c r="BF10" s="1"/>
  <c r="BE11" s="1"/>
  <c r="AL12"/>
  <c r="BN9" i="48"/>
  <c r="BV9" s="1"/>
  <c r="BF9" s="1"/>
  <c r="BD11" s="1"/>
  <c r="BN33" i="50"/>
  <c r="BV33" s="1"/>
  <c r="BF33" s="1"/>
  <c r="BD35" s="1"/>
  <c r="BM9" i="51"/>
  <c r="BU9" s="1"/>
  <c r="BE9" s="1"/>
  <c r="BN9"/>
  <c r="BV9" s="1"/>
  <c r="BF9" s="1"/>
  <c r="BD11" s="1"/>
  <c r="AL11" s="1"/>
  <c r="BN49" i="52"/>
  <c r="BV49" s="1"/>
  <c r="BF49" s="1"/>
  <c r="BD51" s="1"/>
  <c r="BQ9" i="54"/>
  <c r="BW10" s="1"/>
  <c r="BG10" s="1"/>
  <c r="BE12" s="1"/>
  <c r="BM17" i="57"/>
  <c r="BU17" s="1"/>
  <c r="BE17" s="1"/>
  <c r="AL17" s="1"/>
  <c r="BN33" i="58"/>
  <c r="BV33" s="1"/>
  <c r="BF33" s="1"/>
  <c r="BD35" s="1"/>
  <c r="BN57" i="59"/>
  <c r="BV57" s="1"/>
  <c r="BF57" s="1"/>
  <c r="BD59" s="1"/>
  <c r="BQ33" i="61"/>
  <c r="BW34" s="1"/>
  <c r="BG34" s="1"/>
  <c r="BE36" s="1"/>
  <c r="BJ9" i="67"/>
  <c r="BQ9" s="1"/>
  <c r="BW10" s="1"/>
  <c r="BG10" s="1"/>
  <c r="BE12" s="1"/>
  <c r="BD42"/>
  <c r="BN33"/>
  <c r="BV33" s="1"/>
  <c r="BF33" s="1"/>
  <c r="BD35" s="1"/>
  <c r="BQ33"/>
  <c r="BW34" s="1"/>
  <c r="BG34" s="1"/>
  <c r="BE36" s="1"/>
  <c r="BO33"/>
  <c r="BW33" s="1"/>
  <c r="BG33" s="1"/>
  <c r="BD36" s="1"/>
  <c r="BJ57"/>
  <c r="BK57"/>
  <c r="BL57"/>
  <c r="BI57"/>
  <c r="BI65"/>
  <c r="BJ65"/>
  <c r="BK65"/>
  <c r="BL65"/>
  <c r="BP33"/>
  <c r="BV34" s="1"/>
  <c r="BF34" s="1"/>
  <c r="BE35" s="1"/>
  <c r="BN41"/>
  <c r="BV41" s="1"/>
  <c r="BF41" s="1"/>
  <c r="BD43" s="1"/>
  <c r="BI49"/>
  <c r="BJ49"/>
  <c r="BK49"/>
  <c r="BL49"/>
  <c r="BI17"/>
  <c r="BJ17"/>
  <c r="BO17" s="1"/>
  <c r="BW17" s="1"/>
  <c r="BG17" s="1"/>
  <c r="BD20" s="1"/>
  <c r="BK17"/>
  <c r="BL17"/>
  <c r="BI25"/>
  <c r="BJ25"/>
  <c r="BK25"/>
  <c r="BL25"/>
  <c r="BS41" i="66" a="1"/>
  <c r="BS41" s="1"/>
  <c r="BD42"/>
  <c r="BK9"/>
  <c r="BL9"/>
  <c r="BI9"/>
  <c r="BJ9"/>
  <c r="BK33"/>
  <c r="BL33"/>
  <c r="BI33"/>
  <c r="BJ33"/>
  <c r="BI17"/>
  <c r="BM17" s="1"/>
  <c r="BU17" s="1"/>
  <c r="BE17" s="1"/>
  <c r="BJ17"/>
  <c r="BK17"/>
  <c r="BL17"/>
  <c r="BI65"/>
  <c r="BP65" s="1"/>
  <c r="BV66" s="1"/>
  <c r="BF66" s="1"/>
  <c r="BE67" s="1"/>
  <c r="BJ65"/>
  <c r="BQ65" s="1"/>
  <c r="BW66" s="1"/>
  <c r="BG66" s="1"/>
  <c r="BE68" s="1"/>
  <c r="BK65"/>
  <c r="BL65"/>
  <c r="BI25"/>
  <c r="BN25" s="1"/>
  <c r="BV25" s="1"/>
  <c r="BF25" s="1"/>
  <c r="BD27" s="1"/>
  <c r="BJ25"/>
  <c r="BO25" s="1"/>
  <c r="BW25" s="1"/>
  <c r="BG25" s="1"/>
  <c r="BD28" s="1"/>
  <c r="BK25"/>
  <c r="BL25"/>
  <c r="BI49"/>
  <c r="BJ49"/>
  <c r="BO49" s="1"/>
  <c r="BW49" s="1"/>
  <c r="BG49" s="1"/>
  <c r="BD52" s="1"/>
  <c r="BK49"/>
  <c r="BL49"/>
  <c r="AL44"/>
  <c r="BJ57"/>
  <c r="BK57"/>
  <c r="BL57"/>
  <c r="BI57"/>
  <c r="BI65" i="65"/>
  <c r="BJ65"/>
  <c r="BK65"/>
  <c r="BL65"/>
  <c r="BK33"/>
  <c r="BL33"/>
  <c r="BI33"/>
  <c r="BJ33"/>
  <c r="BM41"/>
  <c r="BU41" s="1"/>
  <c r="BE41" s="1"/>
  <c r="BN41"/>
  <c r="BV41" s="1"/>
  <c r="BF41" s="1"/>
  <c r="BD43" s="1"/>
  <c r="BM57"/>
  <c r="BU57" s="1"/>
  <c r="BE57" s="1"/>
  <c r="BN57"/>
  <c r="BV57" s="1"/>
  <c r="BF57" s="1"/>
  <c r="BD59" s="1"/>
  <c r="BK9"/>
  <c r="BR9" s="1"/>
  <c r="BW11" s="1"/>
  <c r="BG11" s="1"/>
  <c r="BF12" s="1"/>
  <c r="BL9"/>
  <c r="BI9"/>
  <c r="BJ9"/>
  <c r="BO9" s="1"/>
  <c r="BW9" s="1"/>
  <c r="BG9" s="1"/>
  <c r="BD12" s="1"/>
  <c r="BP41"/>
  <c r="BV42" s="1"/>
  <c r="BF42" s="1"/>
  <c r="BE43" s="1"/>
  <c r="BP57"/>
  <c r="BV58" s="1"/>
  <c r="BF58" s="1"/>
  <c r="BE59" s="1"/>
  <c r="BI49"/>
  <c r="BJ49"/>
  <c r="BO49" s="1"/>
  <c r="BW49" s="1"/>
  <c r="BG49" s="1"/>
  <c r="BD52" s="1"/>
  <c r="BK49"/>
  <c r="BL49"/>
  <c r="BI17"/>
  <c r="BJ17"/>
  <c r="BQ17" s="1"/>
  <c r="BW18" s="1"/>
  <c r="BG18" s="1"/>
  <c r="BE20" s="1"/>
  <c r="BK17"/>
  <c r="BL17"/>
  <c r="BQ25"/>
  <c r="BW26" s="1"/>
  <c r="BG26" s="1"/>
  <c r="BE28" s="1"/>
  <c r="BI25"/>
  <c r="BJ25"/>
  <c r="BK25"/>
  <c r="BP25"/>
  <c r="BV26" s="1"/>
  <c r="BF26" s="1"/>
  <c r="BE27" s="1"/>
  <c r="BL25"/>
  <c r="BQ41"/>
  <c r="BW42" s="1"/>
  <c r="BG42" s="1"/>
  <c r="BE44" s="1"/>
  <c r="AL44" s="1"/>
  <c r="BQ57"/>
  <c r="BW58" s="1"/>
  <c r="BG58" s="1"/>
  <c r="BE60" s="1"/>
  <c r="BD58" i="64"/>
  <c r="AL58" s="1"/>
  <c r="BI25"/>
  <c r="BJ25"/>
  <c r="BK25"/>
  <c r="BL25"/>
  <c r="BI49"/>
  <c r="BJ49"/>
  <c r="BO49" s="1"/>
  <c r="BW49" s="1"/>
  <c r="BG49" s="1"/>
  <c r="BD52" s="1"/>
  <c r="BK49"/>
  <c r="BL49"/>
  <c r="BI65"/>
  <c r="BJ65"/>
  <c r="BK65"/>
  <c r="BL65"/>
  <c r="BI17"/>
  <c r="BJ17"/>
  <c r="BK17"/>
  <c r="BL17"/>
  <c r="BM41"/>
  <c r="BU41" s="1"/>
  <c r="BE41" s="1"/>
  <c r="BN41"/>
  <c r="BV41" s="1"/>
  <c r="BF41" s="1"/>
  <c r="BD43" s="1"/>
  <c r="BO57"/>
  <c r="BW57" s="1"/>
  <c r="BG57" s="1"/>
  <c r="BD60" s="1"/>
  <c r="BR57"/>
  <c r="BW59" s="1"/>
  <c r="BG59" s="1"/>
  <c r="BF60" s="1"/>
  <c r="BK9"/>
  <c r="BL9"/>
  <c r="BR9" s="1"/>
  <c r="BW11" s="1"/>
  <c r="BG11" s="1"/>
  <c r="BF12" s="1"/>
  <c r="BI9"/>
  <c r="BN9" s="1"/>
  <c r="BV9" s="1"/>
  <c r="BF9" s="1"/>
  <c r="BD11" s="1"/>
  <c r="BJ9"/>
  <c r="BK33"/>
  <c r="BL33"/>
  <c r="BI33"/>
  <c r="BJ33"/>
  <c r="BP41"/>
  <c r="BV42" s="1"/>
  <c r="BF42" s="1"/>
  <c r="BE43" s="1"/>
  <c r="BI17" i="63"/>
  <c r="BJ17"/>
  <c r="BO17" s="1"/>
  <c r="BW17" s="1"/>
  <c r="BG17" s="1"/>
  <c r="BD20" s="1"/>
  <c r="BK17"/>
  <c r="BL17"/>
  <c r="BI25"/>
  <c r="BJ25"/>
  <c r="BO25" s="1"/>
  <c r="BW25" s="1"/>
  <c r="BG25" s="1"/>
  <c r="BD28" s="1"/>
  <c r="BK25"/>
  <c r="BL25"/>
  <c r="BI49"/>
  <c r="BJ49"/>
  <c r="BK49"/>
  <c r="BL49"/>
  <c r="BK9"/>
  <c r="BL9"/>
  <c r="BI9"/>
  <c r="BN9" s="1"/>
  <c r="BV9" s="1"/>
  <c r="BF9" s="1"/>
  <c r="BD11" s="1"/>
  <c r="BJ9"/>
  <c r="BQ9" s="1"/>
  <c r="BW10" s="1"/>
  <c r="BG10" s="1"/>
  <c r="BE12" s="1"/>
  <c r="BJ41"/>
  <c r="BK41"/>
  <c r="BL41"/>
  <c r="BI41"/>
  <c r="BJ57"/>
  <c r="BK57"/>
  <c r="BL57"/>
  <c r="BI57"/>
  <c r="BI65"/>
  <c r="BJ65"/>
  <c r="BK65"/>
  <c r="BL65"/>
  <c r="BK33"/>
  <c r="BR33" s="1"/>
  <c r="BW35" s="1"/>
  <c r="BG35" s="1"/>
  <c r="BF36" s="1"/>
  <c r="BL33"/>
  <c r="BI33"/>
  <c r="BJ33"/>
  <c r="BJ57" i="62"/>
  <c r="BO57" s="1"/>
  <c r="BW57" s="1"/>
  <c r="BG57" s="1"/>
  <c r="BD60" s="1"/>
  <c r="BK57"/>
  <c r="BL57"/>
  <c r="BM57"/>
  <c r="BU57" s="1"/>
  <c r="BE57" s="1"/>
  <c r="BI57"/>
  <c r="BP33"/>
  <c r="BV34" s="1"/>
  <c r="BF34" s="1"/>
  <c r="BE35" s="1"/>
  <c r="BI49"/>
  <c r="BJ49"/>
  <c r="BK49"/>
  <c r="BR49" s="1"/>
  <c r="BW51" s="1"/>
  <c r="BG51" s="1"/>
  <c r="BF52" s="1"/>
  <c r="BL49"/>
  <c r="BI17"/>
  <c r="BJ17"/>
  <c r="BO17" s="1"/>
  <c r="BW17" s="1"/>
  <c r="BG17" s="1"/>
  <c r="BD20" s="1"/>
  <c r="BK17"/>
  <c r="BL17"/>
  <c r="BI25"/>
  <c r="BJ25"/>
  <c r="BK25"/>
  <c r="BL25"/>
  <c r="AL44"/>
  <c r="BQ33"/>
  <c r="BW34" s="1"/>
  <c r="BG34" s="1"/>
  <c r="BE36" s="1"/>
  <c r="BO33"/>
  <c r="BW33" s="1"/>
  <c r="BG33" s="1"/>
  <c r="BD36" s="1"/>
  <c r="BM41"/>
  <c r="BU41" s="1"/>
  <c r="BE41" s="1"/>
  <c r="BN41"/>
  <c r="BV41" s="1"/>
  <c r="BF41" s="1"/>
  <c r="BD43" s="1"/>
  <c r="AL43" s="1"/>
  <c r="BK9"/>
  <c r="BR9" s="1"/>
  <c r="BW11" s="1"/>
  <c r="BG11" s="1"/>
  <c r="BF12" s="1"/>
  <c r="BL9"/>
  <c r="BI9"/>
  <c r="BJ9"/>
  <c r="BI65"/>
  <c r="BJ65"/>
  <c r="BK65"/>
  <c r="BL65"/>
  <c r="BR65" s="1"/>
  <c r="BW67" s="1"/>
  <c r="BG67" s="1"/>
  <c r="BF68" s="1"/>
  <c r="BD58" i="61"/>
  <c r="BK9"/>
  <c r="BL9"/>
  <c r="BI9"/>
  <c r="BJ9"/>
  <c r="BM33"/>
  <c r="BU33" s="1"/>
  <c r="BE33" s="1"/>
  <c r="BP41"/>
  <c r="BV42" s="1"/>
  <c r="BF42" s="1"/>
  <c r="BE43" s="1"/>
  <c r="BI17"/>
  <c r="BJ17"/>
  <c r="BK17"/>
  <c r="BL17"/>
  <c r="BI25"/>
  <c r="BP25" s="1"/>
  <c r="BV26" s="1"/>
  <c r="BF26" s="1"/>
  <c r="BE27" s="1"/>
  <c r="BJ25"/>
  <c r="BK25"/>
  <c r="BL25"/>
  <c r="BO57"/>
  <c r="BW57" s="1"/>
  <c r="BG57" s="1"/>
  <c r="BD60" s="1"/>
  <c r="BR57"/>
  <c r="BW59" s="1"/>
  <c r="BG59" s="1"/>
  <c r="BF60" s="1"/>
  <c r="BP33"/>
  <c r="BV34" s="1"/>
  <c r="BF34" s="1"/>
  <c r="BE35" s="1"/>
  <c r="AL35" s="1"/>
  <c r="BI49"/>
  <c r="BJ49"/>
  <c r="BK49"/>
  <c r="BL49"/>
  <c r="BI65"/>
  <c r="BJ65"/>
  <c r="BK65"/>
  <c r="BL65"/>
  <c r="BR65" s="1"/>
  <c r="BW67" s="1"/>
  <c r="BG67" s="1"/>
  <c r="BF68" s="1"/>
  <c r="BQ41"/>
  <c r="BW42" s="1"/>
  <c r="BG42" s="1"/>
  <c r="BE44" s="1"/>
  <c r="AL44" s="1"/>
  <c r="AL41"/>
  <c r="BD42"/>
  <c r="AL36"/>
  <c r="BK33" i="60"/>
  <c r="BR33" s="1"/>
  <c r="BW35" s="1"/>
  <c r="BG35" s="1"/>
  <c r="BF36" s="1"/>
  <c r="BL33"/>
  <c r="BI33"/>
  <c r="BJ33"/>
  <c r="BJ41"/>
  <c r="BO41" s="1"/>
  <c r="BW41" s="1"/>
  <c r="BG41" s="1"/>
  <c r="BD44" s="1"/>
  <c r="BK41"/>
  <c r="BL41"/>
  <c r="BI41"/>
  <c r="AL60"/>
  <c r="BI17"/>
  <c r="BJ17"/>
  <c r="BK17"/>
  <c r="BL17"/>
  <c r="BP17" s="1"/>
  <c r="BV18" s="1"/>
  <c r="BF18" s="1"/>
  <c r="BE19" s="1"/>
  <c r="BI25"/>
  <c r="BJ25"/>
  <c r="BK25"/>
  <c r="BP25"/>
  <c r="BV26" s="1"/>
  <c r="BF26" s="1"/>
  <c r="BE27" s="1"/>
  <c r="BL25"/>
  <c r="BI65"/>
  <c r="BJ65"/>
  <c r="BO65" s="1"/>
  <c r="BW65" s="1"/>
  <c r="BG65" s="1"/>
  <c r="BD68" s="1"/>
  <c r="BK65"/>
  <c r="BL65"/>
  <c r="BM57"/>
  <c r="BU57" s="1"/>
  <c r="BE57" s="1"/>
  <c r="BN57"/>
  <c r="BV57" s="1"/>
  <c r="BF57" s="1"/>
  <c r="BD59" s="1"/>
  <c r="AL59" s="1"/>
  <c r="BO9"/>
  <c r="BW9" s="1"/>
  <c r="BG9" s="1"/>
  <c r="BD12" s="1"/>
  <c r="BK9"/>
  <c r="BL9"/>
  <c r="BQ9"/>
  <c r="BW10" s="1"/>
  <c r="BG10" s="1"/>
  <c r="BE12" s="1"/>
  <c r="BI9"/>
  <c r="BP9" s="1"/>
  <c r="BV10" s="1"/>
  <c r="BF10" s="1"/>
  <c r="BE11" s="1"/>
  <c r="BJ9"/>
  <c r="BI49"/>
  <c r="BJ49"/>
  <c r="BO49" s="1"/>
  <c r="BW49" s="1"/>
  <c r="BG49" s="1"/>
  <c r="BD52" s="1"/>
  <c r="BK49"/>
  <c r="BL49"/>
  <c r="BD58" i="59"/>
  <c r="AL58" s="1"/>
  <c r="AL36"/>
  <c r="AL41"/>
  <c r="BD42"/>
  <c r="AL42" s="1"/>
  <c r="AL59"/>
  <c r="BS57" a="1"/>
  <c r="BS57" s="1"/>
  <c r="BM33"/>
  <c r="BU33" s="1"/>
  <c r="BE33" s="1"/>
  <c r="BI49"/>
  <c r="BJ49"/>
  <c r="BK49"/>
  <c r="BL49"/>
  <c r="BK9"/>
  <c r="BL9"/>
  <c r="BR9" s="1"/>
  <c r="BW11" s="1"/>
  <c r="BG11" s="1"/>
  <c r="BF12" s="1"/>
  <c r="BI9"/>
  <c r="BJ9"/>
  <c r="BO9" s="1"/>
  <c r="BW9" s="1"/>
  <c r="BG9" s="1"/>
  <c r="BD12" s="1"/>
  <c r="BP33"/>
  <c r="BV34" s="1"/>
  <c r="BF34" s="1"/>
  <c r="BE35" s="1"/>
  <c r="AL35" s="1"/>
  <c r="BI65"/>
  <c r="BJ65"/>
  <c r="BK65"/>
  <c r="BL65"/>
  <c r="BQ17"/>
  <c r="BW18" s="1"/>
  <c r="BG18" s="1"/>
  <c r="BE20" s="1"/>
  <c r="BI17"/>
  <c r="BJ17"/>
  <c r="BO17"/>
  <c r="BW17" s="1"/>
  <c r="BG17" s="1"/>
  <c r="BD20" s="1"/>
  <c r="BK17"/>
  <c r="BN17" s="1"/>
  <c r="BV17" s="1"/>
  <c r="BF17" s="1"/>
  <c r="BD19" s="1"/>
  <c r="BL17"/>
  <c r="BI25"/>
  <c r="BP25" s="1"/>
  <c r="BV26" s="1"/>
  <c r="BF26" s="1"/>
  <c r="BE27" s="1"/>
  <c r="BJ25"/>
  <c r="BK25"/>
  <c r="BL25"/>
  <c r="BR41"/>
  <c r="BW43" s="1"/>
  <c r="BG43" s="1"/>
  <c r="BF44" s="1"/>
  <c r="AL44" s="1"/>
  <c r="BD34" i="58"/>
  <c r="AL12"/>
  <c r="BI49"/>
  <c r="BJ49"/>
  <c r="BK49"/>
  <c r="BR49" s="1"/>
  <c r="BW51" s="1"/>
  <c r="BG51" s="1"/>
  <c r="BF52" s="1"/>
  <c r="BL49"/>
  <c r="BI65"/>
  <c r="BJ65"/>
  <c r="BK65"/>
  <c r="BL65"/>
  <c r="BI17"/>
  <c r="BJ17"/>
  <c r="BK17"/>
  <c r="BR17" s="1"/>
  <c r="BW19" s="1"/>
  <c r="BG19" s="1"/>
  <c r="BF20" s="1"/>
  <c r="BL17"/>
  <c r="BQ17" s="1"/>
  <c r="BW18" s="1"/>
  <c r="BG18" s="1"/>
  <c r="BE20" s="1"/>
  <c r="BI25"/>
  <c r="BJ25"/>
  <c r="BK25"/>
  <c r="BN25" s="1"/>
  <c r="BV25" s="1"/>
  <c r="BF25" s="1"/>
  <c r="BD27" s="1"/>
  <c r="BL25"/>
  <c r="BP25" s="1"/>
  <c r="BV26" s="1"/>
  <c r="BF26" s="1"/>
  <c r="BE27" s="1"/>
  <c r="BP57"/>
  <c r="BV58" s="1"/>
  <c r="BF58" s="1"/>
  <c r="BE59" s="1"/>
  <c r="BN9"/>
  <c r="BV9" s="1"/>
  <c r="BF9" s="1"/>
  <c r="BD11" s="1"/>
  <c r="BR33"/>
  <c r="BW35" s="1"/>
  <c r="BG35" s="1"/>
  <c r="BF36" s="1"/>
  <c r="BJ41"/>
  <c r="BO41" s="1"/>
  <c r="BW41" s="1"/>
  <c r="BG41" s="1"/>
  <c r="BD44" s="1"/>
  <c r="BK41"/>
  <c r="BL41"/>
  <c r="BI41"/>
  <c r="BM9"/>
  <c r="BQ33"/>
  <c r="BW34" s="1"/>
  <c r="BG34" s="1"/>
  <c r="BE36" s="1"/>
  <c r="BO33"/>
  <c r="BW33" s="1"/>
  <c r="BG33" s="1"/>
  <c r="BD36" s="1"/>
  <c r="AL60"/>
  <c r="BP9"/>
  <c r="BV10" s="1"/>
  <c r="BF10" s="1"/>
  <c r="BE11" s="1"/>
  <c r="BM57"/>
  <c r="BU57" s="1"/>
  <c r="BE57" s="1"/>
  <c r="BD18" i="57"/>
  <c r="BD50"/>
  <c r="BU9"/>
  <c r="BE9" s="1"/>
  <c r="BN9"/>
  <c r="BV9" s="1"/>
  <c r="BF9" s="1"/>
  <c r="BD11" s="1"/>
  <c r="BQ9"/>
  <c r="BW10" s="1"/>
  <c r="BG10" s="1"/>
  <c r="BE12" s="1"/>
  <c r="BO9"/>
  <c r="BW9" s="1"/>
  <c r="BG9" s="1"/>
  <c r="BD12" s="1"/>
  <c r="BI25"/>
  <c r="BJ25"/>
  <c r="BQ25" s="1"/>
  <c r="BW26" s="1"/>
  <c r="BG26" s="1"/>
  <c r="BE28" s="1"/>
  <c r="BK25"/>
  <c r="BL25"/>
  <c r="BJ57"/>
  <c r="BK57"/>
  <c r="BL57"/>
  <c r="BI57"/>
  <c r="AL20"/>
  <c r="BR49"/>
  <c r="BW51" s="1"/>
  <c r="BG51" s="1"/>
  <c r="BF52" s="1"/>
  <c r="BJ41"/>
  <c r="BK41"/>
  <c r="BL41"/>
  <c r="BQ41" s="1"/>
  <c r="BW42" s="1"/>
  <c r="BG42" s="1"/>
  <c r="BE44" s="1"/>
  <c r="BI41"/>
  <c r="BM41" s="1"/>
  <c r="BU41" s="1"/>
  <c r="BE41" s="1"/>
  <c r="BK33"/>
  <c r="BL33"/>
  <c r="BI33"/>
  <c r="BJ33"/>
  <c r="BQ17"/>
  <c r="BW18" s="1"/>
  <c r="BG18" s="1"/>
  <c r="BE20" s="1"/>
  <c r="BP9"/>
  <c r="BV10" s="1"/>
  <c r="BF10" s="1"/>
  <c r="BE11" s="1"/>
  <c r="BQ49"/>
  <c r="BW50" s="1"/>
  <c r="BG50" s="1"/>
  <c r="BE52" s="1"/>
  <c r="AL52" s="1"/>
  <c r="BI65"/>
  <c r="BJ65"/>
  <c r="BK65"/>
  <c r="BL65"/>
  <c r="AL41" i="56"/>
  <c r="BD42"/>
  <c r="BM57"/>
  <c r="BU57" s="1"/>
  <c r="BE57" s="1"/>
  <c r="BN57"/>
  <c r="BV57" s="1"/>
  <c r="BF57" s="1"/>
  <c r="BD59" s="1"/>
  <c r="AL59" s="1"/>
  <c r="BP41"/>
  <c r="BV42" s="1"/>
  <c r="BF42" s="1"/>
  <c r="BE43" s="1"/>
  <c r="AL43" s="1"/>
  <c r="BM9"/>
  <c r="BK33"/>
  <c r="BL33"/>
  <c r="BI33"/>
  <c r="BJ33"/>
  <c r="BI17"/>
  <c r="BP17" s="1"/>
  <c r="BV18" s="1"/>
  <c r="BF18" s="1"/>
  <c r="BE19" s="1"/>
  <c r="BJ17"/>
  <c r="BM17" s="1"/>
  <c r="BU17" s="1"/>
  <c r="BE17" s="1"/>
  <c r="BK17"/>
  <c r="BN17" s="1"/>
  <c r="BV17" s="1"/>
  <c r="BF17" s="1"/>
  <c r="BD19" s="1"/>
  <c r="BL17"/>
  <c r="BI25"/>
  <c r="BJ25"/>
  <c r="BQ25" s="1"/>
  <c r="BW26" s="1"/>
  <c r="BG26" s="1"/>
  <c r="BE28" s="1"/>
  <c r="BK25"/>
  <c r="BL25"/>
  <c r="BP9"/>
  <c r="BV10" s="1"/>
  <c r="BF10" s="1"/>
  <c r="BE11" s="1"/>
  <c r="AL11" s="1"/>
  <c r="BI49"/>
  <c r="BJ49"/>
  <c r="BK49"/>
  <c r="BL49"/>
  <c r="BI65"/>
  <c r="BJ65"/>
  <c r="BK65"/>
  <c r="BL65"/>
  <c r="BQ57"/>
  <c r="BW58" s="1"/>
  <c r="BG58" s="1"/>
  <c r="BE60" s="1"/>
  <c r="AL60" s="1"/>
  <c r="BQ9"/>
  <c r="BW10" s="1"/>
  <c r="BG10" s="1"/>
  <c r="BE12" s="1"/>
  <c r="AL12" s="1"/>
  <c r="BI65" i="55"/>
  <c r="BJ65"/>
  <c r="BK65"/>
  <c r="BL65"/>
  <c r="BM57"/>
  <c r="BU57" s="1"/>
  <c r="BE57" s="1"/>
  <c r="BN57"/>
  <c r="BV57" s="1"/>
  <c r="BF57" s="1"/>
  <c r="BD59" s="1"/>
  <c r="BM41"/>
  <c r="BU41" s="1"/>
  <c r="BE41" s="1"/>
  <c r="BN41"/>
  <c r="BV41" s="1"/>
  <c r="BF41" s="1"/>
  <c r="BD43" s="1"/>
  <c r="BN9"/>
  <c r="BV9" s="1"/>
  <c r="BF9" s="1"/>
  <c r="BD11" s="1"/>
  <c r="AL11" s="1"/>
  <c r="BQ9"/>
  <c r="BW10" s="1"/>
  <c r="BG10" s="1"/>
  <c r="BE12" s="1"/>
  <c r="BO9"/>
  <c r="BW9" s="1"/>
  <c r="BG9" s="1"/>
  <c r="BD12" s="1"/>
  <c r="BP57"/>
  <c r="BV58" s="1"/>
  <c r="BF58" s="1"/>
  <c r="BE59" s="1"/>
  <c r="AL36"/>
  <c r="BP41"/>
  <c r="BV42" s="1"/>
  <c r="BF42" s="1"/>
  <c r="BE43" s="1"/>
  <c r="BM9"/>
  <c r="BI17"/>
  <c r="BP17" s="1"/>
  <c r="BV18" s="1"/>
  <c r="BF18" s="1"/>
  <c r="BE19" s="1"/>
  <c r="BJ17"/>
  <c r="BQ17" s="1"/>
  <c r="BW18" s="1"/>
  <c r="BG18" s="1"/>
  <c r="BE20" s="1"/>
  <c r="BK17"/>
  <c r="BL17"/>
  <c r="BI25"/>
  <c r="BJ25"/>
  <c r="BO25" s="1"/>
  <c r="BW25" s="1"/>
  <c r="BG25" s="1"/>
  <c r="BD28" s="1"/>
  <c r="BK25"/>
  <c r="BL25"/>
  <c r="BM33"/>
  <c r="BU33" s="1"/>
  <c r="BE33" s="1"/>
  <c r="BI49"/>
  <c r="BJ49"/>
  <c r="BK49"/>
  <c r="BL49"/>
  <c r="BQ57"/>
  <c r="BW58" s="1"/>
  <c r="BG58" s="1"/>
  <c r="BE60" s="1"/>
  <c r="AL60" s="1"/>
  <c r="BQ41"/>
  <c r="BW42" s="1"/>
  <c r="BG42" s="1"/>
  <c r="BE44" s="1"/>
  <c r="AL44" s="1"/>
  <c r="BI49" i="54"/>
  <c r="BJ49"/>
  <c r="BO49" s="1"/>
  <c r="BW49" s="1"/>
  <c r="BG49" s="1"/>
  <c r="BD52" s="1"/>
  <c r="BK49"/>
  <c r="BL49"/>
  <c r="BK33"/>
  <c r="BL33"/>
  <c r="BI33"/>
  <c r="BJ33"/>
  <c r="BQ41"/>
  <c r="BW42" s="1"/>
  <c r="BG42" s="1"/>
  <c r="BE44" s="1"/>
  <c r="AL44" s="1"/>
  <c r="BM9"/>
  <c r="BJ57"/>
  <c r="BK57"/>
  <c r="BL57"/>
  <c r="BI57"/>
  <c r="BM41"/>
  <c r="BU41" s="1"/>
  <c r="BE41" s="1"/>
  <c r="BN41"/>
  <c r="BV41" s="1"/>
  <c r="BF41" s="1"/>
  <c r="BD43" s="1"/>
  <c r="BP9"/>
  <c r="BV10" s="1"/>
  <c r="BF10" s="1"/>
  <c r="BE11" s="1"/>
  <c r="AL11" s="1"/>
  <c r="BI65"/>
  <c r="BJ65"/>
  <c r="BK65"/>
  <c r="BL65"/>
  <c r="BP41"/>
  <c r="BV42" s="1"/>
  <c r="BF42" s="1"/>
  <c r="BE43" s="1"/>
  <c r="BI17"/>
  <c r="BJ17"/>
  <c r="BK17"/>
  <c r="BN17" s="1"/>
  <c r="BV17" s="1"/>
  <c r="BF17" s="1"/>
  <c r="BD19" s="1"/>
  <c r="BP17"/>
  <c r="BV18" s="1"/>
  <c r="BF18" s="1"/>
  <c r="BE19" s="1"/>
  <c r="BL17"/>
  <c r="BI25"/>
  <c r="BJ25"/>
  <c r="BO25" s="1"/>
  <c r="BW25" s="1"/>
  <c r="BG25" s="1"/>
  <c r="BD28" s="1"/>
  <c r="BK25"/>
  <c r="BL25"/>
  <c r="AL12"/>
  <c r="BI65" i="53"/>
  <c r="BJ65"/>
  <c r="BK65"/>
  <c r="BL65"/>
  <c r="BQ65" s="1"/>
  <c r="BW66" s="1"/>
  <c r="BG66" s="1"/>
  <c r="BE68" s="1"/>
  <c r="BM57"/>
  <c r="BU57" s="1"/>
  <c r="BE57" s="1"/>
  <c r="BN57"/>
  <c r="BV57" s="1"/>
  <c r="BF57" s="1"/>
  <c r="BD59" s="1"/>
  <c r="AL59" s="1"/>
  <c r="BM41"/>
  <c r="BU41" s="1"/>
  <c r="BE41" s="1"/>
  <c r="BN41"/>
  <c r="BV41" s="1"/>
  <c r="BF41" s="1"/>
  <c r="BD43" s="1"/>
  <c r="AL43" s="1"/>
  <c r="BN9"/>
  <c r="BV9" s="1"/>
  <c r="BF9" s="1"/>
  <c r="BD11" s="1"/>
  <c r="AL11" s="1"/>
  <c r="BQ9"/>
  <c r="BW10" s="1"/>
  <c r="BG10" s="1"/>
  <c r="BE12" s="1"/>
  <c r="AL12" s="1"/>
  <c r="BN33"/>
  <c r="BV33" s="1"/>
  <c r="BF33" s="1"/>
  <c r="BD35" s="1"/>
  <c r="AL35" s="1"/>
  <c r="BQ33"/>
  <c r="BW34" s="1"/>
  <c r="BG34" s="1"/>
  <c r="BE36" s="1"/>
  <c r="AL36" s="1"/>
  <c r="BM9"/>
  <c r="BS9" s="1" a="1"/>
  <c r="BS9" s="1"/>
  <c r="BI17"/>
  <c r="BJ17"/>
  <c r="BK17"/>
  <c r="BN17" s="1"/>
  <c r="BV17" s="1"/>
  <c r="BF17" s="1"/>
  <c r="BD19" s="1"/>
  <c r="BL17"/>
  <c r="BI25"/>
  <c r="BJ25"/>
  <c r="BK25"/>
  <c r="BL25"/>
  <c r="BQ25" s="1"/>
  <c r="BW26" s="1"/>
  <c r="BG26" s="1"/>
  <c r="BE28" s="1"/>
  <c r="BM33"/>
  <c r="BU33" s="1"/>
  <c r="BE33" s="1"/>
  <c r="BI49"/>
  <c r="BJ49"/>
  <c r="BK49"/>
  <c r="BL49"/>
  <c r="BJ57" i="52"/>
  <c r="BK57"/>
  <c r="BL57"/>
  <c r="BI57"/>
  <c r="BI17"/>
  <c r="BJ17"/>
  <c r="BK17"/>
  <c r="BL17"/>
  <c r="BI65"/>
  <c r="BJ65"/>
  <c r="BK65"/>
  <c r="BL65"/>
  <c r="BK9"/>
  <c r="BR9" s="1"/>
  <c r="BW11" s="1"/>
  <c r="BG11" s="1"/>
  <c r="BF12" s="1"/>
  <c r="BL9"/>
  <c r="BI9"/>
  <c r="BJ9"/>
  <c r="BO9" s="1"/>
  <c r="BW9" s="1"/>
  <c r="BG9" s="1"/>
  <c r="BD12" s="1"/>
  <c r="BK33"/>
  <c r="BR33" s="1"/>
  <c r="BW35" s="1"/>
  <c r="BG35" s="1"/>
  <c r="BF36" s="1"/>
  <c r="BL33"/>
  <c r="BI33"/>
  <c r="BJ33"/>
  <c r="BQ49"/>
  <c r="BW50" s="1"/>
  <c r="BG50" s="1"/>
  <c r="BE52" s="1"/>
  <c r="AL52" s="1"/>
  <c r="BI25"/>
  <c r="BJ25"/>
  <c r="BK25"/>
  <c r="BL25"/>
  <c r="BJ41"/>
  <c r="BK41"/>
  <c r="BL41"/>
  <c r="BI41"/>
  <c r="BM49"/>
  <c r="BU49" s="1"/>
  <c r="BE49" s="1"/>
  <c r="BD42" i="51"/>
  <c r="AL42" s="1"/>
  <c r="BD58"/>
  <c r="BU7"/>
  <c r="BI49"/>
  <c r="BJ49"/>
  <c r="BQ49" s="1"/>
  <c r="BW50" s="1"/>
  <c r="BG50" s="1"/>
  <c r="BE52" s="1"/>
  <c r="BK49"/>
  <c r="BL49"/>
  <c r="BI65"/>
  <c r="BJ65"/>
  <c r="BK65"/>
  <c r="BL65"/>
  <c r="BM33"/>
  <c r="BU33" s="1"/>
  <c r="BE33" s="1"/>
  <c r="BQ57"/>
  <c r="BW58" s="1"/>
  <c r="BG58" s="1"/>
  <c r="BE60" s="1"/>
  <c r="BR57"/>
  <c r="BW59" s="1"/>
  <c r="BG59" s="1"/>
  <c r="BF60" s="1"/>
  <c r="BP33"/>
  <c r="BV34" s="1"/>
  <c r="BF34" s="1"/>
  <c r="BE35" s="1"/>
  <c r="AL35" s="1"/>
  <c r="BN57"/>
  <c r="BV57" s="1"/>
  <c r="BF57" s="1"/>
  <c r="BD59" s="1"/>
  <c r="BI17"/>
  <c r="BM17" s="1"/>
  <c r="BU17" s="1"/>
  <c r="BE17" s="1"/>
  <c r="BJ17"/>
  <c r="BK17"/>
  <c r="BL17"/>
  <c r="BI25"/>
  <c r="BP25" s="1"/>
  <c r="BV26" s="1"/>
  <c r="BF26" s="1"/>
  <c r="BE27" s="1"/>
  <c r="BJ25"/>
  <c r="BK25"/>
  <c r="BL25"/>
  <c r="BO41"/>
  <c r="BW41" s="1"/>
  <c r="BG41" s="1"/>
  <c r="BD44" s="1"/>
  <c r="BR41"/>
  <c r="BW43" s="1"/>
  <c r="BG43" s="1"/>
  <c r="BF44" s="1"/>
  <c r="BS33" a="1"/>
  <c r="BQ9"/>
  <c r="BW10" s="1"/>
  <c r="BG10" s="1"/>
  <c r="BE12" s="1"/>
  <c r="BO9"/>
  <c r="BW9" s="1"/>
  <c r="BG9" s="1"/>
  <c r="BD12" s="1"/>
  <c r="AL36"/>
  <c r="AL12" i="50"/>
  <c r="BM33"/>
  <c r="BU33" s="1"/>
  <c r="BE33" s="1"/>
  <c r="BJ41"/>
  <c r="BK41"/>
  <c r="BN41" s="1"/>
  <c r="BV41" s="1"/>
  <c r="BF41" s="1"/>
  <c r="BD43" s="1"/>
  <c r="BL41"/>
  <c r="BI41"/>
  <c r="BI17"/>
  <c r="BJ17"/>
  <c r="BK17"/>
  <c r="BL17"/>
  <c r="BI25"/>
  <c r="BP25" s="1"/>
  <c r="BV26" s="1"/>
  <c r="BF26" s="1"/>
  <c r="BE27" s="1"/>
  <c r="BJ25"/>
  <c r="BK25"/>
  <c r="BL25"/>
  <c r="BP33"/>
  <c r="BV34" s="1"/>
  <c r="BF34" s="1"/>
  <c r="BE35" s="1"/>
  <c r="BN9"/>
  <c r="BV9" s="1"/>
  <c r="BF9" s="1"/>
  <c r="BD11" s="1"/>
  <c r="AL11" s="1"/>
  <c r="BJ57"/>
  <c r="BK57"/>
  <c r="BL57"/>
  <c r="BI57"/>
  <c r="BI65"/>
  <c r="BJ65"/>
  <c r="BK65"/>
  <c r="BP65"/>
  <c r="BV66" s="1"/>
  <c r="BF66" s="1"/>
  <c r="BE67" s="1"/>
  <c r="BL65"/>
  <c r="BR33"/>
  <c r="BW35" s="1"/>
  <c r="BG35" s="1"/>
  <c r="BF36" s="1"/>
  <c r="BM9"/>
  <c r="BS9" s="1" a="1"/>
  <c r="BS9" s="1"/>
  <c r="BI49"/>
  <c r="BM49" s="1"/>
  <c r="BU49" s="1"/>
  <c r="BE49" s="1"/>
  <c r="BJ49"/>
  <c r="BK49"/>
  <c r="BL49"/>
  <c r="BQ33"/>
  <c r="BW34" s="1"/>
  <c r="BG34" s="1"/>
  <c r="BE36" s="1"/>
  <c r="AL36" s="1"/>
  <c r="BJ57" i="49"/>
  <c r="BK57"/>
  <c r="BL57"/>
  <c r="BI57"/>
  <c r="BJ41"/>
  <c r="BK41"/>
  <c r="BL41"/>
  <c r="BI41"/>
  <c r="BK9"/>
  <c r="BL9"/>
  <c r="BI9"/>
  <c r="BJ9"/>
  <c r="BK33"/>
  <c r="BL33"/>
  <c r="BI33"/>
  <c r="BJ33"/>
  <c r="BI17"/>
  <c r="BJ17"/>
  <c r="BK17"/>
  <c r="BL17"/>
  <c r="BI49"/>
  <c r="BJ49"/>
  <c r="BK49"/>
  <c r="BL49"/>
  <c r="BI25"/>
  <c r="BJ25"/>
  <c r="BK25"/>
  <c r="BL25"/>
  <c r="BI65"/>
  <c r="BJ65"/>
  <c r="BK65"/>
  <c r="BL65"/>
  <c r="BD34" i="48"/>
  <c r="BI49"/>
  <c r="BJ49"/>
  <c r="BK49"/>
  <c r="BL49"/>
  <c r="BI17"/>
  <c r="BJ17"/>
  <c r="BK17"/>
  <c r="BL17"/>
  <c r="BI25"/>
  <c r="BJ25"/>
  <c r="BK25"/>
  <c r="BL25"/>
  <c r="BM57"/>
  <c r="BU57" s="1"/>
  <c r="BE57" s="1"/>
  <c r="BN57"/>
  <c r="BV57" s="1"/>
  <c r="BF57" s="1"/>
  <c r="BD59" s="1"/>
  <c r="AL59" s="1"/>
  <c r="BQ41"/>
  <c r="BW42" s="1"/>
  <c r="BG42" s="1"/>
  <c r="BE44" s="1"/>
  <c r="AL44" s="1"/>
  <c r="BM9"/>
  <c r="BI65"/>
  <c r="BJ65"/>
  <c r="BK65"/>
  <c r="BL65"/>
  <c r="BN33"/>
  <c r="BV33" s="1"/>
  <c r="BF33" s="1"/>
  <c r="BD35" s="1"/>
  <c r="AL35" s="1"/>
  <c r="BQ33"/>
  <c r="BW34" s="1"/>
  <c r="BG34" s="1"/>
  <c r="BE36" s="1"/>
  <c r="BO33"/>
  <c r="BW33" s="1"/>
  <c r="BG33" s="1"/>
  <c r="BD36" s="1"/>
  <c r="BM41"/>
  <c r="BU41" s="1"/>
  <c r="BE41" s="1"/>
  <c r="BN41"/>
  <c r="BV41" s="1"/>
  <c r="BF41" s="1"/>
  <c r="BD43" s="1"/>
  <c r="BP9"/>
  <c r="BV10" s="1"/>
  <c r="BF10" s="1"/>
  <c r="BE11" s="1"/>
  <c r="AL11" s="1"/>
  <c r="BP41"/>
  <c r="BV42" s="1"/>
  <c r="BF42" s="1"/>
  <c r="BE43" s="1"/>
  <c r="BQ57"/>
  <c r="BW58" s="1"/>
  <c r="BG58" s="1"/>
  <c r="BE60" s="1"/>
  <c r="AL60" s="1"/>
  <c r="AL12"/>
  <c r="BU7" i="47"/>
  <c r="BU9"/>
  <c r="BE9" s="1"/>
  <c r="BI49"/>
  <c r="BJ49"/>
  <c r="BK49"/>
  <c r="BL49"/>
  <c r="BI65"/>
  <c r="BJ65"/>
  <c r="BK65"/>
  <c r="BL65"/>
  <c r="BI17"/>
  <c r="BJ17"/>
  <c r="BK17"/>
  <c r="BN17" s="1"/>
  <c r="BV17" s="1"/>
  <c r="BF17" s="1"/>
  <c r="BD19" s="1"/>
  <c r="BL17"/>
  <c r="BP17" s="1"/>
  <c r="BV18" s="1"/>
  <c r="BF18" s="1"/>
  <c r="BE19" s="1"/>
  <c r="BI25"/>
  <c r="BJ25"/>
  <c r="BK25"/>
  <c r="BL25"/>
  <c r="BQ41"/>
  <c r="BW42" s="1"/>
  <c r="BG42" s="1"/>
  <c r="BE44" s="1"/>
  <c r="BR41"/>
  <c r="BW43" s="1"/>
  <c r="BG43" s="1"/>
  <c r="BF44" s="1"/>
  <c r="BQ57"/>
  <c r="BW58" s="1"/>
  <c r="BG58" s="1"/>
  <c r="BE60" s="1"/>
  <c r="AL60" s="1"/>
  <c r="BM41"/>
  <c r="BU41" s="1"/>
  <c r="BE41" s="1"/>
  <c r="BN41"/>
  <c r="BV41" s="1"/>
  <c r="BF41" s="1"/>
  <c r="BD43" s="1"/>
  <c r="AL43" s="1"/>
  <c r="BM57"/>
  <c r="BU57" s="1"/>
  <c r="BE57" s="1"/>
  <c r="BN57"/>
  <c r="BV57" s="1"/>
  <c r="BF57" s="1"/>
  <c r="BD59" s="1"/>
  <c r="BN9"/>
  <c r="BV9" s="1"/>
  <c r="BF9" s="1"/>
  <c r="BD11" s="1"/>
  <c r="AL11" s="1"/>
  <c r="BQ9"/>
  <c r="BW10" s="1"/>
  <c r="BG10" s="1"/>
  <c r="BE12" s="1"/>
  <c r="BO9"/>
  <c r="BW9" s="1"/>
  <c r="BG9" s="1"/>
  <c r="BD12" s="1"/>
  <c r="BK33"/>
  <c r="BL33"/>
  <c r="BI33"/>
  <c r="BJ33"/>
  <c r="BP57"/>
  <c r="BV58" s="1"/>
  <c r="BF58" s="1"/>
  <c r="BE59" s="1"/>
  <c r="BD34" i="46"/>
  <c r="AL35"/>
  <c r="BD42"/>
  <c r="AL42" s="1"/>
  <c r="AL11"/>
  <c r="BM57"/>
  <c r="BU57" s="1"/>
  <c r="BE57" s="1"/>
  <c r="BN57"/>
  <c r="BV57" s="1"/>
  <c r="BF57" s="1"/>
  <c r="BD59" s="1"/>
  <c r="BI65"/>
  <c r="BJ65"/>
  <c r="BK65"/>
  <c r="BL65"/>
  <c r="BP57"/>
  <c r="BV58" s="1"/>
  <c r="BF58" s="1"/>
  <c r="BE59" s="1"/>
  <c r="BI49"/>
  <c r="BJ49"/>
  <c r="BK49"/>
  <c r="BL49"/>
  <c r="BI17"/>
  <c r="BJ17"/>
  <c r="BK17"/>
  <c r="BR17" s="1"/>
  <c r="BW19" s="1"/>
  <c r="BG19" s="1"/>
  <c r="BF20" s="1"/>
  <c r="BL17"/>
  <c r="BI25"/>
  <c r="BJ25"/>
  <c r="BK25"/>
  <c r="BL25"/>
  <c r="BM9"/>
  <c r="BS9" s="1" a="1"/>
  <c r="BS9" s="1"/>
  <c r="BQ33"/>
  <c r="BW34" s="1"/>
  <c r="BG34" s="1"/>
  <c r="BE36" s="1"/>
  <c r="BO33"/>
  <c r="BW33" s="1"/>
  <c r="BG33" s="1"/>
  <c r="BD36" s="1"/>
  <c r="BO41"/>
  <c r="BW41" s="1"/>
  <c r="BG41" s="1"/>
  <c r="BD44" s="1"/>
  <c r="BR41"/>
  <c r="BW43" s="1"/>
  <c r="BG43" s="1"/>
  <c r="BF44" s="1"/>
  <c r="BQ57"/>
  <c r="BW58" s="1"/>
  <c r="BG58" s="1"/>
  <c r="BE60" s="1"/>
  <c r="AL60" s="1"/>
  <c r="BK9" i="45"/>
  <c r="BL9"/>
  <c r="BI9"/>
  <c r="BP9" s="1"/>
  <c r="BV10" s="1"/>
  <c r="BF10" s="1"/>
  <c r="BE11" s="1"/>
  <c r="BJ9"/>
  <c r="BM41"/>
  <c r="BU41" s="1"/>
  <c r="BE41" s="1"/>
  <c r="BN41"/>
  <c r="BV41" s="1"/>
  <c r="BF41" s="1"/>
  <c r="BD43" s="1"/>
  <c r="BJ57"/>
  <c r="BK57"/>
  <c r="BL57"/>
  <c r="BI57"/>
  <c r="BI17"/>
  <c r="BJ17"/>
  <c r="BK17"/>
  <c r="BL17"/>
  <c r="BI25"/>
  <c r="BM25" s="1"/>
  <c r="BU25" s="1"/>
  <c r="BE25" s="1"/>
  <c r="BJ25"/>
  <c r="BK25"/>
  <c r="BL25"/>
  <c r="BI49"/>
  <c r="BJ49"/>
  <c r="BK49"/>
  <c r="BL49"/>
  <c r="BK33"/>
  <c r="BR33" s="1"/>
  <c r="BW35" s="1"/>
  <c r="BG35" s="1"/>
  <c r="BF36" s="1"/>
  <c r="BL33"/>
  <c r="BI33"/>
  <c r="BJ33"/>
  <c r="BI65"/>
  <c r="BJ65"/>
  <c r="BK65"/>
  <c r="BL65"/>
  <c r="BQ41"/>
  <c r="BW42" s="1"/>
  <c r="BG42" s="1"/>
  <c r="BE44" s="1"/>
  <c r="BK9" i="44"/>
  <c r="BR9" s="1"/>
  <c r="BW11" s="1"/>
  <c r="BG11" s="1"/>
  <c r="BF12" s="1"/>
  <c r="BL9"/>
  <c r="BI9"/>
  <c r="BJ9"/>
  <c r="BO9" s="1"/>
  <c r="BW9" s="1"/>
  <c r="BG9" s="1"/>
  <c r="BD12" s="1"/>
  <c r="BK33"/>
  <c r="BL33"/>
  <c r="BI33"/>
  <c r="BJ33"/>
  <c r="BJ57"/>
  <c r="BK57"/>
  <c r="BL57"/>
  <c r="BI57"/>
  <c r="BJ41"/>
  <c r="BK41"/>
  <c r="BL41"/>
  <c r="BI41"/>
  <c r="BP41" s="1"/>
  <c r="BV42" s="1"/>
  <c r="BF42" s="1"/>
  <c r="BE43" s="1"/>
  <c r="BI17"/>
  <c r="BJ17"/>
  <c r="BK17"/>
  <c r="BL17"/>
  <c r="BI65"/>
  <c r="BJ65"/>
  <c r="BK65"/>
  <c r="BL65"/>
  <c r="BI25"/>
  <c r="BJ25"/>
  <c r="BK25"/>
  <c r="BL25"/>
  <c r="BP25" s="1"/>
  <c r="BV26" s="1"/>
  <c r="BF26" s="1"/>
  <c r="BE27" s="1"/>
  <c r="BI49"/>
  <c r="BJ49"/>
  <c r="BK49"/>
  <c r="BL49"/>
  <c r="BU7" i="43"/>
  <c r="BU9"/>
  <c r="BE9" s="1"/>
  <c r="AL11"/>
  <c r="AL57"/>
  <c r="BD58"/>
  <c r="AL58" s="1"/>
  <c r="BD42"/>
  <c r="AL42" s="1"/>
  <c r="AL59"/>
  <c r="BI17"/>
  <c r="BJ17"/>
  <c r="BK17"/>
  <c r="BR17" s="1"/>
  <c r="BW19" s="1"/>
  <c r="BG19" s="1"/>
  <c r="BF20" s="1"/>
  <c r="BL17"/>
  <c r="BI25"/>
  <c r="BJ25"/>
  <c r="BK25"/>
  <c r="BL25"/>
  <c r="BS57" a="1"/>
  <c r="BS57" s="1"/>
  <c r="BM33"/>
  <c r="BU33" s="1"/>
  <c r="BE33" s="1"/>
  <c r="BI49"/>
  <c r="BJ49"/>
  <c r="BK49"/>
  <c r="BL49"/>
  <c r="BP33"/>
  <c r="BV34" s="1"/>
  <c r="BF34" s="1"/>
  <c r="BE35" s="1"/>
  <c r="AL35" s="1"/>
  <c r="BI65"/>
  <c r="BJ65"/>
  <c r="BK65"/>
  <c r="BL65"/>
  <c r="BN41"/>
  <c r="BV41" s="1"/>
  <c r="BF41" s="1"/>
  <c r="BD43" s="1"/>
  <c r="AL43" s="1"/>
  <c r="BQ9"/>
  <c r="BW10" s="1"/>
  <c r="BG10" s="1"/>
  <c r="BE12" s="1"/>
  <c r="BO9"/>
  <c r="BW9" s="1"/>
  <c r="BG9" s="1"/>
  <c r="BD12" s="1"/>
  <c r="AL36"/>
  <c r="AL57" i="42"/>
  <c r="BD58"/>
  <c r="BP41"/>
  <c r="BV42" s="1"/>
  <c r="BF42" s="1"/>
  <c r="BE43" s="1"/>
  <c r="AL43" s="1"/>
  <c r="BP57"/>
  <c r="BV58" s="1"/>
  <c r="BF58" s="1"/>
  <c r="BE59" s="1"/>
  <c r="AL59" s="1"/>
  <c r="BK9"/>
  <c r="BL9"/>
  <c r="BI9"/>
  <c r="BN9" s="1"/>
  <c r="BV9" s="1"/>
  <c r="BF9" s="1"/>
  <c r="BD11" s="1"/>
  <c r="BJ9"/>
  <c r="BI25"/>
  <c r="BJ25"/>
  <c r="BK25"/>
  <c r="BL25"/>
  <c r="BI65"/>
  <c r="BJ65"/>
  <c r="BK65"/>
  <c r="BL65"/>
  <c r="BM33"/>
  <c r="BU33" s="1"/>
  <c r="BE33" s="1"/>
  <c r="BP33"/>
  <c r="BV34" s="1"/>
  <c r="BF34" s="1"/>
  <c r="BE35" s="1"/>
  <c r="AL35" s="1"/>
  <c r="BQ41"/>
  <c r="BW42" s="1"/>
  <c r="BG42" s="1"/>
  <c r="BE44" s="1"/>
  <c r="AL44" s="1"/>
  <c r="BI17"/>
  <c r="BJ17"/>
  <c r="BK17"/>
  <c r="BL17"/>
  <c r="BI49"/>
  <c r="BJ49"/>
  <c r="BK49"/>
  <c r="BL49"/>
  <c r="BP49" s="1"/>
  <c r="BV50" s="1"/>
  <c r="BF50" s="1"/>
  <c r="BE51" s="1"/>
  <c r="BQ33"/>
  <c r="BW34" s="1"/>
  <c r="BG34" s="1"/>
  <c r="BE36" s="1"/>
  <c r="AL36" s="1"/>
  <c r="BM41"/>
  <c r="BU41" s="1"/>
  <c r="BE41" s="1"/>
  <c r="BQ57"/>
  <c r="BW58" s="1"/>
  <c r="BG58" s="1"/>
  <c r="BE60" s="1"/>
  <c r="AL60" s="1"/>
  <c r="BO41" i="17"/>
  <c r="BW41" s="1"/>
  <c r="BG41" s="1"/>
  <c r="BD44" s="1"/>
  <c r="BR41"/>
  <c r="BW43" s="1"/>
  <c r="BG43" s="1"/>
  <c r="BF44" s="1"/>
  <c r="BP9"/>
  <c r="BV10" s="1"/>
  <c r="BF10" s="1"/>
  <c r="BE11" s="1"/>
  <c r="BD42" i="40"/>
  <c r="BU7"/>
  <c r="BU9"/>
  <c r="BE9" s="1"/>
  <c r="BI49"/>
  <c r="BJ49"/>
  <c r="BK49"/>
  <c r="BL49"/>
  <c r="BQ41"/>
  <c r="BW42" s="1"/>
  <c r="BG42" s="1"/>
  <c r="BE44" s="1"/>
  <c r="BR41"/>
  <c r="BW43" s="1"/>
  <c r="BG43" s="1"/>
  <c r="BF44" s="1"/>
  <c r="BN9"/>
  <c r="BV9" s="1"/>
  <c r="BF9" s="1"/>
  <c r="BD11" s="1"/>
  <c r="BQ9"/>
  <c r="BW10" s="1"/>
  <c r="BG10" s="1"/>
  <c r="BE12" s="1"/>
  <c r="BO9"/>
  <c r="BW9" s="1"/>
  <c r="BG9" s="1"/>
  <c r="BD12" s="1"/>
  <c r="BK33"/>
  <c r="BR33" s="1"/>
  <c r="BW35" s="1"/>
  <c r="BG35" s="1"/>
  <c r="BF36" s="1"/>
  <c r="BL33"/>
  <c r="BI33"/>
  <c r="BJ33"/>
  <c r="BO33" s="1"/>
  <c r="BW33" s="1"/>
  <c r="BG33" s="1"/>
  <c r="BD36" s="1"/>
  <c r="BI65"/>
  <c r="BJ65"/>
  <c r="BK65"/>
  <c r="BL65"/>
  <c r="BN41"/>
  <c r="BV41" s="1"/>
  <c r="BF41" s="1"/>
  <c r="BD43" s="1"/>
  <c r="BJ57"/>
  <c r="BK57"/>
  <c r="BL57"/>
  <c r="BI57"/>
  <c r="BM57" s="1"/>
  <c r="BU57" s="1"/>
  <c r="BE57" s="1"/>
  <c r="BP9"/>
  <c r="BV10" s="1"/>
  <c r="BF10" s="1"/>
  <c r="BE11" s="1"/>
  <c r="BI17"/>
  <c r="BJ17"/>
  <c r="BK17"/>
  <c r="BN17" s="1"/>
  <c r="BV17" s="1"/>
  <c r="BF17" s="1"/>
  <c r="BD19" s="1"/>
  <c r="BL17"/>
  <c r="BI25"/>
  <c r="BJ25"/>
  <c r="BK25"/>
  <c r="BL25"/>
  <c r="AL41" i="39"/>
  <c r="BD42"/>
  <c r="BK33"/>
  <c r="BR33" s="1"/>
  <c r="BW35" s="1"/>
  <c r="BG35" s="1"/>
  <c r="BF36" s="1"/>
  <c r="BL33"/>
  <c r="BI33"/>
  <c r="BJ33"/>
  <c r="BP17"/>
  <c r="BV18" s="1"/>
  <c r="BF18" s="1"/>
  <c r="BE19" s="1"/>
  <c r="BM17"/>
  <c r="BU17" s="1"/>
  <c r="BE17" s="1"/>
  <c r="BM57"/>
  <c r="BU57" s="1"/>
  <c r="BE57" s="1"/>
  <c r="BN57"/>
  <c r="BV57" s="1"/>
  <c r="BF57" s="1"/>
  <c r="BD59" s="1"/>
  <c r="BK9"/>
  <c r="BL9"/>
  <c r="BI9"/>
  <c r="BR9"/>
  <c r="BW11" s="1"/>
  <c r="BG11" s="1"/>
  <c r="BF12" s="1"/>
  <c r="BJ9"/>
  <c r="BO9" s="1"/>
  <c r="BW9" s="1"/>
  <c r="BG9" s="1"/>
  <c r="BD12" s="1"/>
  <c r="BP57"/>
  <c r="BV58" s="1"/>
  <c r="BF58" s="1"/>
  <c r="BE59" s="1"/>
  <c r="BI49"/>
  <c r="BJ49"/>
  <c r="BO49" s="1"/>
  <c r="BW49" s="1"/>
  <c r="BG49" s="1"/>
  <c r="BD52" s="1"/>
  <c r="BK49"/>
  <c r="BL49"/>
  <c r="BR17"/>
  <c r="BW19" s="1"/>
  <c r="BG19" s="1"/>
  <c r="BF20" s="1"/>
  <c r="AL20" s="1"/>
  <c r="BQ41"/>
  <c r="BW42" s="1"/>
  <c r="BG42" s="1"/>
  <c r="BE44" s="1"/>
  <c r="AL44" s="1"/>
  <c r="BI65"/>
  <c r="BJ65"/>
  <c r="BK65"/>
  <c r="BL65"/>
  <c r="BI25"/>
  <c r="BJ25"/>
  <c r="BK25"/>
  <c r="BL25"/>
  <c r="BQ57"/>
  <c r="BW58" s="1"/>
  <c r="BG58" s="1"/>
  <c r="BE60" s="1"/>
  <c r="AL60" s="1"/>
  <c r="AL43" i="38"/>
  <c r="AL41"/>
  <c r="BD42"/>
  <c r="AL42" s="1"/>
  <c r="BK9"/>
  <c r="BL9"/>
  <c r="BI9"/>
  <c r="BJ9"/>
  <c r="BK33"/>
  <c r="BL33"/>
  <c r="BI33"/>
  <c r="BJ33"/>
  <c r="BO33" s="1"/>
  <c r="BW33" s="1"/>
  <c r="BG33" s="1"/>
  <c r="BD36" s="1"/>
  <c r="BI17"/>
  <c r="BJ17"/>
  <c r="BK17"/>
  <c r="BL17"/>
  <c r="BS41" a="1"/>
  <c r="BS41" s="1"/>
  <c r="BI65"/>
  <c r="BJ65"/>
  <c r="BK65"/>
  <c r="BN65" s="1"/>
  <c r="BV65" s="1"/>
  <c r="BF65" s="1"/>
  <c r="BD67" s="1"/>
  <c r="BL65"/>
  <c r="BI25"/>
  <c r="BJ25"/>
  <c r="BK25"/>
  <c r="BL25"/>
  <c r="BI49"/>
  <c r="BJ49"/>
  <c r="BK49"/>
  <c r="BL49"/>
  <c r="AL44"/>
  <c r="BJ57"/>
  <c r="BK57"/>
  <c r="BL57"/>
  <c r="BI57"/>
  <c r="AL44" i="37"/>
  <c r="BI17"/>
  <c r="BJ17"/>
  <c r="BK17"/>
  <c r="BL17"/>
  <c r="BI25"/>
  <c r="BJ25"/>
  <c r="BK25"/>
  <c r="BL25"/>
  <c r="BI49"/>
  <c r="BJ49"/>
  <c r="BK49"/>
  <c r="BL49"/>
  <c r="BK33"/>
  <c r="BL33"/>
  <c r="BI33"/>
  <c r="BJ33"/>
  <c r="BI65"/>
  <c r="BJ65"/>
  <c r="BK65"/>
  <c r="BL65"/>
  <c r="BK9"/>
  <c r="BL9"/>
  <c r="BI9"/>
  <c r="BJ9"/>
  <c r="BM41"/>
  <c r="BU41" s="1"/>
  <c r="BE41" s="1"/>
  <c r="BN41"/>
  <c r="BV41" s="1"/>
  <c r="BF41" s="1"/>
  <c r="BD43" s="1"/>
  <c r="AL43" s="1"/>
  <c r="BJ57"/>
  <c r="BK57"/>
  <c r="BL57"/>
  <c r="BQ57" s="1"/>
  <c r="BW58" s="1"/>
  <c r="BG58" s="1"/>
  <c r="BE60" s="1"/>
  <c r="BI57"/>
  <c r="BM57" s="1"/>
  <c r="BU57" s="1"/>
  <c r="BE57" s="1"/>
  <c r="BD42" i="36"/>
  <c r="AL42" s="1"/>
  <c r="BK9"/>
  <c r="BL9"/>
  <c r="BI9"/>
  <c r="BJ9"/>
  <c r="BK33"/>
  <c r="BL33"/>
  <c r="BI33"/>
  <c r="BN33" s="1"/>
  <c r="BV33" s="1"/>
  <c r="BF33" s="1"/>
  <c r="BD35" s="1"/>
  <c r="BJ33"/>
  <c r="BI17"/>
  <c r="BJ17"/>
  <c r="BK17"/>
  <c r="BR17" s="1"/>
  <c r="BW19" s="1"/>
  <c r="BG19" s="1"/>
  <c r="BF20" s="1"/>
  <c r="BL17"/>
  <c r="BI65"/>
  <c r="BJ65"/>
  <c r="BK65"/>
  <c r="BR65" s="1"/>
  <c r="BW67" s="1"/>
  <c r="BG67" s="1"/>
  <c r="BF68" s="1"/>
  <c r="BL65"/>
  <c r="BI25"/>
  <c r="BJ25"/>
  <c r="BQ25" s="1"/>
  <c r="BW26" s="1"/>
  <c r="BG26" s="1"/>
  <c r="BE28" s="1"/>
  <c r="BK25"/>
  <c r="BL25"/>
  <c r="BI49"/>
  <c r="BJ49"/>
  <c r="BK49"/>
  <c r="BL49"/>
  <c r="BO41"/>
  <c r="BW41" s="1"/>
  <c r="BG41" s="1"/>
  <c r="BD44" s="1"/>
  <c r="BR41"/>
  <c r="BW43" s="1"/>
  <c r="BG43" s="1"/>
  <c r="BF44" s="1"/>
  <c r="BJ57"/>
  <c r="BK57"/>
  <c r="BL57"/>
  <c r="BI57"/>
  <c r="AL27" i="35"/>
  <c r="BI17"/>
  <c r="BJ17"/>
  <c r="BK17"/>
  <c r="BL17"/>
  <c r="BQ17" s="1"/>
  <c r="BW18" s="1"/>
  <c r="BG18" s="1"/>
  <c r="BE20" s="1"/>
  <c r="BK9"/>
  <c r="BR9" s="1"/>
  <c r="BW11" s="1"/>
  <c r="BG11" s="1"/>
  <c r="BF12" s="1"/>
  <c r="BL9"/>
  <c r="BI9"/>
  <c r="BJ9"/>
  <c r="BO9" s="1"/>
  <c r="BW9" s="1"/>
  <c r="BG9" s="1"/>
  <c r="BD12" s="1"/>
  <c r="BP49"/>
  <c r="BV50" s="1"/>
  <c r="BF50" s="1"/>
  <c r="BE51" s="1"/>
  <c r="AL51" s="1"/>
  <c r="BM49"/>
  <c r="BU49" s="1"/>
  <c r="BE49" s="1"/>
  <c r="BQ25"/>
  <c r="BW26" s="1"/>
  <c r="BG26" s="1"/>
  <c r="BE28" s="1"/>
  <c r="AL28" s="1"/>
  <c r="BK33"/>
  <c r="BL33"/>
  <c r="BI33"/>
  <c r="BJ33"/>
  <c r="AL52"/>
  <c r="BM25"/>
  <c r="BU25" s="1"/>
  <c r="BE25" s="1"/>
  <c r="BJ57"/>
  <c r="BK57"/>
  <c r="BL57"/>
  <c r="BI57"/>
  <c r="BJ41"/>
  <c r="BK41"/>
  <c r="BL41"/>
  <c r="BI41"/>
  <c r="BI65"/>
  <c r="BJ65"/>
  <c r="BK65"/>
  <c r="BL65"/>
  <c r="AL57" i="34"/>
  <c r="BD58"/>
  <c r="BD34"/>
  <c r="AL34" s="1"/>
  <c r="AL33"/>
  <c r="AL41"/>
  <c r="BD42"/>
  <c r="BK9"/>
  <c r="BL9"/>
  <c r="BI9"/>
  <c r="BJ9"/>
  <c r="BI17"/>
  <c r="BJ17"/>
  <c r="BK17"/>
  <c r="BL17"/>
  <c r="BQ17" s="1"/>
  <c r="BW18" s="1"/>
  <c r="BG18" s="1"/>
  <c r="BE20" s="1"/>
  <c r="BI25"/>
  <c r="BJ25"/>
  <c r="BK25"/>
  <c r="BL25"/>
  <c r="BQ57"/>
  <c r="BW58" s="1"/>
  <c r="BG58" s="1"/>
  <c r="BE60" s="1"/>
  <c r="BR57"/>
  <c r="BW59" s="1"/>
  <c r="BG59" s="1"/>
  <c r="BF60" s="1"/>
  <c r="BQ41"/>
  <c r="BW42" s="1"/>
  <c r="BG42" s="1"/>
  <c r="BE44" s="1"/>
  <c r="BR41"/>
  <c r="BW43" s="1"/>
  <c r="BG43" s="1"/>
  <c r="BF44" s="1"/>
  <c r="BS33" a="1"/>
  <c r="BS33" s="1"/>
  <c r="AL36"/>
  <c r="BI49"/>
  <c r="BJ49"/>
  <c r="BK49"/>
  <c r="BL49"/>
  <c r="BI65"/>
  <c r="BJ65"/>
  <c r="BQ65" s="1"/>
  <c r="BW66" s="1"/>
  <c r="BG66" s="1"/>
  <c r="BE68" s="1"/>
  <c r="BK65"/>
  <c r="BL65"/>
  <c r="AL35"/>
  <c r="BP57"/>
  <c r="BV58" s="1"/>
  <c r="BF58" s="1"/>
  <c r="BE59" s="1"/>
  <c r="BP41"/>
  <c r="BV42" s="1"/>
  <c r="BF42" s="1"/>
  <c r="BE43" s="1"/>
  <c r="AL35" i="33"/>
  <c r="BD34"/>
  <c r="BI17"/>
  <c r="BJ17"/>
  <c r="BK17"/>
  <c r="BL17"/>
  <c r="BI25"/>
  <c r="BP25" s="1"/>
  <c r="BV26" s="1"/>
  <c r="BF26" s="1"/>
  <c r="BE27" s="1"/>
  <c r="BJ25"/>
  <c r="BK25"/>
  <c r="BL25"/>
  <c r="BI65"/>
  <c r="BJ65"/>
  <c r="BK65"/>
  <c r="BL65"/>
  <c r="BN9"/>
  <c r="BV9" s="1"/>
  <c r="BF9" s="1"/>
  <c r="BD11" s="1"/>
  <c r="BQ9"/>
  <c r="BW10" s="1"/>
  <c r="BG10" s="1"/>
  <c r="BE12" s="1"/>
  <c r="AL12" s="1"/>
  <c r="BQ41"/>
  <c r="BW42" s="1"/>
  <c r="BG42" s="1"/>
  <c r="BE44" s="1"/>
  <c r="BJ57"/>
  <c r="BK57"/>
  <c r="BO57" s="1"/>
  <c r="BW57" s="1"/>
  <c r="BG57" s="1"/>
  <c r="BD60" s="1"/>
  <c r="BL57"/>
  <c r="BI57"/>
  <c r="BM9"/>
  <c r="BM41"/>
  <c r="BU41" s="1"/>
  <c r="BE41" s="1"/>
  <c r="BN41"/>
  <c r="BV41" s="1"/>
  <c r="BF41" s="1"/>
  <c r="BD43" s="1"/>
  <c r="BQ33"/>
  <c r="BW34" s="1"/>
  <c r="BG34" s="1"/>
  <c r="BE36" s="1"/>
  <c r="BO33"/>
  <c r="BW33" s="1"/>
  <c r="BG33" s="1"/>
  <c r="BD36" s="1"/>
  <c r="BP9"/>
  <c r="BV10" s="1"/>
  <c r="BF10" s="1"/>
  <c r="BE11" s="1"/>
  <c r="BP41"/>
  <c r="BV42" s="1"/>
  <c r="BF42" s="1"/>
  <c r="BE43" s="1"/>
  <c r="BI49"/>
  <c r="BJ49"/>
  <c r="BK49"/>
  <c r="BL49"/>
  <c r="BD50" i="32"/>
  <c r="BI17"/>
  <c r="BJ17"/>
  <c r="BK17"/>
  <c r="BL17"/>
  <c r="BK9"/>
  <c r="BL9"/>
  <c r="BI9"/>
  <c r="BJ9"/>
  <c r="BO9" s="1"/>
  <c r="BW9" s="1"/>
  <c r="BG9" s="1"/>
  <c r="BD12" s="1"/>
  <c r="BK33"/>
  <c r="BL33"/>
  <c r="BI33"/>
  <c r="BJ33"/>
  <c r="BI25"/>
  <c r="BJ25"/>
  <c r="BK25"/>
  <c r="BL25"/>
  <c r="BJ41"/>
  <c r="BK41"/>
  <c r="BR41" s="1"/>
  <c r="BW43" s="1"/>
  <c r="BG43" s="1"/>
  <c r="BF44" s="1"/>
  <c r="BL41"/>
  <c r="BI41"/>
  <c r="BN49"/>
  <c r="BV49" s="1"/>
  <c r="BF49" s="1"/>
  <c r="BD51" s="1"/>
  <c r="BJ57"/>
  <c r="BK57"/>
  <c r="BL57"/>
  <c r="BI57"/>
  <c r="BP49"/>
  <c r="BV50" s="1"/>
  <c r="BF50" s="1"/>
  <c r="BE51" s="1"/>
  <c r="BI65"/>
  <c r="BJ65"/>
  <c r="BK65"/>
  <c r="BL65"/>
  <c r="AL52"/>
  <c r="BD34" i="31"/>
  <c r="AL34" s="1"/>
  <c r="AL33"/>
  <c r="BS33" a="1"/>
  <c r="BS33" s="1"/>
  <c r="BU7"/>
  <c r="BU9"/>
  <c r="BE9" s="1"/>
  <c r="BR9"/>
  <c r="BW11" s="1"/>
  <c r="BG11" s="1"/>
  <c r="BF12" s="1"/>
  <c r="BJ57"/>
  <c r="BK57"/>
  <c r="BL57"/>
  <c r="BI57"/>
  <c r="BQ9"/>
  <c r="BW10" s="1"/>
  <c r="BG10" s="1"/>
  <c r="BE12" s="1"/>
  <c r="BO9"/>
  <c r="BW9" s="1"/>
  <c r="BG9" s="1"/>
  <c r="BD12" s="1"/>
  <c r="BI49"/>
  <c r="BJ49"/>
  <c r="BK49"/>
  <c r="BL49"/>
  <c r="BJ41"/>
  <c r="BK41"/>
  <c r="BL41"/>
  <c r="BI41"/>
  <c r="AL36"/>
  <c r="BI65"/>
  <c r="BJ65"/>
  <c r="BK65"/>
  <c r="BL65"/>
  <c r="BI17"/>
  <c r="BJ17"/>
  <c r="BK17"/>
  <c r="BN17" s="1"/>
  <c r="BV17" s="1"/>
  <c r="BF17" s="1"/>
  <c r="BD19" s="1"/>
  <c r="BL17"/>
  <c r="BI25"/>
  <c r="BJ25"/>
  <c r="BO25" s="1"/>
  <c r="BW25" s="1"/>
  <c r="BG25" s="1"/>
  <c r="BD28" s="1"/>
  <c r="BK25"/>
  <c r="BL25"/>
  <c r="BU7" i="30"/>
  <c r="BU9"/>
  <c r="BE9" s="1"/>
  <c r="AL41"/>
  <c r="BD42"/>
  <c r="BI49"/>
  <c r="BJ49"/>
  <c r="BK49"/>
  <c r="BL49"/>
  <c r="BI17"/>
  <c r="BJ17"/>
  <c r="BK17"/>
  <c r="BL17"/>
  <c r="BI25"/>
  <c r="BJ25"/>
  <c r="BO25" s="1"/>
  <c r="BW25" s="1"/>
  <c r="BG25" s="1"/>
  <c r="BD28" s="1"/>
  <c r="BK25"/>
  <c r="BL25"/>
  <c r="BI65"/>
  <c r="BJ65"/>
  <c r="BK65"/>
  <c r="BL65"/>
  <c r="BP65" s="1"/>
  <c r="BV66" s="1"/>
  <c r="BF66" s="1"/>
  <c r="BE67" s="1"/>
  <c r="BQ41"/>
  <c r="BW42" s="1"/>
  <c r="BG42" s="1"/>
  <c r="BE44" s="1"/>
  <c r="BR41"/>
  <c r="BW43" s="1"/>
  <c r="BG43" s="1"/>
  <c r="BF44" s="1"/>
  <c r="AL11"/>
  <c r="BQ9"/>
  <c r="BW10" s="1"/>
  <c r="BG10" s="1"/>
  <c r="BE12" s="1"/>
  <c r="BO9"/>
  <c r="BW9" s="1"/>
  <c r="BG9" s="1"/>
  <c r="BD12" s="1"/>
  <c r="BK33"/>
  <c r="BL33"/>
  <c r="BI33"/>
  <c r="BJ33"/>
  <c r="BP41"/>
  <c r="BV42" s="1"/>
  <c r="BF42" s="1"/>
  <c r="BE43" s="1"/>
  <c r="AL43" s="1"/>
  <c r="BJ57"/>
  <c r="BO57" s="1"/>
  <c r="BW57" s="1"/>
  <c r="BG57" s="1"/>
  <c r="BD60" s="1"/>
  <c r="BK57"/>
  <c r="BR57" s="1"/>
  <c r="BW59" s="1"/>
  <c r="BG59" s="1"/>
  <c r="BF60" s="1"/>
  <c r="BL57"/>
  <c r="BI57"/>
  <c r="BJ41" i="29"/>
  <c r="BK41"/>
  <c r="BL41"/>
  <c r="BI41"/>
  <c r="BI17"/>
  <c r="BJ17"/>
  <c r="BK17"/>
  <c r="BL17"/>
  <c r="BM9"/>
  <c r="BD58"/>
  <c r="AL58" s="1"/>
  <c r="BP9"/>
  <c r="BV10" s="1"/>
  <c r="BF10" s="1"/>
  <c r="BE11" s="1"/>
  <c r="BI49"/>
  <c r="BJ49"/>
  <c r="BQ49" s="1"/>
  <c r="BW50" s="1"/>
  <c r="BG50" s="1"/>
  <c r="BE52" s="1"/>
  <c r="BK49"/>
  <c r="BL49"/>
  <c r="BK33"/>
  <c r="BL33"/>
  <c r="BI33"/>
  <c r="BJ33"/>
  <c r="BI65"/>
  <c r="BJ65"/>
  <c r="BK65"/>
  <c r="BL65"/>
  <c r="BO57"/>
  <c r="BW57" s="1"/>
  <c r="BG57" s="1"/>
  <c r="BD60" s="1"/>
  <c r="BR57"/>
  <c r="BW59" s="1"/>
  <c r="BG59" s="1"/>
  <c r="BF60" s="1"/>
  <c r="BI25"/>
  <c r="BJ25"/>
  <c r="BK25"/>
  <c r="BL25"/>
  <c r="BR25" s="1"/>
  <c r="BW27" s="1"/>
  <c r="BG27" s="1"/>
  <c r="BF28" s="1"/>
  <c r="AL11"/>
  <c r="AL12"/>
  <c r="BD66" i="28"/>
  <c r="BD50"/>
  <c r="BJ41"/>
  <c r="BK41"/>
  <c r="BL41"/>
  <c r="BI41"/>
  <c r="BO65"/>
  <c r="BW65" s="1"/>
  <c r="BG65" s="1"/>
  <c r="BD68" s="1"/>
  <c r="BR65"/>
  <c r="BW67" s="1"/>
  <c r="BG67" s="1"/>
  <c r="BF68" s="1"/>
  <c r="BO25"/>
  <c r="BW25" s="1"/>
  <c r="BG25" s="1"/>
  <c r="BD28" s="1"/>
  <c r="BR25"/>
  <c r="BW27" s="1"/>
  <c r="BG27" s="1"/>
  <c r="BF28" s="1"/>
  <c r="BO17"/>
  <c r="BW17" s="1"/>
  <c r="BG17" s="1"/>
  <c r="BD20" s="1"/>
  <c r="BR17"/>
  <c r="BW19" s="1"/>
  <c r="BG19" s="1"/>
  <c r="BF20" s="1"/>
  <c r="BN65"/>
  <c r="BV65" s="1"/>
  <c r="BF65" s="1"/>
  <c r="BD67" s="1"/>
  <c r="BO49"/>
  <c r="BW49" s="1"/>
  <c r="BG49" s="1"/>
  <c r="BD52" s="1"/>
  <c r="BR49"/>
  <c r="BW51" s="1"/>
  <c r="BG51" s="1"/>
  <c r="BF52" s="1"/>
  <c r="BQ25"/>
  <c r="BW26" s="1"/>
  <c r="BG26" s="1"/>
  <c r="BE28" s="1"/>
  <c r="BK9"/>
  <c r="BL9"/>
  <c r="BI9"/>
  <c r="BJ9"/>
  <c r="BJ57"/>
  <c r="BK57"/>
  <c r="BL57"/>
  <c r="BI57"/>
  <c r="BP65"/>
  <c r="BV66" s="1"/>
  <c r="BF66" s="1"/>
  <c r="BE67" s="1"/>
  <c r="BQ49"/>
  <c r="BW50" s="1"/>
  <c r="BG50" s="1"/>
  <c r="BE52" s="1"/>
  <c r="BM25"/>
  <c r="BU25" s="1"/>
  <c r="BE25" s="1"/>
  <c r="BK33"/>
  <c r="BL33"/>
  <c r="BI33"/>
  <c r="BN33" s="1"/>
  <c r="BV33" s="1"/>
  <c r="BF33" s="1"/>
  <c r="BD35" s="1"/>
  <c r="BJ33"/>
  <c r="BD18"/>
  <c r="AL18" s="1"/>
  <c r="BD34" i="27"/>
  <c r="BU7"/>
  <c r="BU9"/>
  <c r="BE9" s="1"/>
  <c r="BD58"/>
  <c r="AL11"/>
  <c r="BN33"/>
  <c r="BV33" s="1"/>
  <c r="BF33" s="1"/>
  <c r="BD35" s="1"/>
  <c r="BQ33"/>
  <c r="BW34" s="1"/>
  <c r="BG34" s="1"/>
  <c r="BE36" s="1"/>
  <c r="BO33"/>
  <c r="BW33" s="1"/>
  <c r="BG33" s="1"/>
  <c r="BD36" s="1"/>
  <c r="BQ57"/>
  <c r="BW58" s="1"/>
  <c r="BG58" s="1"/>
  <c r="BE60" s="1"/>
  <c r="AL60" s="1"/>
  <c r="BI25"/>
  <c r="BJ25"/>
  <c r="BK25"/>
  <c r="BO25" s="1"/>
  <c r="BW25" s="1"/>
  <c r="BG25" s="1"/>
  <c r="BD28" s="1"/>
  <c r="BL25"/>
  <c r="BI49"/>
  <c r="BJ49"/>
  <c r="BK49"/>
  <c r="BN49" s="1"/>
  <c r="BV49" s="1"/>
  <c r="BF49" s="1"/>
  <c r="BD51" s="1"/>
  <c r="BL49"/>
  <c r="BI65"/>
  <c r="BJ65"/>
  <c r="BK65"/>
  <c r="BL65"/>
  <c r="BS9" a="1"/>
  <c r="BS9" s="1"/>
  <c r="BN57"/>
  <c r="BV57" s="1"/>
  <c r="BF57" s="1"/>
  <c r="BD59" s="1"/>
  <c r="BI17"/>
  <c r="BP17" s="1"/>
  <c r="BV18" s="1"/>
  <c r="BF18" s="1"/>
  <c r="BE19" s="1"/>
  <c r="BJ17"/>
  <c r="BK17"/>
  <c r="BL17"/>
  <c r="BP33"/>
  <c r="BV34" s="1"/>
  <c r="BF34" s="1"/>
  <c r="BE35" s="1"/>
  <c r="AL12"/>
  <c r="BP57"/>
  <c r="BV58" s="1"/>
  <c r="BF58" s="1"/>
  <c r="BE59" s="1"/>
  <c r="BD58" i="26"/>
  <c r="AL58" s="1"/>
  <c r="BD34"/>
  <c r="BD42"/>
  <c r="AL42" s="1"/>
  <c r="BI49"/>
  <c r="BJ49"/>
  <c r="BK49"/>
  <c r="BL49"/>
  <c r="BI65"/>
  <c r="BJ65"/>
  <c r="BK65"/>
  <c r="BL65"/>
  <c r="BN57"/>
  <c r="BV57" s="1"/>
  <c r="BF57" s="1"/>
  <c r="BD59" s="1"/>
  <c r="AL59" s="1"/>
  <c r="BN33"/>
  <c r="BV33" s="1"/>
  <c r="BF33" s="1"/>
  <c r="BD35" s="1"/>
  <c r="BQ33"/>
  <c r="BW34" s="1"/>
  <c r="BG34" s="1"/>
  <c r="BE36" s="1"/>
  <c r="BO33"/>
  <c r="BW33" s="1"/>
  <c r="BG33" s="1"/>
  <c r="BD36" s="1"/>
  <c r="BK9"/>
  <c r="BL9"/>
  <c r="BI9"/>
  <c r="BJ9"/>
  <c r="BI17"/>
  <c r="BJ17"/>
  <c r="BK17"/>
  <c r="BL17"/>
  <c r="BI25"/>
  <c r="BJ25"/>
  <c r="BM25" s="1"/>
  <c r="BU25" s="1"/>
  <c r="BE25" s="1"/>
  <c r="BK25"/>
  <c r="BL25"/>
  <c r="BO57"/>
  <c r="BW57" s="1"/>
  <c r="BG57" s="1"/>
  <c r="BD60" s="1"/>
  <c r="AL60" s="1"/>
  <c r="BP33"/>
  <c r="BV34" s="1"/>
  <c r="BF34" s="1"/>
  <c r="BE35" s="1"/>
  <c r="BO41"/>
  <c r="BW41" s="1"/>
  <c r="BG41" s="1"/>
  <c r="BD44" s="1"/>
  <c r="BR41"/>
  <c r="BW43" s="1"/>
  <c r="BG43" s="1"/>
  <c r="BF44" s="1"/>
  <c r="AL41" i="25"/>
  <c r="BD42"/>
  <c r="AL44"/>
  <c r="BD34"/>
  <c r="AL11"/>
  <c r="BI17"/>
  <c r="BJ17"/>
  <c r="BK17"/>
  <c r="BL17"/>
  <c r="BP41"/>
  <c r="BV42" s="1"/>
  <c r="BF42" s="1"/>
  <c r="BE43" s="1"/>
  <c r="AL43" s="1"/>
  <c r="BM9"/>
  <c r="BN33"/>
  <c r="BV33" s="1"/>
  <c r="BF33" s="1"/>
  <c r="BD35" s="1"/>
  <c r="AL35" s="1"/>
  <c r="BQ33"/>
  <c r="BW34" s="1"/>
  <c r="BG34" s="1"/>
  <c r="BE36" s="1"/>
  <c r="BO33"/>
  <c r="BW33" s="1"/>
  <c r="BG33" s="1"/>
  <c r="BD36" s="1"/>
  <c r="BQ57"/>
  <c r="BW58" s="1"/>
  <c r="BG58" s="1"/>
  <c r="BE60" s="1"/>
  <c r="BI49"/>
  <c r="BJ49"/>
  <c r="BK49"/>
  <c r="BL49"/>
  <c r="BI65"/>
  <c r="BJ65"/>
  <c r="BK65"/>
  <c r="BL65"/>
  <c r="BN57"/>
  <c r="BV57" s="1"/>
  <c r="BF57" s="1"/>
  <c r="BD59" s="1"/>
  <c r="BQ9"/>
  <c r="BW10" s="1"/>
  <c r="BG10" s="1"/>
  <c r="BE12" s="1"/>
  <c r="AL12" s="1"/>
  <c r="BP57"/>
  <c r="BV58" s="1"/>
  <c r="BF58" s="1"/>
  <c r="BE59" s="1"/>
  <c r="BI25"/>
  <c r="BJ25"/>
  <c r="BO25" s="1"/>
  <c r="BW25" s="1"/>
  <c r="BG25" s="1"/>
  <c r="BD28" s="1"/>
  <c r="BK25"/>
  <c r="BL25"/>
  <c r="BD58"/>
  <c r="BI65" i="24"/>
  <c r="BJ65"/>
  <c r="BK65"/>
  <c r="BL65"/>
  <c r="BM57"/>
  <c r="BU57" s="1"/>
  <c r="BE57" s="1"/>
  <c r="BN57"/>
  <c r="BV57" s="1"/>
  <c r="BF57" s="1"/>
  <c r="BD59" s="1"/>
  <c r="AL59" s="1"/>
  <c r="BM41"/>
  <c r="BU41" s="1"/>
  <c r="BE41" s="1"/>
  <c r="BN41"/>
  <c r="BV41" s="1"/>
  <c r="BF41" s="1"/>
  <c r="BD43" s="1"/>
  <c r="AL43" s="1"/>
  <c r="BN9"/>
  <c r="BV9" s="1"/>
  <c r="BF9" s="1"/>
  <c r="BD11" s="1"/>
  <c r="BQ9"/>
  <c r="BW10" s="1"/>
  <c r="BG10" s="1"/>
  <c r="BE12" s="1"/>
  <c r="AL12" s="1"/>
  <c r="BN33"/>
  <c r="BV33" s="1"/>
  <c r="BF33" s="1"/>
  <c r="BD35" s="1"/>
  <c r="AL35" s="1"/>
  <c r="BQ33"/>
  <c r="BW34" s="1"/>
  <c r="BG34" s="1"/>
  <c r="BE36" s="1"/>
  <c r="AL36" s="1"/>
  <c r="BM9"/>
  <c r="BI17"/>
  <c r="BJ17"/>
  <c r="BK17"/>
  <c r="BN17" s="1"/>
  <c r="BV17" s="1"/>
  <c r="BF17" s="1"/>
  <c r="BD19" s="1"/>
  <c r="BL17"/>
  <c r="BI25"/>
  <c r="BJ25"/>
  <c r="BK25"/>
  <c r="BL25"/>
  <c r="BM33"/>
  <c r="BU33" s="1"/>
  <c r="BE33" s="1"/>
  <c r="BP9"/>
  <c r="BV10" s="1"/>
  <c r="BF10" s="1"/>
  <c r="BE11" s="1"/>
  <c r="BI49"/>
  <c r="BJ49"/>
  <c r="BK49"/>
  <c r="BL49"/>
  <c r="BQ57"/>
  <c r="BW58" s="1"/>
  <c r="BG58" s="1"/>
  <c r="BE60" s="1"/>
  <c r="AL60" s="1"/>
  <c r="BQ41"/>
  <c r="BW42" s="1"/>
  <c r="BG42" s="1"/>
  <c r="BE44" s="1"/>
  <c r="AL44" s="1"/>
  <c r="AL41" i="23"/>
  <c r="BD42"/>
  <c r="BU7"/>
  <c r="BU9"/>
  <c r="BE9" s="1"/>
  <c r="AL11"/>
  <c r="BI25"/>
  <c r="BJ25"/>
  <c r="BM25" s="1"/>
  <c r="BU25" s="1"/>
  <c r="BE25" s="1"/>
  <c r="BK25"/>
  <c r="BL25"/>
  <c r="BI65"/>
  <c r="BJ65"/>
  <c r="BQ65" s="1"/>
  <c r="BW66" s="1"/>
  <c r="BG66" s="1"/>
  <c r="BE68" s="1"/>
  <c r="BK65"/>
  <c r="BL65"/>
  <c r="BI49"/>
  <c r="BJ49"/>
  <c r="BK49"/>
  <c r="BL49"/>
  <c r="BQ9"/>
  <c r="BW10" s="1"/>
  <c r="BG10" s="1"/>
  <c r="BE12" s="1"/>
  <c r="AL12" s="1"/>
  <c r="BN33"/>
  <c r="BV33" s="1"/>
  <c r="BF33" s="1"/>
  <c r="BD35" s="1"/>
  <c r="BQ41"/>
  <c r="BW42" s="1"/>
  <c r="BG42" s="1"/>
  <c r="BE44" s="1"/>
  <c r="AL44" s="1"/>
  <c r="BR41"/>
  <c r="BW43" s="1"/>
  <c r="BG43" s="1"/>
  <c r="BF44" s="1"/>
  <c r="BM33"/>
  <c r="BU33" s="1"/>
  <c r="BE33" s="1"/>
  <c r="BJ57"/>
  <c r="BK57"/>
  <c r="BR57" s="1"/>
  <c r="BW59" s="1"/>
  <c r="BG59" s="1"/>
  <c r="BF60" s="1"/>
  <c r="BL57"/>
  <c r="BI57"/>
  <c r="BP33"/>
  <c r="BV34" s="1"/>
  <c r="BF34" s="1"/>
  <c r="BE35" s="1"/>
  <c r="AL36"/>
  <c r="BI17"/>
  <c r="BJ17"/>
  <c r="BK17"/>
  <c r="BP17"/>
  <c r="BV18" s="1"/>
  <c r="BF18" s="1"/>
  <c r="BE19" s="1"/>
  <c r="BL17"/>
  <c r="BD18" i="22"/>
  <c r="BK9"/>
  <c r="BR9" s="1"/>
  <c r="BW11" s="1"/>
  <c r="BG11" s="1"/>
  <c r="BF12" s="1"/>
  <c r="BL9"/>
  <c r="BI9"/>
  <c r="BJ9"/>
  <c r="BI25"/>
  <c r="BJ25"/>
  <c r="BO25" s="1"/>
  <c r="BW25" s="1"/>
  <c r="BG25" s="1"/>
  <c r="BD28" s="1"/>
  <c r="BK25"/>
  <c r="BL25"/>
  <c r="BJ41"/>
  <c r="BK41"/>
  <c r="BR41" s="1"/>
  <c r="BW43" s="1"/>
  <c r="BG43" s="1"/>
  <c r="BF44" s="1"/>
  <c r="BL41"/>
  <c r="BI41"/>
  <c r="BN17"/>
  <c r="BV17" s="1"/>
  <c r="BF17" s="1"/>
  <c r="BD19" s="1"/>
  <c r="BQ17"/>
  <c r="BW18" s="1"/>
  <c r="BG18" s="1"/>
  <c r="BE20" s="1"/>
  <c r="AL20" s="1"/>
  <c r="BJ57"/>
  <c r="BK57"/>
  <c r="BL57"/>
  <c r="BQ57" s="1"/>
  <c r="BW58" s="1"/>
  <c r="BG58" s="1"/>
  <c r="BE60" s="1"/>
  <c r="BI57"/>
  <c r="BI65"/>
  <c r="BJ65"/>
  <c r="BQ65" s="1"/>
  <c r="BW66" s="1"/>
  <c r="BG66" s="1"/>
  <c r="BE68" s="1"/>
  <c r="BK65"/>
  <c r="BL65"/>
  <c r="BP65" s="1"/>
  <c r="BV66" s="1"/>
  <c r="BF66" s="1"/>
  <c r="BE67" s="1"/>
  <c r="BR17"/>
  <c r="BW19" s="1"/>
  <c r="BG19" s="1"/>
  <c r="BF20" s="1"/>
  <c r="BP17"/>
  <c r="BV18" s="1"/>
  <c r="BF18" s="1"/>
  <c r="BE19" s="1"/>
  <c r="BI49"/>
  <c r="BJ49"/>
  <c r="BK49"/>
  <c r="BL49"/>
  <c r="BQ49" s="1"/>
  <c r="BW50" s="1"/>
  <c r="BG50" s="1"/>
  <c r="BE52" s="1"/>
  <c r="BK33"/>
  <c r="BL33"/>
  <c r="BI33"/>
  <c r="BJ33"/>
  <c r="BD58" i="21"/>
  <c r="BD34"/>
  <c r="AL43"/>
  <c r="BI17"/>
  <c r="BJ17"/>
  <c r="BK17"/>
  <c r="BL17"/>
  <c r="BK9"/>
  <c r="BL9"/>
  <c r="BI9"/>
  <c r="BJ9"/>
  <c r="BI49"/>
  <c r="BJ49"/>
  <c r="BK49"/>
  <c r="BL49"/>
  <c r="BN33"/>
  <c r="BV33" s="1"/>
  <c r="BF33" s="1"/>
  <c r="BD35" s="1"/>
  <c r="BQ33"/>
  <c r="BW34" s="1"/>
  <c r="BG34" s="1"/>
  <c r="BE36" s="1"/>
  <c r="BO33"/>
  <c r="BW33" s="1"/>
  <c r="BG33" s="1"/>
  <c r="BD36" s="1"/>
  <c r="BQ57"/>
  <c r="BW58" s="1"/>
  <c r="BG58" s="1"/>
  <c r="BE60" s="1"/>
  <c r="AL60" s="1"/>
  <c r="AL41"/>
  <c r="BD42"/>
  <c r="BN57"/>
  <c r="BV57" s="1"/>
  <c r="BF57" s="1"/>
  <c r="BD59" s="1"/>
  <c r="BI25"/>
  <c r="BJ25"/>
  <c r="BM25" s="1"/>
  <c r="BU25" s="1"/>
  <c r="BE25" s="1"/>
  <c r="BK25"/>
  <c r="BN25" s="1"/>
  <c r="BV25" s="1"/>
  <c r="BF25" s="1"/>
  <c r="BD27" s="1"/>
  <c r="BL25"/>
  <c r="BP25" s="1"/>
  <c r="BV26" s="1"/>
  <c r="BF26" s="1"/>
  <c r="BE27" s="1"/>
  <c r="BP33"/>
  <c r="BV34" s="1"/>
  <c r="BF34" s="1"/>
  <c r="BE35" s="1"/>
  <c r="BQ41"/>
  <c r="BW42" s="1"/>
  <c r="BG42" s="1"/>
  <c r="BE44" s="1"/>
  <c r="AL44" s="1"/>
  <c r="BP57"/>
  <c r="BV58" s="1"/>
  <c r="BF58" s="1"/>
  <c r="BE59" s="1"/>
  <c r="BI65"/>
  <c r="BJ65"/>
  <c r="BK65"/>
  <c r="BL65"/>
  <c r="BD58" i="20"/>
  <c r="BU7"/>
  <c r="BU9"/>
  <c r="BE9" s="1"/>
  <c r="AL41"/>
  <c r="BD42"/>
  <c r="BI17"/>
  <c r="BJ17"/>
  <c r="BK17"/>
  <c r="BL17"/>
  <c r="BI25"/>
  <c r="BJ25"/>
  <c r="BK25"/>
  <c r="BL25"/>
  <c r="BR33"/>
  <c r="BW35" s="1"/>
  <c r="BG35" s="1"/>
  <c r="BF36" s="1"/>
  <c r="BQ33"/>
  <c r="BW34" s="1"/>
  <c r="BG34" s="1"/>
  <c r="BE36" s="1"/>
  <c r="BP41"/>
  <c r="BV42" s="1"/>
  <c r="BF42" s="1"/>
  <c r="BE43" s="1"/>
  <c r="BM33"/>
  <c r="BU33" s="1"/>
  <c r="BE33" s="1"/>
  <c r="BI49"/>
  <c r="BJ49"/>
  <c r="BK49"/>
  <c r="BL49"/>
  <c r="BN57"/>
  <c r="BV57" s="1"/>
  <c r="BF57" s="1"/>
  <c r="BD59" s="1"/>
  <c r="AL59" s="1"/>
  <c r="BQ57"/>
  <c r="BW58" s="1"/>
  <c r="BG58" s="1"/>
  <c r="BE60" s="1"/>
  <c r="AL60" s="1"/>
  <c r="BQ41"/>
  <c r="BW42" s="1"/>
  <c r="BG42" s="1"/>
  <c r="BE44" s="1"/>
  <c r="AL44" s="1"/>
  <c r="BR41"/>
  <c r="BW43" s="1"/>
  <c r="BG43" s="1"/>
  <c r="BF44" s="1"/>
  <c r="BI65"/>
  <c r="BJ65"/>
  <c r="BK65"/>
  <c r="BL65"/>
  <c r="AL11"/>
  <c r="BQ9"/>
  <c r="BW10" s="1"/>
  <c r="BG10" s="1"/>
  <c r="BE12" s="1"/>
  <c r="BO9"/>
  <c r="BW9" s="1"/>
  <c r="BG9" s="1"/>
  <c r="BD12" s="1"/>
  <c r="BU9" i="19"/>
  <c r="BE9" s="1"/>
  <c r="BU7"/>
  <c r="BI49"/>
  <c r="BJ49"/>
  <c r="BK49"/>
  <c r="BL49"/>
  <c r="BJ17"/>
  <c r="BK17"/>
  <c r="BL17"/>
  <c r="BI17"/>
  <c r="BP9"/>
  <c r="BV10" s="1"/>
  <c r="BF10" s="1"/>
  <c r="BE11" s="1"/>
  <c r="BP41"/>
  <c r="BV42" s="1"/>
  <c r="BF42" s="1"/>
  <c r="BE43" s="1"/>
  <c r="AL43" s="1"/>
  <c r="AL35"/>
  <c r="BR9"/>
  <c r="BW11" s="1"/>
  <c r="BG11" s="1"/>
  <c r="BF12" s="1"/>
  <c r="AL12" s="1"/>
  <c r="BI25"/>
  <c r="BJ25"/>
  <c r="BK25"/>
  <c r="BL25"/>
  <c r="BI65"/>
  <c r="BJ65"/>
  <c r="BK65"/>
  <c r="BL65"/>
  <c r="BN9"/>
  <c r="BV9" s="1"/>
  <c r="BF9" s="1"/>
  <c r="BD11" s="1"/>
  <c r="AL11" s="1"/>
  <c r="BQ41"/>
  <c r="BW42" s="1"/>
  <c r="BG42" s="1"/>
  <c r="BE44" s="1"/>
  <c r="AL44" s="1"/>
  <c r="BM33"/>
  <c r="BU33" s="1"/>
  <c r="BE33" s="1"/>
  <c r="BJ57"/>
  <c r="BK57"/>
  <c r="BL57"/>
  <c r="BI57"/>
  <c r="BM41"/>
  <c r="BU41" s="1"/>
  <c r="BE41" s="1"/>
  <c r="BK9" i="18"/>
  <c r="BL9"/>
  <c r="BI9"/>
  <c r="BJ9"/>
  <c r="BM33"/>
  <c r="BU33" s="1"/>
  <c r="BE33" s="1"/>
  <c r="BQ57"/>
  <c r="BW58" s="1"/>
  <c r="BG58" s="1"/>
  <c r="BE60" s="1"/>
  <c r="AL60" s="1"/>
  <c r="BJ41"/>
  <c r="BK41"/>
  <c r="BL41"/>
  <c r="BI41"/>
  <c r="BP41" s="1"/>
  <c r="BV42" s="1"/>
  <c r="BF42" s="1"/>
  <c r="BE43" s="1"/>
  <c r="BI17"/>
  <c r="BJ17"/>
  <c r="BK17"/>
  <c r="BN17" s="1"/>
  <c r="BV17" s="1"/>
  <c r="BF17" s="1"/>
  <c r="BD19" s="1"/>
  <c r="BL17"/>
  <c r="BI25"/>
  <c r="BJ25"/>
  <c r="BK25"/>
  <c r="BL25"/>
  <c r="BP25" s="1"/>
  <c r="BV26" s="1"/>
  <c r="BF26" s="1"/>
  <c r="BE27" s="1"/>
  <c r="BI65"/>
  <c r="BJ65"/>
  <c r="BK65"/>
  <c r="BL65"/>
  <c r="BR33"/>
  <c r="BW35" s="1"/>
  <c r="BG35" s="1"/>
  <c r="BF36" s="1"/>
  <c r="BQ33"/>
  <c r="BW34" s="1"/>
  <c r="BG34" s="1"/>
  <c r="BE36" s="1"/>
  <c r="BM57"/>
  <c r="BU57" s="1"/>
  <c r="BE57" s="1"/>
  <c r="BN57"/>
  <c r="BV57" s="1"/>
  <c r="BF57" s="1"/>
  <c r="BD59" s="1"/>
  <c r="AL59" s="1"/>
  <c r="BI49"/>
  <c r="BJ49"/>
  <c r="BK49"/>
  <c r="BN49" s="1"/>
  <c r="BV49" s="1"/>
  <c r="BF49" s="1"/>
  <c r="BD51" s="1"/>
  <c r="BL49"/>
  <c r="BU7" i="17"/>
  <c r="BU9"/>
  <c r="BE9" s="1"/>
  <c r="BQ41"/>
  <c r="BW42" s="1"/>
  <c r="BG42" s="1"/>
  <c r="BE44" s="1"/>
  <c r="AL44" s="1"/>
  <c r="BM41"/>
  <c r="BU41" s="1"/>
  <c r="BE41" s="1"/>
  <c r="BN41"/>
  <c r="BV41" s="1"/>
  <c r="BF41" s="1"/>
  <c r="BD43" s="1"/>
  <c r="BI49"/>
  <c r="BJ49"/>
  <c r="BK49"/>
  <c r="BL49"/>
  <c r="BI17"/>
  <c r="BJ17"/>
  <c r="BK17"/>
  <c r="BL17"/>
  <c r="BI25"/>
  <c r="BJ25"/>
  <c r="BK25"/>
  <c r="BL25"/>
  <c r="BI65"/>
  <c r="BJ65"/>
  <c r="BK65"/>
  <c r="BL65"/>
  <c r="AL11"/>
  <c r="BQ9"/>
  <c r="BW10" s="1"/>
  <c r="BG10" s="1"/>
  <c r="BE12" s="1"/>
  <c r="BO9"/>
  <c r="BW9" s="1"/>
  <c r="BG9" s="1"/>
  <c r="BD12" s="1"/>
  <c r="BK33"/>
  <c r="BR33" s="1"/>
  <c r="BW35" s="1"/>
  <c r="BG35" s="1"/>
  <c r="BF36" s="1"/>
  <c r="BL33"/>
  <c r="BI33"/>
  <c r="BJ33"/>
  <c r="BP41"/>
  <c r="BV42" s="1"/>
  <c r="BF42" s="1"/>
  <c r="BE43" s="1"/>
  <c r="BJ57"/>
  <c r="BK57"/>
  <c r="BL57"/>
  <c r="BI57"/>
  <c r="BU7" i="16"/>
  <c r="BU9"/>
  <c r="BE9" s="1"/>
  <c r="AL43"/>
  <c r="BI49"/>
  <c r="BM49" s="1"/>
  <c r="BU49" s="1"/>
  <c r="BE49" s="1"/>
  <c r="BJ49"/>
  <c r="BK49"/>
  <c r="BL49"/>
  <c r="BI65"/>
  <c r="BJ65"/>
  <c r="BK65"/>
  <c r="BL65"/>
  <c r="BI17"/>
  <c r="BM17" s="1"/>
  <c r="BU17" s="1"/>
  <c r="BE17" s="1"/>
  <c r="BJ17"/>
  <c r="BK17"/>
  <c r="BL17"/>
  <c r="BQ17" s="1"/>
  <c r="BW18" s="1"/>
  <c r="BG18" s="1"/>
  <c r="BE20" s="1"/>
  <c r="BI25"/>
  <c r="BJ25"/>
  <c r="BK25"/>
  <c r="BL25"/>
  <c r="BN33"/>
  <c r="BV33" s="1"/>
  <c r="BF33" s="1"/>
  <c r="BD35" s="1"/>
  <c r="BM33"/>
  <c r="BU33" s="1"/>
  <c r="BE33" s="1"/>
  <c r="BN9"/>
  <c r="BV9" s="1"/>
  <c r="BF9" s="1"/>
  <c r="BD11" s="1"/>
  <c r="AL11" s="1"/>
  <c r="BQ9"/>
  <c r="BW10" s="1"/>
  <c r="BG10" s="1"/>
  <c r="BE12" s="1"/>
  <c r="BO9"/>
  <c r="BW9" s="1"/>
  <c r="BG9" s="1"/>
  <c r="BD12" s="1"/>
  <c r="BQ57"/>
  <c r="BW58" s="1"/>
  <c r="BG58" s="1"/>
  <c r="BE60" s="1"/>
  <c r="AL60" s="1"/>
  <c r="AL41"/>
  <c r="BD42"/>
  <c r="BD58"/>
  <c r="AL58" s="1"/>
  <c r="BP33"/>
  <c r="BV34" s="1"/>
  <c r="BF34" s="1"/>
  <c r="BE35" s="1"/>
  <c r="BN57"/>
  <c r="BV57" s="1"/>
  <c r="BF57" s="1"/>
  <c r="BD59" s="1"/>
  <c r="AL59" s="1"/>
  <c r="BQ41"/>
  <c r="BW42" s="1"/>
  <c r="BG42" s="1"/>
  <c r="BE44" s="1"/>
  <c r="AL44" s="1"/>
  <c r="BU65" i="15"/>
  <c r="BE65" s="1"/>
  <c r="AL44"/>
  <c r="BN65"/>
  <c r="BV65" s="1"/>
  <c r="BF65" s="1"/>
  <c r="BD67" s="1"/>
  <c r="AL67" s="1"/>
  <c r="BQ65"/>
  <c r="BW66" s="1"/>
  <c r="BG66" s="1"/>
  <c r="BE68" s="1"/>
  <c r="AL68" s="1"/>
  <c r="BI49"/>
  <c r="BM49" s="1"/>
  <c r="BU49" s="1"/>
  <c r="BE49" s="1"/>
  <c r="BJ49"/>
  <c r="BK49"/>
  <c r="BL49"/>
  <c r="BQ49" s="1"/>
  <c r="BW50" s="1"/>
  <c r="BG50" s="1"/>
  <c r="BE52" s="1"/>
  <c r="BO57"/>
  <c r="BW57" s="1"/>
  <c r="BG57" s="1"/>
  <c r="BD60" s="1"/>
  <c r="AL60" s="1"/>
  <c r="BR57"/>
  <c r="BW59" s="1"/>
  <c r="BG59" s="1"/>
  <c r="BF60" s="1"/>
  <c r="BI17"/>
  <c r="BL17"/>
  <c r="BJ17"/>
  <c r="BK17"/>
  <c r="BK33"/>
  <c r="BL33"/>
  <c r="BI33"/>
  <c r="BJ33"/>
  <c r="BI25"/>
  <c r="BK25"/>
  <c r="BL25"/>
  <c r="BJ25"/>
  <c r="BK9"/>
  <c r="BL9"/>
  <c r="BI9"/>
  <c r="BJ9"/>
  <c r="BM41"/>
  <c r="BU41" s="1"/>
  <c r="BE41" s="1"/>
  <c r="BM57"/>
  <c r="BU57" s="1"/>
  <c r="BE57" s="1"/>
  <c r="H69" i="11"/>
  <c r="C69" s="1"/>
  <c r="G69"/>
  <c r="D69"/>
  <c r="AP68"/>
  <c r="AO68"/>
  <c r="AM68"/>
  <c r="H68"/>
  <c r="C68" s="1"/>
  <c r="G68"/>
  <c r="D68"/>
  <c r="AU67"/>
  <c r="AT68" s="1"/>
  <c r="AS67"/>
  <c r="AP67"/>
  <c r="AO67"/>
  <c r="AQ67" s="1"/>
  <c r="AM67"/>
  <c r="H67"/>
  <c r="C67" s="1"/>
  <c r="G67"/>
  <c r="D67"/>
  <c r="AU66"/>
  <c r="AS68" s="1"/>
  <c r="BC68" s="1"/>
  <c r="AT66"/>
  <c r="AP66"/>
  <c r="AO66"/>
  <c r="AM66"/>
  <c r="H66"/>
  <c r="C66" s="1"/>
  <c r="G66"/>
  <c r="D66"/>
  <c r="AU65"/>
  <c r="AR68" s="1"/>
  <c r="AT65"/>
  <c r="AR67" s="1"/>
  <c r="AS65"/>
  <c r="AP65"/>
  <c r="AO65"/>
  <c r="AM65"/>
  <c r="I65"/>
  <c r="H65"/>
  <c r="B65" s="1"/>
  <c r="N64"/>
  <c r="H64"/>
  <c r="B64" s="1"/>
  <c r="H61"/>
  <c r="C61" s="1"/>
  <c r="G61"/>
  <c r="D61"/>
  <c r="AP60"/>
  <c r="AO60"/>
  <c r="AM60"/>
  <c r="H60"/>
  <c r="C60" s="1"/>
  <c r="G60"/>
  <c r="D60"/>
  <c r="AU59"/>
  <c r="AT60" s="1"/>
  <c r="AS59"/>
  <c r="AT58" s="1"/>
  <c r="AP59"/>
  <c r="AO59"/>
  <c r="AM59"/>
  <c r="H59"/>
  <c r="C59" s="1"/>
  <c r="G59"/>
  <c r="D59"/>
  <c r="AU58"/>
  <c r="AS60" s="1"/>
  <c r="AP58"/>
  <c r="AO58"/>
  <c r="AM58"/>
  <c r="H58"/>
  <c r="C58" s="1"/>
  <c r="G58"/>
  <c r="D58"/>
  <c r="AU57"/>
  <c r="AR60" s="1"/>
  <c r="AT57"/>
  <c r="AR59" s="1"/>
  <c r="AS57"/>
  <c r="AP57"/>
  <c r="AO57"/>
  <c r="AM57"/>
  <c r="I57"/>
  <c r="H57"/>
  <c r="B57" s="1"/>
  <c r="N56"/>
  <c r="H56"/>
  <c r="B56" s="1"/>
  <c r="H53"/>
  <c r="C53" s="1"/>
  <c r="G53"/>
  <c r="D53"/>
  <c r="AP52"/>
  <c r="AO52"/>
  <c r="AM52"/>
  <c r="H52"/>
  <c r="C52" s="1"/>
  <c r="G52"/>
  <c r="D52"/>
  <c r="AU51"/>
  <c r="AS51"/>
  <c r="AT50" s="1"/>
  <c r="AP51"/>
  <c r="AO51"/>
  <c r="AM51"/>
  <c r="H51"/>
  <c r="C51" s="1"/>
  <c r="G51"/>
  <c r="D51"/>
  <c r="AU50"/>
  <c r="AS52" s="1"/>
  <c r="AP50"/>
  <c r="AO50"/>
  <c r="AM50"/>
  <c r="H50"/>
  <c r="C50" s="1"/>
  <c r="G50"/>
  <c r="D50"/>
  <c r="AU49"/>
  <c r="AR52" s="1"/>
  <c r="AT49"/>
  <c r="AR51" s="1"/>
  <c r="AS49"/>
  <c r="AP49"/>
  <c r="AO49"/>
  <c r="AM49"/>
  <c r="I49"/>
  <c r="H49"/>
  <c r="B49" s="1"/>
  <c r="N48"/>
  <c r="H48"/>
  <c r="B48" s="1"/>
  <c r="H45"/>
  <c r="C45" s="1"/>
  <c r="G45"/>
  <c r="D45"/>
  <c r="AP44"/>
  <c r="AO44"/>
  <c r="AM44"/>
  <c r="Y44"/>
  <c r="S44" s="1"/>
  <c r="H44"/>
  <c r="C44" s="1"/>
  <c r="G44"/>
  <c r="D44"/>
  <c r="AU43"/>
  <c r="AS43"/>
  <c r="AP43"/>
  <c r="AO43"/>
  <c r="AM43"/>
  <c r="H43"/>
  <c r="C43" s="1"/>
  <c r="G43"/>
  <c r="D43"/>
  <c r="AU42"/>
  <c r="AS44" s="1"/>
  <c r="AT42"/>
  <c r="AP42"/>
  <c r="AO42"/>
  <c r="AM42"/>
  <c r="H42"/>
  <c r="C42" s="1"/>
  <c r="G42"/>
  <c r="D42"/>
  <c r="AU41"/>
  <c r="AR44" s="1"/>
  <c r="AT41"/>
  <c r="AR43" s="1"/>
  <c r="AS41"/>
  <c r="AP41"/>
  <c r="AO41"/>
  <c r="AM41"/>
  <c r="Q41"/>
  <c r="I41"/>
  <c r="H41"/>
  <c r="B41" s="1"/>
  <c r="N40"/>
  <c r="H40"/>
  <c r="B40" s="1"/>
  <c r="S39"/>
  <c r="S37"/>
  <c r="H37"/>
  <c r="C37" s="1"/>
  <c r="G37"/>
  <c r="D37"/>
  <c r="AP36"/>
  <c r="AO36"/>
  <c r="AM36"/>
  <c r="H36"/>
  <c r="C36" s="1"/>
  <c r="G36"/>
  <c r="D36"/>
  <c r="AU35"/>
  <c r="AT36" s="1"/>
  <c r="AS35"/>
  <c r="AP35"/>
  <c r="AO35"/>
  <c r="AM35"/>
  <c r="H35"/>
  <c r="C35" s="1"/>
  <c r="G35"/>
  <c r="D35"/>
  <c r="AU34"/>
  <c r="AS36" s="1"/>
  <c r="BC36" s="1"/>
  <c r="AT34"/>
  <c r="AP34"/>
  <c r="AO34"/>
  <c r="AM34"/>
  <c r="H34"/>
  <c r="C34" s="1"/>
  <c r="G34"/>
  <c r="D34"/>
  <c r="AU33"/>
  <c r="AT33"/>
  <c r="AS33"/>
  <c r="AR34" s="1"/>
  <c r="AP33"/>
  <c r="AO33"/>
  <c r="AM33"/>
  <c r="X33"/>
  <c r="S33"/>
  <c r="I33"/>
  <c r="H33"/>
  <c r="B33" s="1"/>
  <c r="X32"/>
  <c r="N32"/>
  <c r="H32"/>
  <c r="B32" s="1"/>
  <c r="X31"/>
  <c r="S31"/>
  <c r="X30"/>
  <c r="X29"/>
  <c r="S29"/>
  <c r="H29"/>
  <c r="C29" s="1"/>
  <c r="G29"/>
  <c r="D29"/>
  <c r="AP28"/>
  <c r="AO28"/>
  <c r="AM28"/>
  <c r="X28"/>
  <c r="H28"/>
  <c r="C28" s="1"/>
  <c r="G28"/>
  <c r="D28"/>
  <c r="AU27"/>
  <c r="AT28" s="1"/>
  <c r="AS27"/>
  <c r="AT26" s="1"/>
  <c r="AP27"/>
  <c r="AO27"/>
  <c r="AM27"/>
  <c r="X27"/>
  <c r="S27"/>
  <c r="H27"/>
  <c r="C27" s="1"/>
  <c r="G27"/>
  <c r="D27"/>
  <c r="AU26"/>
  <c r="AS28" s="1"/>
  <c r="AP26"/>
  <c r="AO26"/>
  <c r="AM26"/>
  <c r="X26"/>
  <c r="H26"/>
  <c r="C26" s="1"/>
  <c r="G26"/>
  <c r="D26"/>
  <c r="AU25"/>
  <c r="AR28" s="1"/>
  <c r="AT25"/>
  <c r="AR27" s="1"/>
  <c r="AS25"/>
  <c r="AR26" s="1"/>
  <c r="AP25"/>
  <c r="AO25"/>
  <c r="AM25"/>
  <c r="I25"/>
  <c r="H25"/>
  <c r="C25" s="1"/>
  <c r="N24"/>
  <c r="H24"/>
  <c r="C24" s="1"/>
  <c r="S23"/>
  <c r="S21"/>
  <c r="H21"/>
  <c r="C21" s="1"/>
  <c r="G21"/>
  <c r="D21"/>
  <c r="AP20"/>
  <c r="AO20"/>
  <c r="AM20"/>
  <c r="H20"/>
  <c r="C20" s="1"/>
  <c r="G20"/>
  <c r="D20"/>
  <c r="AU19"/>
  <c r="AT20" s="1"/>
  <c r="AS19"/>
  <c r="AT18" s="1"/>
  <c r="AP19"/>
  <c r="AO19"/>
  <c r="AM19"/>
  <c r="S19"/>
  <c r="H19"/>
  <c r="C19" s="1"/>
  <c r="G19"/>
  <c r="D19"/>
  <c r="AU18"/>
  <c r="AS20" s="1"/>
  <c r="AP18"/>
  <c r="AO18"/>
  <c r="AM18"/>
  <c r="H18"/>
  <c r="C18" s="1"/>
  <c r="G18"/>
  <c r="D18"/>
  <c r="AU17"/>
  <c r="AR20" s="1"/>
  <c r="AT17"/>
  <c r="AR19" s="1"/>
  <c r="AS17"/>
  <c r="AP17"/>
  <c r="AO17"/>
  <c r="AM17"/>
  <c r="S17"/>
  <c r="I17"/>
  <c r="H17"/>
  <c r="C17" s="1"/>
  <c r="N16"/>
  <c r="H16"/>
  <c r="B16" s="1"/>
  <c r="S15"/>
  <c r="S13"/>
  <c r="H13"/>
  <c r="C13" s="1"/>
  <c r="G13"/>
  <c r="D13"/>
  <c r="AP12"/>
  <c r="AO12"/>
  <c r="AM12"/>
  <c r="H12"/>
  <c r="C12" s="1"/>
  <c r="G12"/>
  <c r="D12"/>
  <c r="AU11"/>
  <c r="AT12" s="1"/>
  <c r="AS11"/>
  <c r="AT10" s="1"/>
  <c r="AP11"/>
  <c r="AO11"/>
  <c r="AM11"/>
  <c r="S11"/>
  <c r="H11"/>
  <c r="C11" s="1"/>
  <c r="G11"/>
  <c r="D11"/>
  <c r="AU10"/>
  <c r="AS12" s="1"/>
  <c r="AP10"/>
  <c r="AO10"/>
  <c r="AM10"/>
  <c r="H10"/>
  <c r="C10" s="1"/>
  <c r="G10"/>
  <c r="D10"/>
  <c r="AU9"/>
  <c r="AR12" s="1"/>
  <c r="AT9"/>
  <c r="AS9"/>
  <c r="AR10" s="1"/>
  <c r="AP9"/>
  <c r="AO9"/>
  <c r="AM9"/>
  <c r="S9"/>
  <c r="I9"/>
  <c r="H9"/>
  <c r="B9" s="1"/>
  <c r="N8"/>
  <c r="H8"/>
  <c r="C8" s="1"/>
  <c r="BW7"/>
  <c r="BO17" i="19" l="1"/>
  <c r="BW17" s="1"/>
  <c r="BG17" s="1"/>
  <c r="BD20" s="1"/>
  <c r="BO25" i="20"/>
  <c r="BW25" s="1"/>
  <c r="BG25" s="1"/>
  <c r="BD28" s="1"/>
  <c r="BO17"/>
  <c r="BW17" s="1"/>
  <c r="BG17" s="1"/>
  <c r="BD20" s="1"/>
  <c r="BO65" i="26"/>
  <c r="BW65" s="1"/>
  <c r="BG65" s="1"/>
  <c r="BD68" s="1"/>
  <c r="BO49"/>
  <c r="BW49" s="1"/>
  <c r="BG49" s="1"/>
  <c r="BD52" s="1"/>
  <c r="BP17" i="65"/>
  <c r="BV18" s="1"/>
  <c r="BF18" s="1"/>
  <c r="BE19" s="1"/>
  <c r="BR41" i="45"/>
  <c r="BW43" s="1"/>
  <c r="BG43" s="1"/>
  <c r="BF44" s="1"/>
  <c r="BP65" i="32"/>
  <c r="BV66" s="1"/>
  <c r="BF66" s="1"/>
  <c r="BE67" s="1"/>
  <c r="BP9"/>
  <c r="BV10" s="1"/>
  <c r="BF10" s="1"/>
  <c r="BE11" s="1"/>
  <c r="BM25" i="33"/>
  <c r="BU25" s="1"/>
  <c r="BE25" s="1"/>
  <c r="BR57" i="35"/>
  <c r="BW59" s="1"/>
  <c r="BG59" s="1"/>
  <c r="BF60" s="1"/>
  <c r="BR9" i="37"/>
  <c r="BW11" s="1"/>
  <c r="BG11" s="1"/>
  <c r="BF12" s="1"/>
  <c r="BP25" i="39"/>
  <c r="BV26" s="1"/>
  <c r="BF26" s="1"/>
  <c r="BE27" s="1"/>
  <c r="BP65"/>
  <c r="BV66" s="1"/>
  <c r="BF66" s="1"/>
  <c r="BE67" s="1"/>
  <c r="AL12" i="43"/>
  <c r="BP17" i="44"/>
  <c r="BV18" s="1"/>
  <c r="BF18" s="1"/>
  <c r="BE19" s="1"/>
  <c r="BR33"/>
  <c r="BW35" s="1"/>
  <c r="BG35" s="1"/>
  <c r="BF36" s="1"/>
  <c r="AL36" i="48"/>
  <c r="BR25" i="49"/>
  <c r="BW27" s="1"/>
  <c r="BG27" s="1"/>
  <c r="BF28" s="1"/>
  <c r="BQ9" i="52"/>
  <c r="BW10" s="1"/>
  <c r="BG10" s="1"/>
  <c r="BE12" s="1"/>
  <c r="BR49" i="55"/>
  <c r="BW51" s="1"/>
  <c r="BG51" s="1"/>
  <c r="BF52" s="1"/>
  <c r="BP25"/>
  <c r="BV26" s="1"/>
  <c r="BF26" s="1"/>
  <c r="BE27" s="1"/>
  <c r="BM65"/>
  <c r="BU65" s="1"/>
  <c r="BE65" s="1"/>
  <c r="BS9" i="58" a="1"/>
  <c r="BS9" s="1"/>
  <c r="BR65"/>
  <c r="BW67" s="1"/>
  <c r="BG67" s="1"/>
  <c r="BF68" s="1"/>
  <c r="BM25" i="61"/>
  <c r="BU25" s="1"/>
  <c r="BE25" s="1"/>
  <c r="AL58"/>
  <c r="BP65" i="62"/>
  <c r="BV66" s="1"/>
  <c r="BF66" s="1"/>
  <c r="BE67" s="1"/>
  <c r="BR9" i="63"/>
  <c r="BW11" s="1"/>
  <c r="BG11" s="1"/>
  <c r="BF12" s="1"/>
  <c r="BP33" i="64"/>
  <c r="BV34" s="1"/>
  <c r="BF34" s="1"/>
  <c r="BE35" s="1"/>
  <c r="BP65" i="65"/>
  <c r="BV66" s="1"/>
  <c r="BF66" s="1"/>
  <c r="BE67" s="1"/>
  <c r="AL41" i="66"/>
  <c r="BO41" i="27"/>
  <c r="BW41" s="1"/>
  <c r="BG41" s="1"/>
  <c r="BD44" s="1"/>
  <c r="BO41" i="53"/>
  <c r="BW41" s="1"/>
  <c r="BG41" s="1"/>
  <c r="BD44" s="1"/>
  <c r="BO25" i="45"/>
  <c r="BW25" s="1"/>
  <c r="BG25" s="1"/>
  <c r="BD28" s="1"/>
  <c r="BR65" i="48"/>
  <c r="BW67" s="1"/>
  <c r="BG67" s="1"/>
  <c r="BF68" s="1"/>
  <c r="BS9" a="1"/>
  <c r="BS9" s="1"/>
  <c r="BP65" i="49"/>
  <c r="BV66" s="1"/>
  <c r="BF66" s="1"/>
  <c r="BE67" s="1"/>
  <c r="BN17"/>
  <c r="BV17" s="1"/>
  <c r="BF17" s="1"/>
  <c r="BD19" s="1"/>
  <c r="BP25" i="52"/>
  <c r="BV26" s="1"/>
  <c r="BF26" s="1"/>
  <c r="BE27" s="1"/>
  <c r="BN49" i="55"/>
  <c r="BV49" s="1"/>
  <c r="BF49" s="1"/>
  <c r="BD51" s="1"/>
  <c r="BN17"/>
  <c r="BV17" s="1"/>
  <c r="BF17" s="1"/>
  <c r="BD19" s="1"/>
  <c r="BN65"/>
  <c r="BV65" s="1"/>
  <c r="BF65" s="1"/>
  <c r="BD67" s="1"/>
  <c r="BM65" i="56"/>
  <c r="BU65" s="1"/>
  <c r="BE65" s="1"/>
  <c r="BO33"/>
  <c r="BW33" s="1"/>
  <c r="BG33" s="1"/>
  <c r="BD36" s="1"/>
  <c r="BQ65" i="57"/>
  <c r="BW66" s="1"/>
  <c r="BG66" s="1"/>
  <c r="BE68" s="1"/>
  <c r="BR25"/>
  <c r="BW27" s="1"/>
  <c r="BG27" s="1"/>
  <c r="BF28" s="1"/>
  <c r="AL59" i="58"/>
  <c r="BM17" i="59"/>
  <c r="BU17" s="1"/>
  <c r="BE17" s="1"/>
  <c r="BQ65"/>
  <c r="BW66" s="1"/>
  <c r="BG66" s="1"/>
  <c r="BE68" s="1"/>
  <c r="BR49"/>
  <c r="BW51" s="1"/>
  <c r="BG51" s="1"/>
  <c r="BF52" s="1"/>
  <c r="BR25" i="60"/>
  <c r="BW27" s="1"/>
  <c r="BG27" s="1"/>
  <c r="BF28" s="1"/>
  <c r="BN25"/>
  <c r="BV25" s="1"/>
  <c r="BF25" s="1"/>
  <c r="BD27" s="1"/>
  <c r="BP33"/>
  <c r="BV34" s="1"/>
  <c r="BF34" s="1"/>
  <c r="BE35" s="1"/>
  <c r="BN25" i="61"/>
  <c r="BV25" s="1"/>
  <c r="BF25" s="1"/>
  <c r="BD27" s="1"/>
  <c r="BN17"/>
  <c r="BV17" s="1"/>
  <c r="BF17" s="1"/>
  <c r="BD19" s="1"/>
  <c r="BN25" i="62"/>
  <c r="BV25" s="1"/>
  <c r="BF25" s="1"/>
  <c r="BD27" s="1"/>
  <c r="BM33" i="64"/>
  <c r="BU33" s="1"/>
  <c r="BE33" s="1"/>
  <c r="BQ9"/>
  <c r="BW10" s="1"/>
  <c r="BG10" s="1"/>
  <c r="BE12" s="1"/>
  <c r="BQ17"/>
  <c r="BW18" s="1"/>
  <c r="BG18" s="1"/>
  <c r="BE20" s="1"/>
  <c r="BR49"/>
  <c r="BW51" s="1"/>
  <c r="BG51" s="1"/>
  <c r="BF52" s="1"/>
  <c r="BQ25"/>
  <c r="BW26" s="1"/>
  <c r="BG26" s="1"/>
  <c r="BE28" s="1"/>
  <c r="BO17" i="65"/>
  <c r="BW17" s="1"/>
  <c r="BG17" s="1"/>
  <c r="BD20" s="1"/>
  <c r="BN65" i="66"/>
  <c r="BV65" s="1"/>
  <c r="BF65" s="1"/>
  <c r="BD67" s="1"/>
  <c r="BN17"/>
  <c r="BV17" s="1"/>
  <c r="BF17" s="1"/>
  <c r="BD19" s="1"/>
  <c r="BP9"/>
  <c r="BV10" s="1"/>
  <c r="BF10" s="1"/>
  <c r="BE11" s="1"/>
  <c r="AL42"/>
  <c r="BN65" i="16"/>
  <c r="BV65" s="1"/>
  <c r="BF65" s="1"/>
  <c r="BD67" s="1"/>
  <c r="BR49" i="17"/>
  <c r="BW51" s="1"/>
  <c r="BG51" s="1"/>
  <c r="BF52" s="1"/>
  <c r="BP9" i="18"/>
  <c r="BV10" s="1"/>
  <c r="BF10" s="1"/>
  <c r="BE11" s="1"/>
  <c r="BR17" i="19"/>
  <c r="BW19" s="1"/>
  <c r="BG19" s="1"/>
  <c r="BF20" s="1"/>
  <c r="BP65" i="21"/>
  <c r="BV66" s="1"/>
  <c r="BF66" s="1"/>
  <c r="BE67" s="1"/>
  <c r="BN25" i="23"/>
  <c r="BV25" s="1"/>
  <c r="BF25" s="1"/>
  <c r="BD27" s="1"/>
  <c r="BP65" i="25"/>
  <c r="BV66" s="1"/>
  <c r="BF66" s="1"/>
  <c r="BE67" s="1"/>
  <c r="BP49"/>
  <c r="BV50" s="1"/>
  <c r="BF50" s="1"/>
  <c r="BE51" s="1"/>
  <c r="BO17"/>
  <c r="BW17" s="1"/>
  <c r="BG17" s="1"/>
  <c r="BD20" s="1"/>
  <c r="BM9" i="26"/>
  <c r="AL36"/>
  <c r="BQ25" i="27"/>
  <c r="BW26" s="1"/>
  <c r="BG26" s="1"/>
  <c r="BE28" s="1"/>
  <c r="BM33" i="28"/>
  <c r="BU33" s="1"/>
  <c r="BE33" s="1"/>
  <c r="BN25" i="29"/>
  <c r="BV25" s="1"/>
  <c r="BF25" s="1"/>
  <c r="BD27" s="1"/>
  <c r="BN33"/>
  <c r="BV33" s="1"/>
  <c r="BF33" s="1"/>
  <c r="BD35" s="1"/>
  <c r="BQ65" i="32"/>
  <c r="BW66" s="1"/>
  <c r="BG66" s="1"/>
  <c r="BE68" s="1"/>
  <c r="BR57"/>
  <c r="BW59" s="1"/>
  <c r="BG59" s="1"/>
  <c r="BF60" s="1"/>
  <c r="BP41"/>
  <c r="BV42" s="1"/>
  <c r="BF42" s="1"/>
  <c r="BE43" s="1"/>
  <c r="AL44" i="33"/>
  <c r="BN25"/>
  <c r="BV25" s="1"/>
  <c r="BF25" s="1"/>
  <c r="BD27" s="1"/>
  <c r="BN17"/>
  <c r="BV17" s="1"/>
  <c r="BF17" s="1"/>
  <c r="BD19" s="1"/>
  <c r="BM25" i="34"/>
  <c r="BU25" s="1"/>
  <c r="BE25" s="1"/>
  <c r="BN17" i="35"/>
  <c r="BV17" s="1"/>
  <c r="BF17" s="1"/>
  <c r="BD19" s="1"/>
  <c r="BN9" i="37"/>
  <c r="BV9" s="1"/>
  <c r="BF9" s="1"/>
  <c r="BD11" s="1"/>
  <c r="BN17"/>
  <c r="BV17" s="1"/>
  <c r="BF17" s="1"/>
  <c r="BD19" s="1"/>
  <c r="BR49" i="39"/>
  <c r="BW51" s="1"/>
  <c r="BG51" s="1"/>
  <c r="BF52" s="1"/>
  <c r="BP33" i="40"/>
  <c r="BV34" s="1"/>
  <c r="BF34" s="1"/>
  <c r="BE35" s="1"/>
  <c r="BQ25" i="42"/>
  <c r="BW26" s="1"/>
  <c r="BG26" s="1"/>
  <c r="BE28" s="1"/>
  <c r="BQ9"/>
  <c r="BW10" s="1"/>
  <c r="BG10" s="1"/>
  <c r="BE12" s="1"/>
  <c r="BP49" i="43"/>
  <c r="BV50" s="1"/>
  <c r="BF50" s="1"/>
  <c r="BE51" s="1"/>
  <c r="BO25"/>
  <c r="BW25" s="1"/>
  <c r="BG25" s="1"/>
  <c r="BD28" s="1"/>
  <c r="BO25" i="16"/>
  <c r="BW25" s="1"/>
  <c r="BG25" s="1"/>
  <c r="BD28" s="1"/>
  <c r="BO49" i="18"/>
  <c r="BW49" s="1"/>
  <c r="BG49" s="1"/>
  <c r="BD52" s="1"/>
  <c r="BO25"/>
  <c r="BW25" s="1"/>
  <c r="BG25" s="1"/>
  <c r="BD28" s="1"/>
  <c r="BO17"/>
  <c r="BW17" s="1"/>
  <c r="BG17" s="1"/>
  <c r="BD20" s="1"/>
  <c r="BO9"/>
  <c r="BW9" s="1"/>
  <c r="BG9" s="1"/>
  <c r="BD12" s="1"/>
  <c r="BR65" i="19"/>
  <c r="BW67" s="1"/>
  <c r="BG67" s="1"/>
  <c r="BF68" s="1"/>
  <c r="BQ25"/>
  <c r="BW26" s="1"/>
  <c r="BG26" s="1"/>
  <c r="BE28" s="1"/>
  <c r="BN17"/>
  <c r="BV17" s="1"/>
  <c r="BF17" s="1"/>
  <c r="BD19" s="1"/>
  <c r="BP65" i="20"/>
  <c r="BV66" s="1"/>
  <c r="BF66" s="1"/>
  <c r="BE67" s="1"/>
  <c r="BO57" i="22"/>
  <c r="BW57" s="1"/>
  <c r="BG57" s="1"/>
  <c r="BD60" s="1"/>
  <c r="BR25"/>
  <c r="BW27" s="1"/>
  <c r="BG27" s="1"/>
  <c r="BF28" s="1"/>
  <c r="BM25" i="24"/>
  <c r="BU25" s="1"/>
  <c r="BE25" s="1"/>
  <c r="BQ49" i="25"/>
  <c r="BW50" s="1"/>
  <c r="BG50" s="1"/>
  <c r="BE52" s="1"/>
  <c r="BQ17"/>
  <c r="BW18" s="1"/>
  <c r="BG18" s="1"/>
  <c r="BE20" s="1"/>
  <c r="BP25" i="26"/>
  <c r="BV26" s="1"/>
  <c r="BF26" s="1"/>
  <c r="BE27" s="1"/>
  <c r="BN9"/>
  <c r="BV9" s="1"/>
  <c r="BF9" s="1"/>
  <c r="BD11" s="1"/>
  <c r="BN65"/>
  <c r="BV65" s="1"/>
  <c r="BF65" s="1"/>
  <c r="BD67" s="1"/>
  <c r="BQ9" i="28"/>
  <c r="BW10" s="1"/>
  <c r="BG10" s="1"/>
  <c r="BE12" s="1"/>
  <c r="BP49" i="29"/>
  <c r="BV50" s="1"/>
  <c r="BF50" s="1"/>
  <c r="BE51" s="1"/>
  <c r="BP17" i="30"/>
  <c r="BV18" s="1"/>
  <c r="BF18" s="1"/>
  <c r="BE19" s="1"/>
  <c r="BM49"/>
  <c r="BU49" s="1"/>
  <c r="BE49" s="1"/>
  <c r="BP17" i="31"/>
  <c r="BV18" s="1"/>
  <c r="BF18" s="1"/>
  <c r="BE19" s="1"/>
  <c r="BQ41" i="32"/>
  <c r="BW42" s="1"/>
  <c r="BG42" s="1"/>
  <c r="BE44" s="1"/>
  <c r="BR9"/>
  <c r="BW11" s="1"/>
  <c r="BG11" s="1"/>
  <c r="BF12" s="1"/>
  <c r="BS9" i="33" a="1"/>
  <c r="BS9" s="1"/>
  <c r="BQ17"/>
  <c r="BW18" s="1"/>
  <c r="BG18" s="1"/>
  <c r="BE20" s="1"/>
  <c r="BP65" i="34"/>
  <c r="BV66" s="1"/>
  <c r="BF66" s="1"/>
  <c r="BE67" s="1"/>
  <c r="BN25"/>
  <c r="BV25" s="1"/>
  <c r="BF25" s="1"/>
  <c r="BD27" s="1"/>
  <c r="BO17"/>
  <c r="BW17" s="1"/>
  <c r="BG17" s="1"/>
  <c r="BD20" s="1"/>
  <c r="BP65" i="35"/>
  <c r="BV66" s="1"/>
  <c r="BF66" s="1"/>
  <c r="BE67" s="1"/>
  <c r="BO57"/>
  <c r="BW57" s="1"/>
  <c r="BG57" s="1"/>
  <c r="BD60" s="1"/>
  <c r="BP33"/>
  <c r="BV34" s="1"/>
  <c r="BF34" s="1"/>
  <c r="BE35" s="1"/>
  <c r="BO17"/>
  <c r="BW17" s="1"/>
  <c r="BG17" s="1"/>
  <c r="BD20" s="1"/>
  <c r="BR9" i="36"/>
  <c r="BW11" s="1"/>
  <c r="BG11" s="1"/>
  <c r="BF12" s="1"/>
  <c r="BM25" i="40"/>
  <c r="BU25" s="1"/>
  <c r="BE25" s="1"/>
  <c r="AL12"/>
  <c r="AL44"/>
  <c r="BM49"/>
  <c r="BU49" s="1"/>
  <c r="BE49" s="1"/>
  <c r="BM25" i="42"/>
  <c r="BU25" s="1"/>
  <c r="BE25" s="1"/>
  <c r="BP17" i="43"/>
  <c r="BV18" s="1"/>
  <c r="BF18" s="1"/>
  <c r="BE19" s="1"/>
  <c r="BO33" i="45"/>
  <c r="BW33" s="1"/>
  <c r="BG33" s="1"/>
  <c r="BD36" s="1"/>
  <c r="BP17"/>
  <c r="BV18" s="1"/>
  <c r="BF18" s="1"/>
  <c r="BE19" s="1"/>
  <c r="BP57"/>
  <c r="BV58" s="1"/>
  <c r="BF58" s="1"/>
  <c r="BE59" s="1"/>
  <c r="BO17" i="47"/>
  <c r="BW17" s="1"/>
  <c r="BG17" s="1"/>
  <c r="BD20" s="1"/>
  <c r="BM65" i="48"/>
  <c r="BU65" s="1"/>
  <c r="BE65" s="1"/>
  <c r="BM25"/>
  <c r="BU25" s="1"/>
  <c r="BE25" s="1"/>
  <c r="BP17"/>
  <c r="BV18" s="1"/>
  <c r="BF18" s="1"/>
  <c r="BE19" s="1"/>
  <c r="BQ65" i="49"/>
  <c r="BW66" s="1"/>
  <c r="BG66" s="1"/>
  <c r="BE68" s="1"/>
  <c r="BQ25"/>
  <c r="BW26" s="1"/>
  <c r="BG26" s="1"/>
  <c r="BE28" s="1"/>
  <c r="BR9"/>
  <c r="BW11" s="1"/>
  <c r="BG11" s="1"/>
  <c r="BF12" s="1"/>
  <c r="BR41"/>
  <c r="BW43" s="1"/>
  <c r="BG43" s="1"/>
  <c r="BF44" s="1"/>
  <c r="BR25" i="51"/>
  <c r="BW27" s="1"/>
  <c r="BG27" s="1"/>
  <c r="BF28" s="1"/>
  <c r="BP65"/>
  <c r="BV66" s="1"/>
  <c r="BF66" s="1"/>
  <c r="BE67" s="1"/>
  <c r="BN17" i="52"/>
  <c r="BV17" s="1"/>
  <c r="BF17" s="1"/>
  <c r="BD19" s="1"/>
  <c r="BM17" i="53"/>
  <c r="BU17" s="1"/>
  <c r="BE17" s="1"/>
  <c r="BO33" i="54"/>
  <c r="BW33" s="1"/>
  <c r="BG33" s="1"/>
  <c r="BD36" s="1"/>
  <c r="AL43" i="55"/>
  <c r="BP65"/>
  <c r="BV66" s="1"/>
  <c r="BF66" s="1"/>
  <c r="BE67" s="1"/>
  <c r="BR33" i="56"/>
  <c r="BW35" s="1"/>
  <c r="BG35" s="1"/>
  <c r="BF36" s="1"/>
  <c r="BN65" i="57"/>
  <c r="BV65" s="1"/>
  <c r="BF65" s="1"/>
  <c r="BD67" s="1"/>
  <c r="BN41"/>
  <c r="BV41" s="1"/>
  <c r="BF41" s="1"/>
  <c r="BD43" s="1"/>
  <c r="BM57"/>
  <c r="BU57" s="1"/>
  <c r="BE57" s="1"/>
  <c r="BQ25" i="58"/>
  <c r="BW26" s="1"/>
  <c r="BG26" s="1"/>
  <c r="BE28" s="1"/>
  <c r="BO65"/>
  <c r="BW65" s="1"/>
  <c r="BG65" s="1"/>
  <c r="BD68" s="1"/>
  <c r="BN49" i="60"/>
  <c r="BV49" s="1"/>
  <c r="BF49" s="1"/>
  <c r="BD51" s="1"/>
  <c r="BQ17" i="61"/>
  <c r="BW18" s="1"/>
  <c r="BG18" s="1"/>
  <c r="BE20" s="1"/>
  <c r="AL43"/>
  <c r="BQ25" i="62"/>
  <c r="BW26" s="1"/>
  <c r="BG26" s="1"/>
  <c r="BE28" s="1"/>
  <c r="BP17"/>
  <c r="BV18" s="1"/>
  <c r="BF18" s="1"/>
  <c r="BE19" s="1"/>
  <c r="AL35"/>
  <c r="BQ25" i="63"/>
  <c r="BW26" s="1"/>
  <c r="BG26" s="1"/>
  <c r="BE28" s="1"/>
  <c r="BN33" i="64"/>
  <c r="BV33" s="1"/>
  <c r="BF33" s="1"/>
  <c r="BD35" s="1"/>
  <c r="BN17"/>
  <c r="BV17" s="1"/>
  <c r="BF17" s="1"/>
  <c r="BD19" s="1"/>
  <c r="BN17" i="65"/>
  <c r="BV17" s="1"/>
  <c r="BF17" s="1"/>
  <c r="BD19" s="1"/>
  <c r="BR49" i="66"/>
  <c r="BW51" s="1"/>
  <c r="BG51" s="1"/>
  <c r="BF52" s="1"/>
  <c r="BQ17"/>
  <c r="BW18" s="1"/>
  <c r="BG18" s="1"/>
  <c r="BE20" s="1"/>
  <c r="BQ25" i="67"/>
  <c r="BW26" s="1"/>
  <c r="BG26" s="1"/>
  <c r="BE28" s="1"/>
  <c r="BR17"/>
  <c r="BW19" s="1"/>
  <c r="BG19" s="1"/>
  <c r="BF20" s="1"/>
  <c r="BP9"/>
  <c r="BV10" s="1"/>
  <c r="BF10" s="1"/>
  <c r="BE11" s="1"/>
  <c r="AL43" i="39"/>
  <c r="BQ41" i="27"/>
  <c r="BW42" s="1"/>
  <c r="BG42" s="1"/>
  <c r="BE44" s="1"/>
  <c r="BR41"/>
  <c r="BW43" s="1"/>
  <c r="BG43" s="1"/>
  <c r="BP41" i="45"/>
  <c r="BV42" s="1"/>
  <c r="BF42" s="1"/>
  <c r="BE43" s="1"/>
  <c r="AL43" s="1"/>
  <c r="BO57" i="54"/>
  <c r="BW57" s="1"/>
  <c r="BG57" s="1"/>
  <c r="BD60" s="1"/>
  <c r="BR33"/>
  <c r="BW35" s="1"/>
  <c r="BG35" s="1"/>
  <c r="BF36" s="1"/>
  <c r="BP65"/>
  <c r="BV66" s="1"/>
  <c r="BF66" s="1"/>
  <c r="BE67" s="1"/>
  <c r="BQ33"/>
  <c r="BW34" s="1"/>
  <c r="BG34" s="1"/>
  <c r="BE36" s="1"/>
  <c r="BR17" i="53"/>
  <c r="BW19" s="1"/>
  <c r="BG19" s="1"/>
  <c r="BF20" s="1"/>
  <c r="BM65"/>
  <c r="BU65" s="1"/>
  <c r="BE65" s="1"/>
  <c r="BQ49"/>
  <c r="BW50" s="1"/>
  <c r="BG50" s="1"/>
  <c r="BE52" s="1"/>
  <c r="BM25"/>
  <c r="BU25" s="1"/>
  <c r="BE25" s="1"/>
  <c r="BQ41"/>
  <c r="BW42" s="1"/>
  <c r="BG42" s="1"/>
  <c r="BE44" s="1"/>
  <c r="AL44" s="1"/>
  <c r="BN9" i="52"/>
  <c r="BV9" s="1"/>
  <c r="BF9" s="1"/>
  <c r="BD11" s="1"/>
  <c r="BR17"/>
  <c r="BW19" s="1"/>
  <c r="BG19" s="1"/>
  <c r="BF20" s="1"/>
  <c r="BM57"/>
  <c r="BU57" s="1"/>
  <c r="BE57" s="1"/>
  <c r="AL51"/>
  <c r="BO17"/>
  <c r="BW17" s="1"/>
  <c r="BG17" s="1"/>
  <c r="BD20" s="1"/>
  <c r="BQ57"/>
  <c r="BW58" s="1"/>
  <c r="BG58" s="1"/>
  <c r="BE60" s="1"/>
  <c r="BR65" i="51"/>
  <c r="BW67" s="1"/>
  <c r="BG67" s="1"/>
  <c r="BF68" s="1"/>
  <c r="BQ17"/>
  <c r="BW18" s="1"/>
  <c r="BG18" s="1"/>
  <c r="BE20" s="1"/>
  <c r="BQ17" i="50"/>
  <c r="BW18" s="1"/>
  <c r="BG18" s="1"/>
  <c r="BE20" s="1"/>
  <c r="BM17"/>
  <c r="BU17" s="1"/>
  <c r="BE17" s="1"/>
  <c r="AL35"/>
  <c r="BR25"/>
  <c r="BW27" s="1"/>
  <c r="BG27" s="1"/>
  <c r="BF28" s="1"/>
  <c r="BN25" i="49"/>
  <c r="BV25" s="1"/>
  <c r="BF25" s="1"/>
  <c r="BD27" s="1"/>
  <c r="BN33"/>
  <c r="BV33" s="1"/>
  <c r="BF33" s="1"/>
  <c r="BD35" s="1"/>
  <c r="BM57"/>
  <c r="BU57" s="1"/>
  <c r="BE57" s="1"/>
  <c r="BM49"/>
  <c r="BU49" s="1"/>
  <c r="BE49" s="1"/>
  <c r="BR25" i="48"/>
  <c r="BW27" s="1"/>
  <c r="BG27" s="1"/>
  <c r="BF28" s="1"/>
  <c r="BO25" i="67"/>
  <c r="BW25" s="1"/>
  <c r="BG25" s="1"/>
  <c r="BD28" s="1"/>
  <c r="BN49"/>
  <c r="BV49" s="1"/>
  <c r="BF49" s="1"/>
  <c r="BD51" s="1"/>
  <c r="BN65"/>
  <c r="BV65" s="1"/>
  <c r="BF65" s="1"/>
  <c r="BD67" s="1"/>
  <c r="BO9"/>
  <c r="BW9" s="1"/>
  <c r="BG9" s="1"/>
  <c r="BD12" s="1"/>
  <c r="BR41"/>
  <c r="BW43" s="1"/>
  <c r="BG43" s="1"/>
  <c r="BF44" s="1"/>
  <c r="AL44" s="1"/>
  <c r="AL43"/>
  <c r="BM17"/>
  <c r="BU17" s="1"/>
  <c r="BE17" s="1"/>
  <c r="AL42"/>
  <c r="BN25" i="47"/>
  <c r="BV25" s="1"/>
  <c r="BF25" s="1"/>
  <c r="BD27" s="1"/>
  <c r="BQ25" i="46"/>
  <c r="BW26" s="1"/>
  <c r="BG26" s="1"/>
  <c r="BE28" s="1"/>
  <c r="BR25"/>
  <c r="BW27" s="1"/>
  <c r="BG27" s="1"/>
  <c r="BF28" s="1"/>
  <c r="BP49"/>
  <c r="BV50" s="1"/>
  <c r="BF50" s="1"/>
  <c r="BE51" s="1"/>
  <c r="BQ57" i="45"/>
  <c r="BW58" s="1"/>
  <c r="BG58" s="1"/>
  <c r="BE60" s="1"/>
  <c r="BO41"/>
  <c r="BW41" s="1"/>
  <c r="BG41" s="1"/>
  <c r="BD44" s="1"/>
  <c r="AL44" s="1"/>
  <c r="BR49"/>
  <c r="BW51" s="1"/>
  <c r="BG51" s="1"/>
  <c r="BF52" s="1"/>
  <c r="BP65"/>
  <c r="BV66" s="1"/>
  <c r="BF66" s="1"/>
  <c r="BE67" s="1"/>
  <c r="BN17"/>
  <c r="BV17" s="1"/>
  <c r="BF17" s="1"/>
  <c r="BD19" s="1"/>
  <c r="BQ49"/>
  <c r="BW50" s="1"/>
  <c r="BG50" s="1"/>
  <c r="BE52" s="1"/>
  <c r="BR57" i="44"/>
  <c r="BW59" s="1"/>
  <c r="BG59" s="1"/>
  <c r="BF60" s="1"/>
  <c r="BO25"/>
  <c r="BW25" s="1"/>
  <c r="BG25" s="1"/>
  <c r="BD28" s="1"/>
  <c r="BR17"/>
  <c r="BW19" s="1"/>
  <c r="BG19" s="1"/>
  <c r="BF20" s="1"/>
  <c r="BN33"/>
  <c r="BV33" s="1"/>
  <c r="BF33" s="1"/>
  <c r="BD35" s="1"/>
  <c r="BQ25" i="43"/>
  <c r="BW26" s="1"/>
  <c r="BG26" s="1"/>
  <c r="BE28" s="1"/>
  <c r="BQ65"/>
  <c r="BW66" s="1"/>
  <c r="BG66" s="1"/>
  <c r="BE68" s="1"/>
  <c r="BR65" i="42"/>
  <c r="BW67" s="1"/>
  <c r="BG67" s="1"/>
  <c r="BF68" s="1"/>
  <c r="BQ17"/>
  <c r="BW18" s="1"/>
  <c r="BG18" s="1"/>
  <c r="BE20" s="1"/>
  <c r="BR17"/>
  <c r="BW19" s="1"/>
  <c r="BG19" s="1"/>
  <c r="BF20" s="1"/>
  <c r="BR9"/>
  <c r="BW11" s="1"/>
  <c r="BG11" s="1"/>
  <c r="BF12" s="1"/>
  <c r="BQ25" i="40"/>
  <c r="BW26" s="1"/>
  <c r="BG26" s="1"/>
  <c r="BE28" s="1"/>
  <c r="BM17"/>
  <c r="BU17" s="1"/>
  <c r="BE17" s="1"/>
  <c r="BP65"/>
  <c r="BV66" s="1"/>
  <c r="BF66" s="1"/>
  <c r="BE67" s="1"/>
  <c r="BP17"/>
  <c r="BV18" s="1"/>
  <c r="BF18" s="1"/>
  <c r="BE19" s="1"/>
  <c r="BQ49"/>
  <c r="BW50" s="1"/>
  <c r="BG50" s="1"/>
  <c r="BE52" s="1"/>
  <c r="BM49" i="39"/>
  <c r="BU49" s="1"/>
  <c r="BE49" s="1"/>
  <c r="AL19"/>
  <c r="BO25" i="38"/>
  <c r="BW25" s="1"/>
  <c r="BG25" s="1"/>
  <c r="BD28" s="1"/>
  <c r="BP17"/>
  <c r="BV18" s="1"/>
  <c r="BF18" s="1"/>
  <c r="BE19" s="1"/>
  <c r="BR33"/>
  <c r="BW35" s="1"/>
  <c r="BG35" s="1"/>
  <c r="BF36" s="1"/>
  <c r="BP65"/>
  <c r="BV66" s="1"/>
  <c r="BF66" s="1"/>
  <c r="BE67" s="1"/>
  <c r="BM9" i="37"/>
  <c r="BP65"/>
  <c r="BV66" s="1"/>
  <c r="BF66" s="1"/>
  <c r="BE67" s="1"/>
  <c r="BR33"/>
  <c r="BW35" s="1"/>
  <c r="BG35" s="1"/>
  <c r="BF36" s="1"/>
  <c r="BM49"/>
  <c r="BU49" s="1"/>
  <c r="BE49" s="1"/>
  <c r="BM25"/>
  <c r="BU25" s="1"/>
  <c r="BE25" s="1"/>
  <c r="BP17"/>
  <c r="BV18" s="1"/>
  <c r="BF18" s="1"/>
  <c r="BE19" s="1"/>
  <c r="BQ65"/>
  <c r="BW66" s="1"/>
  <c r="BG66" s="1"/>
  <c r="BE68" s="1"/>
  <c r="BO49"/>
  <c r="BW49" s="1"/>
  <c r="BG49" s="1"/>
  <c r="BD52" s="1"/>
  <c r="BO25"/>
  <c r="BW25" s="1"/>
  <c r="BG25" s="1"/>
  <c r="BD28" s="1"/>
  <c r="BR49"/>
  <c r="BW51" s="1"/>
  <c r="BG51" s="1"/>
  <c r="BF52" s="1"/>
  <c r="BR25"/>
  <c r="BW27" s="1"/>
  <c r="BG27" s="1"/>
  <c r="BF28" s="1"/>
  <c r="BR25" i="36"/>
  <c r="BW27" s="1"/>
  <c r="BG27" s="1"/>
  <c r="BF28" s="1"/>
  <c r="BQ33"/>
  <c r="BW34" s="1"/>
  <c r="BG34" s="1"/>
  <c r="BE36" s="1"/>
  <c r="BM9"/>
  <c r="BQ41" i="35"/>
  <c r="BW42" s="1"/>
  <c r="BG42" s="1"/>
  <c r="BE44" s="1"/>
  <c r="BM41"/>
  <c r="BU41" s="1"/>
  <c r="BE41" s="1"/>
  <c r="BM57"/>
  <c r="BU57" s="1"/>
  <c r="BE57" s="1"/>
  <c r="BQ9"/>
  <c r="BW10" s="1"/>
  <c r="BG10" s="1"/>
  <c r="BE12" s="1"/>
  <c r="BN9"/>
  <c r="BV9" s="1"/>
  <c r="BF9" s="1"/>
  <c r="BD11" s="1"/>
  <c r="BP25" i="34"/>
  <c r="BV26" s="1"/>
  <c r="BF26" s="1"/>
  <c r="BE27" s="1"/>
  <c r="BN9"/>
  <c r="BV9" s="1"/>
  <c r="BF9" s="1"/>
  <c r="BD11" s="1"/>
  <c r="AL43"/>
  <c r="BM9"/>
  <c r="BP49" i="33"/>
  <c r="BV50" s="1"/>
  <c r="BF50" s="1"/>
  <c r="BE51" s="1"/>
  <c r="BO17"/>
  <c r="BW17" s="1"/>
  <c r="BG17" s="1"/>
  <c r="BD20" s="1"/>
  <c r="BQ25"/>
  <c r="BW26" s="1"/>
  <c r="BG26" s="1"/>
  <c r="BE28" s="1"/>
  <c r="BO57" i="32"/>
  <c r="BW57" s="1"/>
  <c r="BG57" s="1"/>
  <c r="BD60" s="1"/>
  <c r="BO25"/>
  <c r="BW25" s="1"/>
  <c r="BG25" s="1"/>
  <c r="BD28" s="1"/>
  <c r="BP17"/>
  <c r="BV18" s="1"/>
  <c r="BF18" s="1"/>
  <c r="BE19" s="1"/>
  <c r="BQ17"/>
  <c r="BW18" s="1"/>
  <c r="BG18" s="1"/>
  <c r="BE20" s="1"/>
  <c r="BO41"/>
  <c r="BW41" s="1"/>
  <c r="BG41" s="1"/>
  <c r="BD44" s="1"/>
  <c r="BM25"/>
  <c r="BU25" s="1"/>
  <c r="BE25" s="1"/>
  <c r="BR17"/>
  <c r="BW19" s="1"/>
  <c r="BG19" s="1"/>
  <c r="BF20" s="1"/>
  <c r="BM25" i="31"/>
  <c r="BU25" s="1"/>
  <c r="BE25" s="1"/>
  <c r="BM65"/>
  <c r="BU65" s="1"/>
  <c r="BE65" s="1"/>
  <c r="BR49"/>
  <c r="BW51" s="1"/>
  <c r="BG51" s="1"/>
  <c r="BF52" s="1"/>
  <c r="BN49"/>
  <c r="BV49" s="1"/>
  <c r="BF49" s="1"/>
  <c r="BD51" s="1"/>
  <c r="BN17" i="30"/>
  <c r="BV17" s="1"/>
  <c r="BF17" s="1"/>
  <c r="BD19" s="1"/>
  <c r="BP57"/>
  <c r="BV58" s="1"/>
  <c r="BF58" s="1"/>
  <c r="BE59" s="1"/>
  <c r="BR65"/>
  <c r="BW67" s="1"/>
  <c r="BG67" s="1"/>
  <c r="BF68" s="1"/>
  <c r="BR25"/>
  <c r="BW27" s="1"/>
  <c r="BG27" s="1"/>
  <c r="BF28" s="1"/>
  <c r="BQ49"/>
  <c r="BW50" s="1"/>
  <c r="BG50" s="1"/>
  <c r="BE52" s="1"/>
  <c r="BQ17" i="29"/>
  <c r="BW18" s="1"/>
  <c r="BG18" s="1"/>
  <c r="BE20" s="1"/>
  <c r="BO25"/>
  <c r="BW25" s="1"/>
  <c r="BG25" s="1"/>
  <c r="BD28" s="1"/>
  <c r="BP17"/>
  <c r="BV18" s="1"/>
  <c r="BF18" s="1"/>
  <c r="BE19" s="1"/>
  <c r="BP9" i="28"/>
  <c r="BV10" s="1"/>
  <c r="BF10" s="1"/>
  <c r="BE11" s="1"/>
  <c r="BO9"/>
  <c r="BW9" s="1"/>
  <c r="BG9" s="1"/>
  <c r="BD12" s="1"/>
  <c r="BR9"/>
  <c r="BW11" s="1"/>
  <c r="BG11" s="1"/>
  <c r="BF12" s="1"/>
  <c r="BM41"/>
  <c r="BU41" s="1"/>
  <c r="BE41" s="1"/>
  <c r="BP65" i="27"/>
  <c r="BV66" s="1"/>
  <c r="BF66" s="1"/>
  <c r="BE67" s="1"/>
  <c r="BM49"/>
  <c r="BU49" s="1"/>
  <c r="BE49" s="1"/>
  <c r="BM41"/>
  <c r="BN25" i="26"/>
  <c r="BV25" s="1"/>
  <c r="BF25" s="1"/>
  <c r="BD27" s="1"/>
  <c r="BO17"/>
  <c r="BW17" s="1"/>
  <c r="BG17" s="1"/>
  <c r="BD20" s="1"/>
  <c r="BP9"/>
  <c r="BV10" s="1"/>
  <c r="BF10" s="1"/>
  <c r="BE11" s="1"/>
  <c r="BQ17"/>
  <c r="BW18" s="1"/>
  <c r="BG18" s="1"/>
  <c r="BE20" s="1"/>
  <c r="BQ65"/>
  <c r="BW66" s="1"/>
  <c r="BG66" s="1"/>
  <c r="BE68" s="1"/>
  <c r="BR57" i="25"/>
  <c r="BW59" s="1"/>
  <c r="BG59" s="1"/>
  <c r="BF60" s="1"/>
  <c r="AL60"/>
  <c r="BP17" i="24"/>
  <c r="BV18" s="1"/>
  <c r="BF18" s="1"/>
  <c r="BE19" s="1"/>
  <c r="BQ25"/>
  <c r="BW26" s="1"/>
  <c r="BG26" s="1"/>
  <c r="BE28" s="1"/>
  <c r="BM17"/>
  <c r="BU17" s="1"/>
  <c r="BE17" s="1"/>
  <c r="BP65"/>
  <c r="BV66" s="1"/>
  <c r="BF66" s="1"/>
  <c r="BE67" s="1"/>
  <c r="BM49" i="23"/>
  <c r="BU49" s="1"/>
  <c r="BE49" s="1"/>
  <c r="BP25"/>
  <c r="BV26" s="1"/>
  <c r="BF26" s="1"/>
  <c r="BE27" s="1"/>
  <c r="BO49"/>
  <c r="BW49" s="1"/>
  <c r="BG49" s="1"/>
  <c r="BD52" s="1"/>
  <c r="BN33" i="22"/>
  <c r="BV33" s="1"/>
  <c r="BF33" s="1"/>
  <c r="BD35" s="1"/>
  <c r="BO9"/>
  <c r="BW9" s="1"/>
  <c r="BG9" s="1"/>
  <c r="BD12" s="1"/>
  <c r="BR57"/>
  <c r="BW59" s="1"/>
  <c r="BG59" s="1"/>
  <c r="BF60" s="1"/>
  <c r="BR25" i="21"/>
  <c r="BW27" s="1"/>
  <c r="BG27" s="1"/>
  <c r="BF28" s="1"/>
  <c r="BM49"/>
  <c r="BU49" s="1"/>
  <c r="BE49" s="1"/>
  <c r="BR9"/>
  <c r="BW11" s="1"/>
  <c r="BG11" s="1"/>
  <c r="BF12" s="1"/>
  <c r="BM17"/>
  <c r="BU17" s="1"/>
  <c r="BE17" s="1"/>
  <c r="BQ17"/>
  <c r="BW18" s="1"/>
  <c r="BG18" s="1"/>
  <c r="BE20" s="1"/>
  <c r="BQ49" i="20"/>
  <c r="BW50" s="1"/>
  <c r="BG50" s="1"/>
  <c r="BE52" s="1"/>
  <c r="BQ25"/>
  <c r="BW26" s="1"/>
  <c r="BG26" s="1"/>
  <c r="BE28" s="1"/>
  <c r="AL36"/>
  <c r="BO49"/>
  <c r="BW49" s="1"/>
  <c r="BG49" s="1"/>
  <c r="BD52" s="1"/>
  <c r="BM65" i="19"/>
  <c r="BU65" s="1"/>
  <c r="BE65" s="1"/>
  <c r="BO49"/>
  <c r="BW49" s="1"/>
  <c r="BG49" s="1"/>
  <c r="BD52" s="1"/>
  <c r="BN65"/>
  <c r="BV65" s="1"/>
  <c r="BF65" s="1"/>
  <c r="BD67" s="1"/>
  <c r="BR25"/>
  <c r="BW27" s="1"/>
  <c r="BG27" s="1"/>
  <c r="BF28" s="1"/>
  <c r="BO57"/>
  <c r="BW57" s="1"/>
  <c r="BG57" s="1"/>
  <c r="BD60" s="1"/>
  <c r="BN65" i="18"/>
  <c r="BV65" s="1"/>
  <c r="BF65" s="1"/>
  <c r="BD67" s="1"/>
  <c r="BN25"/>
  <c r="BV25" s="1"/>
  <c r="BF25" s="1"/>
  <c r="BD27" s="1"/>
  <c r="BR57" i="17"/>
  <c r="BW59" s="1"/>
  <c r="BG59" s="1"/>
  <c r="BF60" s="1"/>
  <c r="AL12"/>
  <c r="BQ17"/>
  <c r="BW18" s="1"/>
  <c r="BG18" s="1"/>
  <c r="BE20" s="1"/>
  <c r="BN65"/>
  <c r="BV65" s="1"/>
  <c r="BF65" s="1"/>
  <c r="BD67" s="1"/>
  <c r="BM17"/>
  <c r="BU17" s="1"/>
  <c r="BE17" s="1"/>
  <c r="BN25" i="16"/>
  <c r="BV25" s="1"/>
  <c r="BF25" s="1"/>
  <c r="BD27" s="1"/>
  <c r="BR65"/>
  <c r="BW67" s="1"/>
  <c r="BG67" s="1"/>
  <c r="BF68" s="1"/>
  <c r="BP25"/>
  <c r="BV26" s="1"/>
  <c r="BF26" s="1"/>
  <c r="BE27" s="1"/>
  <c r="BO65"/>
  <c r="BW65" s="1"/>
  <c r="BG65" s="1"/>
  <c r="BD68" s="1"/>
  <c r="BO25" i="15"/>
  <c r="BW25" s="1"/>
  <c r="BG25" s="1"/>
  <c r="BD28" s="1"/>
  <c r="BO49"/>
  <c r="BW49" s="1"/>
  <c r="BG49" s="1"/>
  <c r="BD52" s="1"/>
  <c r="BR33"/>
  <c r="BW35" s="1"/>
  <c r="BG35" s="1"/>
  <c r="BF36" s="1"/>
  <c r="BM17"/>
  <c r="BU17" s="1"/>
  <c r="BE17" s="1"/>
  <c r="BQ17"/>
  <c r="BW18" s="1"/>
  <c r="BG18" s="1"/>
  <c r="BE20" s="1"/>
  <c r="BR65" i="21"/>
  <c r="BW67" s="1"/>
  <c r="BG67" s="1"/>
  <c r="BF68" s="1"/>
  <c r="BN65"/>
  <c r="BV65" s="1"/>
  <c r="BF65" s="1"/>
  <c r="BD67" s="1"/>
  <c r="BR65" i="22"/>
  <c r="BW67" s="1"/>
  <c r="BG67" s="1"/>
  <c r="BF68" s="1"/>
  <c r="BN65" i="25"/>
  <c r="BV65" s="1"/>
  <c r="BF65" s="1"/>
  <c r="BD67" s="1"/>
  <c r="BO65" i="29"/>
  <c r="BW65" s="1"/>
  <c r="BG65" s="1"/>
  <c r="BD68" s="1"/>
  <c r="BR65" i="33"/>
  <c r="BW67" s="1"/>
  <c r="BG67" s="1"/>
  <c r="BF68" s="1"/>
  <c r="BM65" i="40"/>
  <c r="BU65" s="1"/>
  <c r="BE65" s="1"/>
  <c r="BM65" i="43"/>
  <c r="BU65" s="1"/>
  <c r="BE65" s="1"/>
  <c r="BR65" i="50"/>
  <c r="BW67" s="1"/>
  <c r="BG67" s="1"/>
  <c r="BF68" s="1"/>
  <c r="BN65"/>
  <c r="BV65" s="1"/>
  <c r="BF65" s="1"/>
  <c r="BD67" s="1"/>
  <c r="BQ65" i="52"/>
  <c r="BW66" s="1"/>
  <c r="BG66" s="1"/>
  <c r="BE68" s="1"/>
  <c r="BP65" i="56"/>
  <c r="BV66" s="1"/>
  <c r="BF66" s="1"/>
  <c r="BE67" s="1"/>
  <c r="BR65" i="59"/>
  <c r="BW67" s="1"/>
  <c r="BG67" s="1"/>
  <c r="BF68" s="1"/>
  <c r="BQ65" i="61"/>
  <c r="BW66" s="1"/>
  <c r="BG66" s="1"/>
  <c r="BE68" s="1"/>
  <c r="BM65" i="63"/>
  <c r="BU65" s="1"/>
  <c r="BE65" s="1"/>
  <c r="BQ65" i="64"/>
  <c r="BW66" s="1"/>
  <c r="BG66" s="1"/>
  <c r="BE68" s="1"/>
  <c r="BO65" i="67"/>
  <c r="BW65" s="1"/>
  <c r="BG65" s="1"/>
  <c r="BD68" s="1"/>
  <c r="BQ65" i="18"/>
  <c r="BW66" s="1"/>
  <c r="BG66" s="1"/>
  <c r="BE68" s="1"/>
  <c r="BQ65" i="29"/>
  <c r="BW66" s="1"/>
  <c r="BG66" s="1"/>
  <c r="BE68" s="1"/>
  <c r="BN65" i="40"/>
  <c r="BV65" s="1"/>
  <c r="BF65" s="1"/>
  <c r="BD67" s="1"/>
  <c r="BQ65" i="44"/>
  <c r="BW66" s="1"/>
  <c r="BG66" s="1"/>
  <c r="BE68" s="1"/>
  <c r="BQ65" i="47"/>
  <c r="BW66" s="1"/>
  <c r="BG66" s="1"/>
  <c r="BE68" s="1"/>
  <c r="BN65" i="52"/>
  <c r="BV65" s="1"/>
  <c r="BF65" s="1"/>
  <c r="BD67" s="1"/>
  <c r="BR65" i="55"/>
  <c r="BW67" s="1"/>
  <c r="BG67" s="1"/>
  <c r="BF68" s="1"/>
  <c r="BN65" i="63"/>
  <c r="BV65" s="1"/>
  <c r="BF65" s="1"/>
  <c r="BD67" s="1"/>
  <c r="BM65" i="64"/>
  <c r="BU65" s="1"/>
  <c r="BE65" s="1"/>
  <c r="BM65" i="23"/>
  <c r="BU65" s="1"/>
  <c r="BE65" s="1"/>
  <c r="BO65" i="30"/>
  <c r="BW65" s="1"/>
  <c r="BG65" s="1"/>
  <c r="BD68" s="1"/>
  <c r="BP65" i="33"/>
  <c r="BV66" s="1"/>
  <c r="BF66" s="1"/>
  <c r="BE67" s="1"/>
  <c r="BO65" i="42"/>
  <c r="BW65" s="1"/>
  <c r="BG65" s="1"/>
  <c r="BD68" s="1"/>
  <c r="BR65" i="44"/>
  <c r="BW67" s="1"/>
  <c r="BG67" s="1"/>
  <c r="BF68" s="1"/>
  <c r="BO65" i="52"/>
  <c r="BW65" s="1"/>
  <c r="BG65" s="1"/>
  <c r="BD68" s="1"/>
  <c r="AL57" i="25"/>
  <c r="BP57" i="19"/>
  <c r="BV58" s="1"/>
  <c r="BF58" s="1"/>
  <c r="BE59" s="1"/>
  <c r="AL59" i="29"/>
  <c r="BN57" i="49"/>
  <c r="BV57" s="1"/>
  <c r="BF57" s="1"/>
  <c r="BD59" s="1"/>
  <c r="BO57" i="50"/>
  <c r="BW57" s="1"/>
  <c r="BG57" s="1"/>
  <c r="BD60" s="1"/>
  <c r="BR57" i="57"/>
  <c r="BW59" s="1"/>
  <c r="BG59" s="1"/>
  <c r="BF60" s="1"/>
  <c r="BR57" i="63"/>
  <c r="BW59" s="1"/>
  <c r="BG59" s="1"/>
  <c r="BF60" s="1"/>
  <c r="BR57" i="67"/>
  <c r="BW59" s="1"/>
  <c r="BG59" s="1"/>
  <c r="BF60" s="1"/>
  <c r="BR57" i="31"/>
  <c r="BW59" s="1"/>
  <c r="BG59" s="1"/>
  <c r="BF60" s="1"/>
  <c r="AL60" i="34"/>
  <c r="BP57" i="40"/>
  <c r="BV58" s="1"/>
  <c r="BF58" s="1"/>
  <c r="BE59" s="1"/>
  <c r="BQ57"/>
  <c r="BW58" s="1"/>
  <c r="BG58" s="1"/>
  <c r="BE60" s="1"/>
  <c r="BQ57" i="49"/>
  <c r="BW58" s="1"/>
  <c r="BG58" s="1"/>
  <c r="BE60" s="1"/>
  <c r="BQ57" i="50"/>
  <c r="BW58" s="1"/>
  <c r="BG58" s="1"/>
  <c r="BE60" s="1"/>
  <c r="BR57" i="54"/>
  <c r="BW59" s="1"/>
  <c r="BG59" s="1"/>
  <c r="BF60" s="1"/>
  <c r="BP57" i="35"/>
  <c r="BV58" s="1"/>
  <c r="BF58" s="1"/>
  <c r="BE59" s="1"/>
  <c r="BO57" i="37"/>
  <c r="BW57" s="1"/>
  <c r="BG57" s="1"/>
  <c r="BD60" s="1"/>
  <c r="BR57" i="38"/>
  <c r="BW59" s="1"/>
  <c r="BG59" s="1"/>
  <c r="BF60" s="1"/>
  <c r="BM57" i="44"/>
  <c r="BU57" s="1"/>
  <c r="BE57" s="1"/>
  <c r="BR57" i="45"/>
  <c r="BW59" s="1"/>
  <c r="BG59" s="1"/>
  <c r="BF60" s="1"/>
  <c r="BQ57" i="32"/>
  <c r="BW58" s="1"/>
  <c r="BG58" s="1"/>
  <c r="BE60" s="1"/>
  <c r="BP57" i="33"/>
  <c r="BV58" s="1"/>
  <c r="BF58" s="1"/>
  <c r="BE59" s="1"/>
  <c r="BR57" i="36"/>
  <c r="BW59" s="1"/>
  <c r="BG59" s="1"/>
  <c r="BF60" s="1"/>
  <c r="BP57" i="62"/>
  <c r="BV58" s="1"/>
  <c r="BF58" s="1"/>
  <c r="BE59" s="1"/>
  <c r="BO49" i="16"/>
  <c r="BW49" s="1"/>
  <c r="BG49" s="1"/>
  <c r="BD52" s="1"/>
  <c r="BR49" i="24"/>
  <c r="BW51" s="1"/>
  <c r="BG51" s="1"/>
  <c r="BF52" s="1"/>
  <c r="BQ49" i="38"/>
  <c r="BW50" s="1"/>
  <c r="BG50" s="1"/>
  <c r="BE52" s="1"/>
  <c r="BM49" i="47"/>
  <c r="BU49" s="1"/>
  <c r="BE49" s="1"/>
  <c r="BR49" i="49"/>
  <c r="BW51" s="1"/>
  <c r="BG51" s="1"/>
  <c r="BF52" s="1"/>
  <c r="BM49" i="56"/>
  <c r="BU49" s="1"/>
  <c r="BE49" s="1"/>
  <c r="BQ49" i="58"/>
  <c r="BW50" s="1"/>
  <c r="BG50" s="1"/>
  <c r="BE52" s="1"/>
  <c r="BR49" i="61"/>
  <c r="BW51" s="1"/>
  <c r="BG51" s="1"/>
  <c r="BF52" s="1"/>
  <c r="BP49" i="63"/>
  <c r="BV50" s="1"/>
  <c r="BF50" s="1"/>
  <c r="BE51" s="1"/>
  <c r="BN49" i="65"/>
  <c r="BV49" s="1"/>
  <c r="BF49" s="1"/>
  <c r="BD51" s="1"/>
  <c r="BN49" i="66"/>
  <c r="BV49" s="1"/>
  <c r="BF49" s="1"/>
  <c r="BD51" s="1"/>
  <c r="BP49" i="67"/>
  <c r="BV50" s="1"/>
  <c r="BF50" s="1"/>
  <c r="BE51" s="1"/>
  <c r="BR49" i="26"/>
  <c r="BW51" s="1"/>
  <c r="BG51" s="1"/>
  <c r="BF52" s="1"/>
  <c r="BQ49" i="36"/>
  <c r="BW50" s="1"/>
  <c r="BG50" s="1"/>
  <c r="BE52" s="1"/>
  <c r="BQ49" i="44"/>
  <c r="BW50" s="1"/>
  <c r="BG50" s="1"/>
  <c r="BE52" s="1"/>
  <c r="BQ49" i="54"/>
  <c r="BW50" s="1"/>
  <c r="BG50" s="1"/>
  <c r="BE52" s="1"/>
  <c r="BQ49" i="60"/>
  <c r="BW50" s="1"/>
  <c r="BG50" s="1"/>
  <c r="BE52" s="1"/>
  <c r="BP49" i="18"/>
  <c r="BV50" s="1"/>
  <c r="BF50" s="1"/>
  <c r="BE51" s="1"/>
  <c r="BN49" i="19"/>
  <c r="BV49" s="1"/>
  <c r="BF49" s="1"/>
  <c r="BD51" s="1"/>
  <c r="BR49" i="22"/>
  <c r="BW51" s="1"/>
  <c r="BG51" s="1"/>
  <c r="BF52" s="1"/>
  <c r="BQ49" i="24"/>
  <c r="BW50" s="1"/>
  <c r="BG50" s="1"/>
  <c r="BE52" s="1"/>
  <c r="BM49" i="26"/>
  <c r="BU49" s="1"/>
  <c r="BE49" s="1"/>
  <c r="BP49" i="27"/>
  <c r="BV50" s="1"/>
  <c r="BF50" s="1"/>
  <c r="BE51" s="1"/>
  <c r="BP49" i="31"/>
  <c r="BV50" s="1"/>
  <c r="BF50" s="1"/>
  <c r="BE51" s="1"/>
  <c r="BO49" i="34"/>
  <c r="BW49" s="1"/>
  <c r="BG49" s="1"/>
  <c r="BD52" s="1"/>
  <c r="BM49" i="36"/>
  <c r="BU49" s="1"/>
  <c r="BE49" s="1"/>
  <c r="BO49" i="38"/>
  <c r="BW49" s="1"/>
  <c r="BG49" s="1"/>
  <c r="BD52" s="1"/>
  <c r="BR49" i="47"/>
  <c r="BW51" s="1"/>
  <c r="BG51" s="1"/>
  <c r="BF52" s="1"/>
  <c r="BO49" i="49"/>
  <c r="BW49" s="1"/>
  <c r="BG49" s="1"/>
  <c r="BD52" s="1"/>
  <c r="BQ49" i="50"/>
  <c r="BW50" s="1"/>
  <c r="BG50" s="1"/>
  <c r="BE52" s="1"/>
  <c r="BM49" i="51"/>
  <c r="BU49" s="1"/>
  <c r="BE49" s="1"/>
  <c r="BN49" i="54"/>
  <c r="BV49" s="1"/>
  <c r="BF49" s="1"/>
  <c r="BD51" s="1"/>
  <c r="BP49" i="55"/>
  <c r="BV50" s="1"/>
  <c r="BF50" s="1"/>
  <c r="BE51" s="1"/>
  <c r="BO49" i="56"/>
  <c r="BW49" s="1"/>
  <c r="BG49" s="1"/>
  <c r="BD52" s="1"/>
  <c r="BM49" i="59"/>
  <c r="BU49" s="1"/>
  <c r="BE49" s="1"/>
  <c r="BO49" i="62"/>
  <c r="BW49" s="1"/>
  <c r="BG49" s="1"/>
  <c r="BD52" s="1"/>
  <c r="BM49" i="63"/>
  <c r="BU49" s="1"/>
  <c r="BE49" s="1"/>
  <c r="BP49" i="19"/>
  <c r="BV50" s="1"/>
  <c r="BF50" s="1"/>
  <c r="BE51" s="1"/>
  <c r="AL51" s="1"/>
  <c r="BN49" i="63"/>
  <c r="BV49" s="1"/>
  <c r="BF49" s="1"/>
  <c r="BD51" s="1"/>
  <c r="BR41" i="44"/>
  <c r="BW43" s="1"/>
  <c r="BG43" s="1"/>
  <c r="BF44" s="1"/>
  <c r="BQ41" i="50"/>
  <c r="BW42" s="1"/>
  <c r="BG42" s="1"/>
  <c r="BE44" s="1"/>
  <c r="BR41" i="58"/>
  <c r="BW43" s="1"/>
  <c r="BG43" s="1"/>
  <c r="BF44" s="1"/>
  <c r="BQ41" i="60"/>
  <c r="BW42" s="1"/>
  <c r="BG42" s="1"/>
  <c r="BE44" s="1"/>
  <c r="AL42" i="21"/>
  <c r="BM41" i="22"/>
  <c r="BU41" s="1"/>
  <c r="BE41" s="1"/>
  <c r="BO41" i="29"/>
  <c r="BW41" s="1"/>
  <c r="BG41" s="1"/>
  <c r="BD44" s="1"/>
  <c r="BR41" i="31"/>
  <c r="BW43" s="1"/>
  <c r="BG43" s="1"/>
  <c r="BF44" s="1"/>
  <c r="BQ41" i="44"/>
  <c r="BW42" s="1"/>
  <c r="BG42" s="1"/>
  <c r="BE44" s="1"/>
  <c r="BM41" i="50"/>
  <c r="BU41" s="1"/>
  <c r="BE41" s="1"/>
  <c r="BO41" i="44"/>
  <c r="BW41" s="1"/>
  <c r="BG41" s="1"/>
  <c r="BD44" s="1"/>
  <c r="BO41" i="52"/>
  <c r="BW41" s="1"/>
  <c r="BG41" s="1"/>
  <c r="BD44" s="1"/>
  <c r="BM41" i="18"/>
  <c r="BU41" s="1"/>
  <c r="BE41" s="1"/>
  <c r="BP41" i="28"/>
  <c r="BV42" s="1"/>
  <c r="BF42" s="1"/>
  <c r="BE43" s="1"/>
  <c r="BM41" i="32"/>
  <c r="BU41" s="1"/>
  <c r="BE41" s="1"/>
  <c r="BR41" i="60"/>
  <c r="BW43" s="1"/>
  <c r="BG43" s="1"/>
  <c r="BF44" s="1"/>
  <c r="BP33" i="15"/>
  <c r="BV34" s="1"/>
  <c r="BF34" s="1"/>
  <c r="BE35" s="1"/>
  <c r="BQ33" i="28"/>
  <c r="BW34" s="1"/>
  <c r="BG34" s="1"/>
  <c r="BE36" s="1"/>
  <c r="BM33" i="29"/>
  <c r="BU33" s="1"/>
  <c r="BE33" s="1"/>
  <c r="BQ33" i="38"/>
  <c r="BW34" s="1"/>
  <c r="BG34" s="1"/>
  <c r="BE36" s="1"/>
  <c r="BO33" i="49"/>
  <c r="BW33" s="1"/>
  <c r="BG33" s="1"/>
  <c r="BD36" s="1"/>
  <c r="BO33" i="15"/>
  <c r="BW33" s="1"/>
  <c r="BG33" s="1"/>
  <c r="BD36" s="1"/>
  <c r="BQ33" i="22"/>
  <c r="BW34" s="1"/>
  <c r="BG34" s="1"/>
  <c r="BE36" s="1"/>
  <c r="AL36" i="27"/>
  <c r="BN33" i="32"/>
  <c r="BV33" s="1"/>
  <c r="BF33" s="1"/>
  <c r="BD35" s="1"/>
  <c r="BN33" i="38"/>
  <c r="BV33" s="1"/>
  <c r="BF33" s="1"/>
  <c r="BD35" s="1"/>
  <c r="BR33" i="47"/>
  <c r="BW35" s="1"/>
  <c r="BG35" s="1"/>
  <c r="BF36" s="1"/>
  <c r="BQ33" i="63"/>
  <c r="BW34" s="1"/>
  <c r="BG34" s="1"/>
  <c r="BE36" s="1"/>
  <c r="BO33"/>
  <c r="BW33" s="1"/>
  <c r="BG33" s="1"/>
  <c r="BD36" s="1"/>
  <c r="BR33" i="64"/>
  <c r="BW35" s="1"/>
  <c r="BG35" s="1"/>
  <c r="BF36" s="1"/>
  <c r="BR33" i="36"/>
  <c r="BW35" s="1"/>
  <c r="BG35" s="1"/>
  <c r="BF36" s="1"/>
  <c r="BS33" i="51"/>
  <c r="BO33" i="52"/>
  <c r="BW33" s="1"/>
  <c r="BG33" s="1"/>
  <c r="BD36" s="1"/>
  <c r="BN33" i="54"/>
  <c r="BV33" s="1"/>
  <c r="BF33" s="1"/>
  <c r="BD35" s="1"/>
  <c r="BN33" i="60"/>
  <c r="BV33" s="1"/>
  <c r="BF33" s="1"/>
  <c r="BD35" s="1"/>
  <c r="BM33" i="63"/>
  <c r="BU33" s="1"/>
  <c r="BE33" s="1"/>
  <c r="AL36" i="67"/>
  <c r="BR25" i="18"/>
  <c r="BW27" s="1"/>
  <c r="BG27" s="1"/>
  <c r="BF28" s="1"/>
  <c r="BR25" i="15"/>
  <c r="BW27" s="1"/>
  <c r="BG27" s="1"/>
  <c r="BF28" s="1"/>
  <c r="BO17"/>
  <c r="BW17" s="1"/>
  <c r="BG17" s="1"/>
  <c r="BD20" s="1"/>
  <c r="BR25" i="16"/>
  <c r="BW27" s="1"/>
  <c r="BG27" s="1"/>
  <c r="BF28" s="1"/>
  <c r="BR49"/>
  <c r="BW51" s="1"/>
  <c r="BG51" s="1"/>
  <c r="BF52" s="1"/>
  <c r="BO25" i="17"/>
  <c r="BW25" s="1"/>
  <c r="BG25" s="1"/>
  <c r="BD28" s="1"/>
  <c r="BR49" i="18"/>
  <c r="BW51" s="1"/>
  <c r="BG51" s="1"/>
  <c r="BF52" s="1"/>
  <c r="AL36"/>
  <c r="BQ17"/>
  <c r="BW18" s="1"/>
  <c r="BG18" s="1"/>
  <c r="BE20" s="1"/>
  <c r="BN41"/>
  <c r="BV41" s="1"/>
  <c r="BF41" s="1"/>
  <c r="BD43" s="1"/>
  <c r="BR9"/>
  <c r="BW11" s="1"/>
  <c r="BG11" s="1"/>
  <c r="BF12" s="1"/>
  <c r="BN25" i="19"/>
  <c r="BV25" s="1"/>
  <c r="BF25" s="1"/>
  <c r="BD27" s="1"/>
  <c r="BR49"/>
  <c r="BW51" s="1"/>
  <c r="BG51" s="1"/>
  <c r="BF52" s="1"/>
  <c r="BR65" i="20"/>
  <c r="BW67" s="1"/>
  <c r="BG67" s="1"/>
  <c r="BF68" s="1"/>
  <c r="BN65"/>
  <c r="BV65" s="1"/>
  <c r="BF65" s="1"/>
  <c r="BD67" s="1"/>
  <c r="BR17"/>
  <c r="BW19" s="1"/>
  <c r="BG19" s="1"/>
  <c r="BF20" s="1"/>
  <c r="AL58"/>
  <c r="BO65" i="21"/>
  <c r="BW65" s="1"/>
  <c r="BG65" s="1"/>
  <c r="BD68" s="1"/>
  <c r="BO25"/>
  <c r="BW25" s="1"/>
  <c r="BG25" s="1"/>
  <c r="BD28" s="1"/>
  <c r="BN49"/>
  <c r="BV49" s="1"/>
  <c r="BF49" s="1"/>
  <c r="BD51" s="1"/>
  <c r="BP9"/>
  <c r="BV10" s="1"/>
  <c r="BF10" s="1"/>
  <c r="BE11" s="1"/>
  <c r="BR17"/>
  <c r="BW19" s="1"/>
  <c r="BG19" s="1"/>
  <c r="BF20" s="1"/>
  <c r="BO33" i="22"/>
  <c r="BW33" s="1"/>
  <c r="BG33" s="1"/>
  <c r="BD36" s="1"/>
  <c r="BM49"/>
  <c r="BU49" s="1"/>
  <c r="BE49" s="1"/>
  <c r="BQ25"/>
  <c r="BW26" s="1"/>
  <c r="BG26" s="1"/>
  <c r="BE28" s="1"/>
  <c r="AL28" s="1"/>
  <c r="BQ9"/>
  <c r="BW10" s="1"/>
  <c r="BG10" s="1"/>
  <c r="BE12" s="1"/>
  <c r="BM17" i="23"/>
  <c r="BU17" s="1"/>
  <c r="BE17" s="1"/>
  <c r="BP57"/>
  <c r="BV58" s="1"/>
  <c r="BF58" s="1"/>
  <c r="BE59" s="1"/>
  <c r="BQ49"/>
  <c r="BW50" s="1"/>
  <c r="BG50" s="1"/>
  <c r="BE52" s="1"/>
  <c r="BR65"/>
  <c r="BW67" s="1"/>
  <c r="BG67" s="1"/>
  <c r="BF68" s="1"/>
  <c r="BR25" i="24"/>
  <c r="BW27" s="1"/>
  <c r="BG27" s="1"/>
  <c r="BF28" s="1"/>
  <c r="BS9" a="1"/>
  <c r="BS9" s="1"/>
  <c r="BM65"/>
  <c r="BU65" s="1"/>
  <c r="BE65" s="1"/>
  <c r="BQ25" i="25"/>
  <c r="BW26" s="1"/>
  <c r="BG26" s="1"/>
  <c r="BE28" s="1"/>
  <c r="BN25"/>
  <c r="BV25" s="1"/>
  <c r="BF25" s="1"/>
  <c r="BD27" s="1"/>
  <c r="BM49"/>
  <c r="BU49" s="1"/>
  <c r="BE49" s="1"/>
  <c r="AL44" i="26"/>
  <c r="BQ25"/>
  <c r="BW26" s="1"/>
  <c r="BG26" s="1"/>
  <c r="BE28" s="1"/>
  <c r="BN17" i="27"/>
  <c r="BV17" s="1"/>
  <c r="BF17" s="1"/>
  <c r="BD19" s="1"/>
  <c r="AL59"/>
  <c r="BN65"/>
  <c r="BV65" s="1"/>
  <c r="BF65" s="1"/>
  <c r="BD67" s="1"/>
  <c r="BQ49"/>
  <c r="BW50" s="1"/>
  <c r="BG50" s="1"/>
  <c r="BE52" s="1"/>
  <c r="BP33" i="28"/>
  <c r="BV34" s="1"/>
  <c r="BF34" s="1"/>
  <c r="BE35" s="1"/>
  <c r="BO33"/>
  <c r="BW33" s="1"/>
  <c r="BG33" s="1"/>
  <c r="BD36" s="1"/>
  <c r="AL68"/>
  <c r="BN41"/>
  <c r="BV41" s="1"/>
  <c r="BF41" s="1"/>
  <c r="BD43" s="1"/>
  <c r="AL60" i="29"/>
  <c r="BP33"/>
  <c r="BV34" s="1"/>
  <c r="BF34" s="1"/>
  <c r="BE35" s="1"/>
  <c r="BO33"/>
  <c r="BW33" s="1"/>
  <c r="BG33" s="1"/>
  <c r="BD36" s="1"/>
  <c r="BN17"/>
  <c r="BV17" s="1"/>
  <c r="BF17" s="1"/>
  <c r="BD19" s="1"/>
  <c r="BN41"/>
  <c r="BV41" s="1"/>
  <c r="BF41" s="1"/>
  <c r="BD43" s="1"/>
  <c r="BM33" i="30"/>
  <c r="BU33" s="1"/>
  <c r="BE33" s="1"/>
  <c r="AL44"/>
  <c r="BR17"/>
  <c r="BW19" s="1"/>
  <c r="BG19" s="1"/>
  <c r="BF20" s="1"/>
  <c r="BN25" i="31"/>
  <c r="BV25" s="1"/>
  <c r="BF25" s="1"/>
  <c r="BD27" s="1"/>
  <c r="BR65"/>
  <c r="BW67" s="1"/>
  <c r="BG67" s="1"/>
  <c r="BF68" s="1"/>
  <c r="BP41"/>
  <c r="BV42" s="1"/>
  <c r="BF42" s="1"/>
  <c r="BE43" s="1"/>
  <c r="BM49"/>
  <c r="BU49" s="1"/>
  <c r="BE49" s="1"/>
  <c r="BO57"/>
  <c r="BW57" s="1"/>
  <c r="BG57" s="1"/>
  <c r="BD60" s="1"/>
  <c r="BP57" i="32"/>
  <c r="BV58" s="1"/>
  <c r="BF58" s="1"/>
  <c r="BE59" s="1"/>
  <c r="BN57"/>
  <c r="BV57" s="1"/>
  <c r="BF57" s="1"/>
  <c r="BD59" s="1"/>
  <c r="BN9"/>
  <c r="BV9" s="1"/>
  <c r="BF9" s="1"/>
  <c r="BD11" s="1"/>
  <c r="BN49" i="33"/>
  <c r="BV49" s="1"/>
  <c r="BF49" s="1"/>
  <c r="BD51" s="1"/>
  <c r="BR57"/>
  <c r="BW59" s="1"/>
  <c r="BG59" s="1"/>
  <c r="BF60" s="1"/>
  <c r="BM65" i="34"/>
  <c r="BU65" s="1"/>
  <c r="BE65" s="1"/>
  <c r="BN49"/>
  <c r="BV49" s="1"/>
  <c r="BF49" s="1"/>
  <c r="BD51" s="1"/>
  <c r="AL44"/>
  <c r="BQ25"/>
  <c r="BW26" s="1"/>
  <c r="BG26" s="1"/>
  <c r="BE28" s="1"/>
  <c r="BP9"/>
  <c r="BV10" s="1"/>
  <c r="BF10" s="1"/>
  <c r="BE11" s="1"/>
  <c r="BN65" i="35"/>
  <c r="BV65" s="1"/>
  <c r="BF65" s="1"/>
  <c r="BD67" s="1"/>
  <c r="BN57"/>
  <c r="BV57" s="1"/>
  <c r="BF57" s="1"/>
  <c r="BD59" s="1"/>
  <c r="BN33"/>
  <c r="BV33" s="1"/>
  <c r="BF33" s="1"/>
  <c r="BD35" s="1"/>
  <c r="BP57" i="36"/>
  <c r="BV58" s="1"/>
  <c r="BF58" s="1"/>
  <c r="BE59" s="1"/>
  <c r="BM25"/>
  <c r="BU25" s="1"/>
  <c r="BE25" s="1"/>
  <c r="BM65"/>
  <c r="BU65" s="1"/>
  <c r="BE65" s="1"/>
  <c r="BM17"/>
  <c r="BU17" s="1"/>
  <c r="BE17" s="1"/>
  <c r="BO33"/>
  <c r="BW33" s="1"/>
  <c r="BG33" s="1"/>
  <c r="BD36" s="1"/>
  <c r="BP9" i="37"/>
  <c r="BV10" s="1"/>
  <c r="BF10" s="1"/>
  <c r="BE11" s="1"/>
  <c r="BO9"/>
  <c r="BW9" s="1"/>
  <c r="BG9" s="1"/>
  <c r="BD12" s="1"/>
  <c r="BM65"/>
  <c r="BU65" s="1"/>
  <c r="BE65" s="1"/>
  <c r="BO57" i="38"/>
  <c r="BW57" s="1"/>
  <c r="BG57" s="1"/>
  <c r="BD60" s="1"/>
  <c r="BR25"/>
  <c r="BW27" s="1"/>
  <c r="BG27" s="1"/>
  <c r="BF28" s="1"/>
  <c r="BN17"/>
  <c r="BV17" s="1"/>
  <c r="BF17" s="1"/>
  <c r="BD19" s="1"/>
  <c r="BR9"/>
  <c r="BW11" s="1"/>
  <c r="BG11" s="1"/>
  <c r="BF12" s="1"/>
  <c r="BN65" i="39"/>
  <c r="BV65" s="1"/>
  <c r="BF65" s="1"/>
  <c r="BD67" s="1"/>
  <c r="BS41" a="1"/>
  <c r="BS41" s="1"/>
  <c r="BQ9"/>
  <c r="BW10" s="1"/>
  <c r="BG10" s="1"/>
  <c r="BE12" s="1"/>
  <c r="BR25" i="40"/>
  <c r="BW27" s="1"/>
  <c r="BG27" s="1"/>
  <c r="BF28" s="1"/>
  <c r="BN49"/>
  <c r="BV49" s="1"/>
  <c r="BF49" s="1"/>
  <c r="BD51" s="1"/>
  <c r="BN49" i="42"/>
  <c r="BV49" s="1"/>
  <c r="BF49" s="1"/>
  <c r="BD51" s="1"/>
  <c r="BP65"/>
  <c r="BV66" s="1"/>
  <c r="BF66" s="1"/>
  <c r="BE67" s="1"/>
  <c r="BO25"/>
  <c r="BW25" s="1"/>
  <c r="BG25" s="1"/>
  <c r="BD28" s="1"/>
  <c r="BM49" i="43"/>
  <c r="BU49" s="1"/>
  <c r="BE49" s="1"/>
  <c r="BR25"/>
  <c r="BW27" s="1"/>
  <c r="BG27" s="1"/>
  <c r="BF28" s="1"/>
  <c r="BM25"/>
  <c r="BU25" s="1"/>
  <c r="BE25" s="1"/>
  <c r="BN17"/>
  <c r="BV17" s="1"/>
  <c r="BF17" s="1"/>
  <c r="BD19" s="1"/>
  <c r="BM49" i="44"/>
  <c r="BU49" s="1"/>
  <c r="BE49" s="1"/>
  <c r="BM33"/>
  <c r="BU33" s="1"/>
  <c r="BE33" s="1"/>
  <c r="BM65" i="45"/>
  <c r="BU65" s="1"/>
  <c r="BE65" s="1"/>
  <c r="BP33"/>
  <c r="BV34" s="1"/>
  <c r="BF34" s="1"/>
  <c r="BE35" s="1"/>
  <c r="BQ25"/>
  <c r="BW26" s="1"/>
  <c r="BG26" s="1"/>
  <c r="BE28" s="1"/>
  <c r="BM9"/>
  <c r="BR9"/>
  <c r="BW11" s="1"/>
  <c r="BG11" s="1"/>
  <c r="BF12" s="1"/>
  <c r="AL36" i="46"/>
  <c r="BM25"/>
  <c r="BU25" s="1"/>
  <c r="BE25" s="1"/>
  <c r="BM17"/>
  <c r="BU17" s="1"/>
  <c r="BE17" s="1"/>
  <c r="BM49"/>
  <c r="BU49" s="1"/>
  <c r="BE49" s="1"/>
  <c r="BN65"/>
  <c r="BV65" s="1"/>
  <c r="BF65" s="1"/>
  <c r="BD67" s="1"/>
  <c r="BR25" i="47"/>
  <c r="BW27" s="1"/>
  <c r="BG27" s="1"/>
  <c r="BF28" s="1"/>
  <c r="BM65"/>
  <c r="BU65" s="1"/>
  <c r="BE65" s="1"/>
  <c r="BN49"/>
  <c r="BV49" s="1"/>
  <c r="BF49" s="1"/>
  <c r="BD51" s="1"/>
  <c r="BO65" i="48"/>
  <c r="BW65" s="1"/>
  <c r="BG65" s="1"/>
  <c r="BD68" s="1"/>
  <c r="BO25"/>
  <c r="BW25" s="1"/>
  <c r="BG25" s="1"/>
  <c r="BD28" s="1"/>
  <c r="BN17"/>
  <c r="BV17" s="1"/>
  <c r="BF17" s="1"/>
  <c r="BD19" s="1"/>
  <c r="BN49"/>
  <c r="BV49" s="1"/>
  <c r="BF49" s="1"/>
  <c r="BD51" s="1"/>
  <c r="BM65" i="49"/>
  <c r="BU65" s="1"/>
  <c r="BE65" s="1"/>
  <c r="BM25"/>
  <c r="BU25" s="1"/>
  <c r="BE25" s="1"/>
  <c r="BD26" s="1"/>
  <c r="BR17"/>
  <c r="BW19" s="1"/>
  <c r="BG19" s="1"/>
  <c r="BF20" s="1"/>
  <c r="BO9"/>
  <c r="BW9" s="1"/>
  <c r="BG9" s="1"/>
  <c r="BD12" s="1"/>
  <c r="BP57"/>
  <c r="BV58" s="1"/>
  <c r="BF58" s="1"/>
  <c r="BE59" s="1"/>
  <c r="BO49" i="50"/>
  <c r="BW49" s="1"/>
  <c r="BG49" s="1"/>
  <c r="BD52" s="1"/>
  <c r="BO65"/>
  <c r="BW65" s="1"/>
  <c r="BG65" s="1"/>
  <c r="BD68" s="1"/>
  <c r="BO17"/>
  <c r="BW17" s="1"/>
  <c r="BG17" s="1"/>
  <c r="BD20" s="1"/>
  <c r="AL12" i="51"/>
  <c r="AL44"/>
  <c r="BQ25"/>
  <c r="BW26" s="1"/>
  <c r="BG26" s="1"/>
  <c r="BE28" s="1"/>
  <c r="BR17"/>
  <c r="BW19" s="1"/>
  <c r="BG19" s="1"/>
  <c r="BF20" s="1"/>
  <c r="BQ65"/>
  <c r="BW66" s="1"/>
  <c r="BG66" s="1"/>
  <c r="BE68" s="1"/>
  <c r="BR49"/>
  <c r="BW51" s="1"/>
  <c r="BG51" s="1"/>
  <c r="BF52" s="1"/>
  <c r="AL43"/>
  <c r="BR41" i="52"/>
  <c r="BW43" s="1"/>
  <c r="BG43" s="1"/>
  <c r="BF44" s="1"/>
  <c r="BN25"/>
  <c r="BV25" s="1"/>
  <c r="BF25" s="1"/>
  <c r="BD27" s="1"/>
  <c r="BM33"/>
  <c r="BU33" s="1"/>
  <c r="BE33" s="1"/>
  <c r="AL33" s="1"/>
  <c r="BQ33"/>
  <c r="BW34" s="1"/>
  <c r="BG34" s="1"/>
  <c r="BE36" s="1"/>
  <c r="BM49" i="53"/>
  <c r="BU49" s="1"/>
  <c r="BE49" s="1"/>
  <c r="BO25"/>
  <c r="BW25" s="1"/>
  <c r="BG25" s="1"/>
  <c r="BD28" s="1"/>
  <c r="BO65"/>
  <c r="BW65" s="1"/>
  <c r="BG65" s="1"/>
  <c r="BD68" s="1"/>
  <c r="BR25" i="54"/>
  <c r="BW27" s="1"/>
  <c r="BG27" s="1"/>
  <c r="BF28" s="1"/>
  <c r="BN65"/>
  <c r="BV65" s="1"/>
  <c r="BF65" s="1"/>
  <c r="BD67" s="1"/>
  <c r="AL43"/>
  <c r="BO49" i="55"/>
  <c r="BW49" s="1"/>
  <c r="BG49" s="1"/>
  <c r="BD52" s="1"/>
  <c r="BO65"/>
  <c r="BW65" s="1"/>
  <c r="BG65" s="1"/>
  <c r="BD68" s="1"/>
  <c r="BQ65"/>
  <c r="BW66" s="1"/>
  <c r="BG66" s="1"/>
  <c r="BE68" s="1"/>
  <c r="BN65" i="56"/>
  <c r="BV65" s="1"/>
  <c r="BF65" s="1"/>
  <c r="BD67" s="1"/>
  <c r="BQ49"/>
  <c r="BW50" s="1"/>
  <c r="BG50" s="1"/>
  <c r="BE52" s="1"/>
  <c r="BM33" i="57"/>
  <c r="BU33" s="1"/>
  <c r="BE33" s="1"/>
  <c r="BP41"/>
  <c r="BV42" s="1"/>
  <c r="BF42" s="1"/>
  <c r="BE43" s="1"/>
  <c r="AL12"/>
  <c r="AL36" i="58"/>
  <c r="BM17"/>
  <c r="BU17" s="1"/>
  <c r="BE17" s="1"/>
  <c r="BN65"/>
  <c r="BV65" s="1"/>
  <c r="BF65" s="1"/>
  <c r="BD67" s="1"/>
  <c r="BM49"/>
  <c r="BU49" s="1"/>
  <c r="BE49" s="1"/>
  <c r="BN25" i="59"/>
  <c r="BV25" s="1"/>
  <c r="BF25" s="1"/>
  <c r="BD27" s="1"/>
  <c r="BR17"/>
  <c r="BW19" s="1"/>
  <c r="BG19" s="1"/>
  <c r="BF20" s="1"/>
  <c r="BO49"/>
  <c r="BW49" s="1"/>
  <c r="BG49" s="1"/>
  <c r="BD52" s="1"/>
  <c r="BN9" i="60"/>
  <c r="BV9" s="1"/>
  <c r="BF9" s="1"/>
  <c r="BD11" s="1"/>
  <c r="BR9"/>
  <c r="BW11" s="1"/>
  <c r="BG11" s="1"/>
  <c r="BF12" s="1"/>
  <c r="BQ65"/>
  <c r="BW66" s="1"/>
  <c r="BG66" s="1"/>
  <c r="BE68" s="1"/>
  <c r="BN65"/>
  <c r="BV65" s="1"/>
  <c r="BF65" s="1"/>
  <c r="BD67" s="1"/>
  <c r="BO25"/>
  <c r="BW25" s="1"/>
  <c r="BG25" s="1"/>
  <c r="BD28" s="1"/>
  <c r="BP41"/>
  <c r="BV42" s="1"/>
  <c r="BF42" s="1"/>
  <c r="BE43" s="1"/>
  <c r="AL43" s="1"/>
  <c r="BN41"/>
  <c r="BV41" s="1"/>
  <c r="BF41" s="1"/>
  <c r="BD43" s="1"/>
  <c r="BM33"/>
  <c r="BU33" s="1"/>
  <c r="BE33" s="1"/>
  <c r="BM65" i="61"/>
  <c r="BU65" s="1"/>
  <c r="BE65" s="1"/>
  <c r="BM49"/>
  <c r="BU49" s="1"/>
  <c r="BE49" s="1"/>
  <c r="BM17"/>
  <c r="BU17" s="1"/>
  <c r="BE17" s="1"/>
  <c r="BM9"/>
  <c r="BM65" i="62"/>
  <c r="BU65" s="1"/>
  <c r="BE65" s="1"/>
  <c r="BM25"/>
  <c r="BU25" s="1"/>
  <c r="BE25" s="1"/>
  <c r="BD26" s="1"/>
  <c r="BP65" i="63"/>
  <c r="BV66" s="1"/>
  <c r="BF66" s="1"/>
  <c r="BE67" s="1"/>
  <c r="BQ65"/>
  <c r="BW66" s="1"/>
  <c r="BG66" s="1"/>
  <c r="BE68" s="1"/>
  <c r="BO57"/>
  <c r="BW57" s="1"/>
  <c r="BG57" s="1"/>
  <c r="BD60" s="1"/>
  <c r="BO41"/>
  <c r="BW41" s="1"/>
  <c r="BG41" s="1"/>
  <c r="BD44" s="1"/>
  <c r="BM9"/>
  <c r="BO9"/>
  <c r="BW9" s="1"/>
  <c r="BG9" s="1"/>
  <c r="BD12" s="1"/>
  <c r="BR17"/>
  <c r="BW19" s="1"/>
  <c r="BG19" s="1"/>
  <c r="BF20" s="1"/>
  <c r="AL43" i="64"/>
  <c r="BN49"/>
  <c r="BV49" s="1"/>
  <c r="BF49" s="1"/>
  <c r="BD51" s="1"/>
  <c r="BM25"/>
  <c r="BU25" s="1"/>
  <c r="BE25" s="1"/>
  <c r="BR17" i="65"/>
  <c r="BW19" s="1"/>
  <c r="BG19" s="1"/>
  <c r="BF20" s="1"/>
  <c r="AL20" s="1"/>
  <c r="BN9"/>
  <c r="BV9" s="1"/>
  <c r="BF9" s="1"/>
  <c r="BD11" s="1"/>
  <c r="AL59"/>
  <c r="BM33"/>
  <c r="BU33" s="1"/>
  <c r="BE33" s="1"/>
  <c r="BR65"/>
  <c r="BW67" s="1"/>
  <c r="BG67" s="1"/>
  <c r="BF68" s="1"/>
  <c r="BN65"/>
  <c r="BV65" s="1"/>
  <c r="BF65" s="1"/>
  <c r="BD67" s="1"/>
  <c r="BO57" i="66"/>
  <c r="BW57" s="1"/>
  <c r="BG57" s="1"/>
  <c r="BD60" s="1"/>
  <c r="BR25"/>
  <c r="BW27" s="1"/>
  <c r="BG27" s="1"/>
  <c r="BF28" s="1"/>
  <c r="BM33"/>
  <c r="BU33" s="1"/>
  <c r="BE33" s="1"/>
  <c r="BM9"/>
  <c r="BU7" s="1"/>
  <c r="BR9"/>
  <c r="BW11" s="1"/>
  <c r="BG11" s="1"/>
  <c r="BF12" s="1"/>
  <c r="BM9" i="67"/>
  <c r="BO57"/>
  <c r="BW57" s="1"/>
  <c r="BG57" s="1"/>
  <c r="BD60" s="1"/>
  <c r="BM25" i="15"/>
  <c r="BU25" s="1"/>
  <c r="BE25" s="1"/>
  <c r="BQ33"/>
  <c r="BW34" s="1"/>
  <c r="BG34" s="1"/>
  <c r="BE36" s="1"/>
  <c r="AL27" i="16"/>
  <c r="BP25" i="17"/>
  <c r="BV26" s="1"/>
  <c r="BF26" s="1"/>
  <c r="BE27" s="1"/>
  <c r="AL51" i="18"/>
  <c r="BN9"/>
  <c r="BV9" s="1"/>
  <c r="BF9" s="1"/>
  <c r="BD11" s="1"/>
  <c r="BO65" i="19"/>
  <c r="BW65" s="1"/>
  <c r="BG65" s="1"/>
  <c r="BD68" s="1"/>
  <c r="AL12" i="20"/>
  <c r="BN49"/>
  <c r="BV49" s="1"/>
  <c r="BF49" s="1"/>
  <c r="BD51" s="1"/>
  <c r="BN65" i="22"/>
  <c r="BV65" s="1"/>
  <c r="BF65" s="1"/>
  <c r="BD67" s="1"/>
  <c r="AL67" s="1"/>
  <c r="BR49" i="23"/>
  <c r="BW51" s="1"/>
  <c r="BG51" s="1"/>
  <c r="BF52" s="1"/>
  <c r="BO49" i="24"/>
  <c r="BW49" s="1"/>
  <c r="BG49" s="1"/>
  <c r="BD52" s="1"/>
  <c r="BS41" a="1"/>
  <c r="BS41" s="1"/>
  <c r="BN17" i="25"/>
  <c r="BV17" s="1"/>
  <c r="BF17" s="1"/>
  <c r="BD19" s="1"/>
  <c r="BN17" i="26"/>
  <c r="BV17" s="1"/>
  <c r="BF17" s="1"/>
  <c r="BD19" s="1"/>
  <c r="BM17" i="27"/>
  <c r="BU17" s="1"/>
  <c r="BE17" s="1"/>
  <c r="BN25"/>
  <c r="BV25" s="1"/>
  <c r="BF25" s="1"/>
  <c r="BD27" s="1"/>
  <c r="BR57" i="28"/>
  <c r="BW59" s="1"/>
  <c r="BG59" s="1"/>
  <c r="BF60" s="1"/>
  <c r="BN9"/>
  <c r="BV9" s="1"/>
  <c r="BF9" s="1"/>
  <c r="BD11" s="1"/>
  <c r="AL52"/>
  <c r="BN65" i="29"/>
  <c r="BV65" s="1"/>
  <c r="BF65" s="1"/>
  <c r="BD67" s="1"/>
  <c r="BQ33"/>
  <c r="BW34" s="1"/>
  <c r="BG34" s="1"/>
  <c r="BE36" s="1"/>
  <c r="BR41"/>
  <c r="BW43" s="1"/>
  <c r="BG43" s="1"/>
  <c r="BF44" s="1"/>
  <c r="BP33" i="30"/>
  <c r="BV34" s="1"/>
  <c r="BF34" s="1"/>
  <c r="BE35" s="1"/>
  <c r="BR17" i="31"/>
  <c r="BW19" s="1"/>
  <c r="BG19" s="1"/>
  <c r="BF20" s="1"/>
  <c r="BP57"/>
  <c r="BV58" s="1"/>
  <c r="BF58" s="1"/>
  <c r="BE59" s="1"/>
  <c r="BM57" i="32"/>
  <c r="BU57" s="1"/>
  <c r="BE57" s="1"/>
  <c r="BN41"/>
  <c r="BV41" s="1"/>
  <c r="BF41" s="1"/>
  <c r="BD43" s="1"/>
  <c r="BR25"/>
  <c r="BW27" s="1"/>
  <c r="BG27" s="1"/>
  <c r="BF28" s="1"/>
  <c r="BM49" i="33"/>
  <c r="BU49" s="1"/>
  <c r="BE49" s="1"/>
  <c r="BR17" i="34"/>
  <c r="BW19" s="1"/>
  <c r="BG19" s="1"/>
  <c r="BF20" s="1"/>
  <c r="BS41" a="1"/>
  <c r="BS41" s="1"/>
  <c r="BM33" i="35"/>
  <c r="BU33" s="1"/>
  <c r="BE33" s="1"/>
  <c r="BO25" i="36"/>
  <c r="BW25" s="1"/>
  <c r="BG25" s="1"/>
  <c r="BD28" s="1"/>
  <c r="BQ9" i="37"/>
  <c r="BW10" s="1"/>
  <c r="BG10" s="1"/>
  <c r="BE12" s="1"/>
  <c r="BP57" i="38"/>
  <c r="BV58" s="1"/>
  <c r="BF58" s="1"/>
  <c r="BE59" s="1"/>
  <c r="BM9"/>
  <c r="BM65" i="39"/>
  <c r="BU65" s="1"/>
  <c r="BE65" s="1"/>
  <c r="BN57" i="40"/>
  <c r="BV57" s="1"/>
  <c r="BF57" s="1"/>
  <c r="BD59" s="1"/>
  <c r="BQ49" i="42"/>
  <c r="BW50" s="1"/>
  <c r="BG50" s="1"/>
  <c r="BE52" s="1"/>
  <c r="BN65"/>
  <c r="BV65" s="1"/>
  <c r="BF65" s="1"/>
  <c r="BD67" s="1"/>
  <c r="AL67" s="1"/>
  <c r="BO9"/>
  <c r="BW9" s="1"/>
  <c r="BG9" s="1"/>
  <c r="BD12" s="1"/>
  <c r="BS33" i="43" a="1"/>
  <c r="BS33" s="1"/>
  <c r="BQ25" i="44"/>
  <c r="BW26" s="1"/>
  <c r="BG26" s="1"/>
  <c r="BE28" s="1"/>
  <c r="AL28" s="1"/>
  <c r="BP9"/>
  <c r="BV10" s="1"/>
  <c r="BF10" s="1"/>
  <c r="BE11" s="1"/>
  <c r="BO49" i="45"/>
  <c r="BW49" s="1"/>
  <c r="BG49" s="1"/>
  <c r="BD52" s="1"/>
  <c r="BR25"/>
  <c r="BW27" s="1"/>
  <c r="BG27" s="1"/>
  <c r="BF28" s="1"/>
  <c r="BN9"/>
  <c r="BV9" s="1"/>
  <c r="BF9" s="1"/>
  <c r="BD11" s="1"/>
  <c r="AL11" s="1"/>
  <c r="BO25" i="46"/>
  <c r="BW25" s="1"/>
  <c r="BG25" s="1"/>
  <c r="BD28" s="1"/>
  <c r="BP33" i="47"/>
  <c r="BV34" s="1"/>
  <c r="BF34" s="1"/>
  <c r="BE35" s="1"/>
  <c r="AL44"/>
  <c r="BO49"/>
  <c r="BW49" s="1"/>
  <c r="BG49" s="1"/>
  <c r="BD52" s="1"/>
  <c r="BM49" i="48"/>
  <c r="BU49" s="1"/>
  <c r="BE49" s="1"/>
  <c r="BO25" i="49"/>
  <c r="BW25" s="1"/>
  <c r="BG25" s="1"/>
  <c r="BD28" s="1"/>
  <c r="AL28" s="1"/>
  <c r="BQ49"/>
  <c r="BW50" s="1"/>
  <c r="BG50" s="1"/>
  <c r="BE52" s="1"/>
  <c r="BP33"/>
  <c r="BV34" s="1"/>
  <c r="BF34" s="1"/>
  <c r="BE35" s="1"/>
  <c r="BR57" i="50"/>
  <c r="BW59" s="1"/>
  <c r="BG59" s="1"/>
  <c r="BF60" s="1"/>
  <c r="BN25"/>
  <c r="BV25" s="1"/>
  <c r="BF25" s="1"/>
  <c r="BD27" s="1"/>
  <c r="AL27" s="1"/>
  <c r="BN33" i="52"/>
  <c r="BV33" s="1"/>
  <c r="BF33" s="1"/>
  <c r="BD35" s="1"/>
  <c r="BO17" i="53"/>
  <c r="BW17" s="1"/>
  <c r="BG17" s="1"/>
  <c r="BD20" s="1"/>
  <c r="BO25" i="56"/>
  <c r="BW25" s="1"/>
  <c r="BG25" s="1"/>
  <c r="BD28" s="1"/>
  <c r="BP33" i="57"/>
  <c r="BV34" s="1"/>
  <c r="BF34" s="1"/>
  <c r="BE35" s="1"/>
  <c r="BS33" i="59" a="1"/>
  <c r="BS33" s="1"/>
  <c r="BM25"/>
  <c r="BU25" s="1"/>
  <c r="BE25" s="1"/>
  <c r="BD26" s="1"/>
  <c r="AL26" s="1"/>
  <c r="BO65"/>
  <c r="BW65" s="1"/>
  <c r="BG65" s="1"/>
  <c r="BD68" s="1"/>
  <c r="BM41" i="60"/>
  <c r="BU41" s="1"/>
  <c r="BE41" s="1"/>
  <c r="BO65" i="61"/>
  <c r="BW65" s="1"/>
  <c r="BG65" s="1"/>
  <c r="BD68" s="1"/>
  <c r="BP9"/>
  <c r="BV10" s="1"/>
  <c r="BF10" s="1"/>
  <c r="BE11" s="1"/>
  <c r="BP9" i="62"/>
  <c r="BV10" s="1"/>
  <c r="BF10" s="1"/>
  <c r="BE11" s="1"/>
  <c r="BN33" i="63"/>
  <c r="BV33" s="1"/>
  <c r="BF33" s="1"/>
  <c r="BD35" s="1"/>
  <c r="BP57"/>
  <c r="BV58" s="1"/>
  <c r="BF58" s="1"/>
  <c r="BE59" s="1"/>
  <c r="BQ49"/>
  <c r="BW50" s="1"/>
  <c r="BG50" s="1"/>
  <c r="BE52" s="1"/>
  <c r="AL35" i="64"/>
  <c r="BO9"/>
  <c r="BW9" s="1"/>
  <c r="BG9" s="1"/>
  <c r="BD12" s="1"/>
  <c r="AL19" i="65"/>
  <c r="BQ9"/>
  <c r="BW10" s="1"/>
  <c r="BG10" s="1"/>
  <c r="BE12" s="1"/>
  <c r="BQ49" i="66"/>
  <c r="BW50" s="1"/>
  <c r="BG50" s="1"/>
  <c r="BE52" s="1"/>
  <c r="BR17"/>
  <c r="BW19" s="1"/>
  <c r="BG19" s="1"/>
  <c r="BF20" s="1"/>
  <c r="BN9"/>
  <c r="BV9" s="1"/>
  <c r="BF9" s="1"/>
  <c r="BD11" s="1"/>
  <c r="BR25" i="67"/>
  <c r="BW27" s="1"/>
  <c r="BG27" s="1"/>
  <c r="BF28" s="1"/>
  <c r="AL28" s="1"/>
  <c r="AL12"/>
  <c r="AL43" i="15"/>
  <c r="BM33"/>
  <c r="BU33" s="1"/>
  <c r="BE33" s="1"/>
  <c r="BR17" i="33"/>
  <c r="BW19" s="1"/>
  <c r="BG19" s="1"/>
  <c r="BF20" s="1"/>
  <c r="BN17" i="34"/>
  <c r="BV17" s="1"/>
  <c r="BF17" s="1"/>
  <c r="BD19" s="1"/>
  <c r="BR57" i="37"/>
  <c r="BW59" s="1"/>
  <c r="BG59" s="1"/>
  <c r="BF60" s="1"/>
  <c r="BR49" i="38"/>
  <c r="BW51" s="1"/>
  <c r="BG51" s="1"/>
  <c r="BF52" s="1"/>
  <c r="BR49" i="42"/>
  <c r="BW51" s="1"/>
  <c r="BG51" s="1"/>
  <c r="BF52" s="1"/>
  <c r="BR25" i="44"/>
  <c r="BW27" s="1"/>
  <c r="BG27" s="1"/>
  <c r="BF28" s="1"/>
  <c r="BN57" i="45"/>
  <c r="BV57" s="1"/>
  <c r="BF57" s="1"/>
  <c r="BD59" s="1"/>
  <c r="AL67" i="50"/>
  <c r="AL20" i="59"/>
  <c r="BQ17" i="60"/>
  <c r="BW18" s="1"/>
  <c r="BG18" s="1"/>
  <c r="BE20" s="1"/>
  <c r="BR17" i="62"/>
  <c r="BW19" s="1"/>
  <c r="BG19" s="1"/>
  <c r="BF20" s="1"/>
  <c r="AL33"/>
  <c r="BR25" i="63"/>
  <c r="BW27" s="1"/>
  <c r="BG27" s="1"/>
  <c r="BF28" s="1"/>
  <c r="AL28" s="1"/>
  <c r="BN25" i="67"/>
  <c r="BV25" s="1"/>
  <c r="BF25" s="1"/>
  <c r="BD27" s="1"/>
  <c r="BR25" i="20"/>
  <c r="BW27" s="1"/>
  <c r="BG27" s="1"/>
  <c r="BF28" s="1"/>
  <c r="AL60" i="22"/>
  <c r="AL19" i="31"/>
  <c r="AL51"/>
  <c r="BR17" i="15"/>
  <c r="BW19" s="1"/>
  <c r="BG19" s="1"/>
  <c r="BF20" s="1"/>
  <c r="BR49"/>
  <c r="BW51" s="1"/>
  <c r="BG51" s="1"/>
  <c r="BF52" s="1"/>
  <c r="BQ25" i="16"/>
  <c r="BW26" s="1"/>
  <c r="BG26" s="1"/>
  <c r="BE28" s="1"/>
  <c r="BR17"/>
  <c r="BW19" s="1"/>
  <c r="BG19" s="1"/>
  <c r="BF20" s="1"/>
  <c r="BO33" i="17"/>
  <c r="BW33" s="1"/>
  <c r="BG33" s="1"/>
  <c r="BD36" s="1"/>
  <c r="BN25"/>
  <c r="BV25" s="1"/>
  <c r="BF25" s="1"/>
  <c r="BD27" s="1"/>
  <c r="BR17"/>
  <c r="BW19" s="1"/>
  <c r="BG19" s="1"/>
  <c r="BF20" s="1"/>
  <c r="BM49" i="18"/>
  <c r="BU49" s="1"/>
  <c r="BE49" s="1"/>
  <c r="BR65"/>
  <c r="BW67" s="1"/>
  <c r="BG67" s="1"/>
  <c r="BF68" s="1"/>
  <c r="AL27"/>
  <c r="BM17"/>
  <c r="BU17" s="1"/>
  <c r="BE17" s="1"/>
  <c r="BQ41"/>
  <c r="BW42" s="1"/>
  <c r="BG42" s="1"/>
  <c r="BE44" s="1"/>
  <c r="BM57" i="19"/>
  <c r="BU57" s="1"/>
  <c r="BE57" s="1"/>
  <c r="BP65"/>
  <c r="BV66" s="1"/>
  <c r="BF66" s="1"/>
  <c r="BE67" s="1"/>
  <c r="AL67" s="1"/>
  <c r="BP17"/>
  <c r="BV18" s="1"/>
  <c r="BF18" s="1"/>
  <c r="BE19" s="1"/>
  <c r="AL19" s="1"/>
  <c r="BM49"/>
  <c r="BU49" s="1"/>
  <c r="BE49" s="1"/>
  <c r="BO65" i="20"/>
  <c r="BW65" s="1"/>
  <c r="BG65" s="1"/>
  <c r="BD68" s="1"/>
  <c r="AL43"/>
  <c r="BN25"/>
  <c r="BV25" s="1"/>
  <c r="BF25" s="1"/>
  <c r="BD27" s="1"/>
  <c r="BM17"/>
  <c r="BU17" s="1"/>
  <c r="BE17" s="1"/>
  <c r="AL27" i="21"/>
  <c r="BQ49"/>
  <c r="BW50" s="1"/>
  <c r="BG50" s="1"/>
  <c r="BE52" s="1"/>
  <c r="BO9"/>
  <c r="BW9" s="1"/>
  <c r="BG9" s="1"/>
  <c r="BD12" s="1"/>
  <c r="BR33" i="22"/>
  <c r="BW35" s="1"/>
  <c r="BG35" s="1"/>
  <c r="BF36" s="1"/>
  <c r="BO49"/>
  <c r="BW49" s="1"/>
  <c r="BG49" s="1"/>
  <c r="BD52" s="1"/>
  <c r="AL52" s="1"/>
  <c r="BP41"/>
  <c r="BV42" s="1"/>
  <c r="BF42" s="1"/>
  <c r="BE43" s="1"/>
  <c r="BO41"/>
  <c r="BW41" s="1"/>
  <c r="BG41" s="1"/>
  <c r="BD44" s="1"/>
  <c r="BM25"/>
  <c r="BU25" s="1"/>
  <c r="BE25" s="1"/>
  <c r="BP9"/>
  <c r="BV10" s="1"/>
  <c r="BF10" s="1"/>
  <c r="BE11" s="1"/>
  <c r="BN17" i="23"/>
  <c r="BV17" s="1"/>
  <c r="BF17" s="1"/>
  <c r="BD19" s="1"/>
  <c r="BO57"/>
  <c r="BW57" s="1"/>
  <c r="BG57" s="1"/>
  <c r="BD60" s="1"/>
  <c r="AL35"/>
  <c r="BM49" i="24"/>
  <c r="BU49" s="1"/>
  <c r="BE49" s="1"/>
  <c r="BQ65"/>
  <c r="BW66" s="1"/>
  <c r="BG66" s="1"/>
  <c r="BE68" s="1"/>
  <c r="BN49" i="25"/>
  <c r="BV49" s="1"/>
  <c r="BF49" s="1"/>
  <c r="BD51" s="1"/>
  <c r="AL43" i="26"/>
  <c r="BQ17" i="27"/>
  <c r="BW18" s="1"/>
  <c r="BG18" s="1"/>
  <c r="BE20" s="1"/>
  <c r="BR33" i="28"/>
  <c r="BW35" s="1"/>
  <c r="BG35" s="1"/>
  <c r="BF36" s="1"/>
  <c r="BO57"/>
  <c r="BW57" s="1"/>
  <c r="BG57" s="1"/>
  <c r="BD60" s="1"/>
  <c r="BQ41"/>
  <c r="BW42" s="1"/>
  <c r="BG42" s="1"/>
  <c r="BE44" s="1"/>
  <c r="BP25" i="29"/>
  <c r="BV26" s="1"/>
  <c r="BF26" s="1"/>
  <c r="BE27" s="1"/>
  <c r="BR33"/>
  <c r="BW35" s="1"/>
  <c r="BG35" s="1"/>
  <c r="BF36" s="1"/>
  <c r="BN49"/>
  <c r="BV49" s="1"/>
  <c r="BF49" s="1"/>
  <c r="BD51" s="1"/>
  <c r="BN33" i="30"/>
  <c r="BV33" s="1"/>
  <c r="BF33" s="1"/>
  <c r="BD35" s="1"/>
  <c r="BN65"/>
  <c r="BV65" s="1"/>
  <c r="BF65" s="1"/>
  <c r="BD67" s="1"/>
  <c r="AL67" s="1"/>
  <c r="BM25"/>
  <c r="BU25" s="1"/>
  <c r="BE25" s="1"/>
  <c r="BM17"/>
  <c r="BU17" s="1"/>
  <c r="BE17" s="1"/>
  <c r="BN49"/>
  <c r="BV49" s="1"/>
  <c r="BF49" s="1"/>
  <c r="BD51" s="1"/>
  <c r="BQ25" i="31"/>
  <c r="BW26" s="1"/>
  <c r="BG26" s="1"/>
  <c r="BE28" s="1"/>
  <c r="BO17"/>
  <c r="BW17" s="1"/>
  <c r="BG17" s="1"/>
  <c r="BD20" s="1"/>
  <c r="BO41"/>
  <c r="BW41" s="1"/>
  <c r="BG41" s="1"/>
  <c r="BD44" s="1"/>
  <c r="BR65" i="32"/>
  <c r="BW67" s="1"/>
  <c r="BG67" s="1"/>
  <c r="BF68" s="1"/>
  <c r="BO33"/>
  <c r="BW33" s="1"/>
  <c r="BG33" s="1"/>
  <c r="BD36" s="1"/>
  <c r="BM9"/>
  <c r="BQ9"/>
  <c r="BW10" s="1"/>
  <c r="BG10" s="1"/>
  <c r="BE12" s="1"/>
  <c r="BQ49" i="33"/>
  <c r="BW50" s="1"/>
  <c r="BG50" s="1"/>
  <c r="BE52" s="1"/>
  <c r="BN65"/>
  <c r="BV65" s="1"/>
  <c r="BF65" s="1"/>
  <c r="BD67" s="1"/>
  <c r="AL67" s="1"/>
  <c r="BM17"/>
  <c r="BU17" s="1"/>
  <c r="BE17" s="1"/>
  <c r="AL59" i="34"/>
  <c r="BN65"/>
  <c r="BV65" s="1"/>
  <c r="BF65" s="1"/>
  <c r="BD67" s="1"/>
  <c r="BQ49"/>
  <c r="BW50" s="1"/>
  <c r="BG50" s="1"/>
  <c r="BE52" s="1"/>
  <c r="BR49"/>
  <c r="BW51" s="1"/>
  <c r="BG51" s="1"/>
  <c r="BF52" s="1"/>
  <c r="AL42"/>
  <c r="BP41" i="35"/>
  <c r="BV42" s="1"/>
  <c r="BF42" s="1"/>
  <c r="BE43" s="1"/>
  <c r="BN41"/>
  <c r="BV41" s="1"/>
  <c r="BF41" s="1"/>
  <c r="BD43" s="1"/>
  <c r="BO57" i="36"/>
  <c r="BW57" s="1"/>
  <c r="BG57" s="1"/>
  <c r="BD60" s="1"/>
  <c r="BN49"/>
  <c r="BV49" s="1"/>
  <c r="BF49" s="1"/>
  <c r="BD51" s="1"/>
  <c r="BQ65"/>
  <c r="BW66" s="1"/>
  <c r="BG66" s="1"/>
  <c r="BE68" s="1"/>
  <c r="BQ17"/>
  <c r="BW18" s="1"/>
  <c r="BG18" s="1"/>
  <c r="BE20" s="1"/>
  <c r="BP57" i="37"/>
  <c r="BV58" s="1"/>
  <c r="BF58" s="1"/>
  <c r="BE59" s="1"/>
  <c r="AL59" s="1"/>
  <c r="BN57"/>
  <c r="BV57" s="1"/>
  <c r="BF57" s="1"/>
  <c r="BD59" s="1"/>
  <c r="BN65"/>
  <c r="BV65" s="1"/>
  <c r="BF65" s="1"/>
  <c r="BD67" s="1"/>
  <c r="BO33"/>
  <c r="BW33" s="1"/>
  <c r="BG33" s="1"/>
  <c r="BD36" s="1"/>
  <c r="BN49" i="38"/>
  <c r="BV49" s="1"/>
  <c r="BF49" s="1"/>
  <c r="BD51" s="1"/>
  <c r="BM25"/>
  <c r="BU25" s="1"/>
  <c r="BE25" s="1"/>
  <c r="BN25" i="39"/>
  <c r="BV25" s="1"/>
  <c r="BF25" s="1"/>
  <c r="BD27" s="1"/>
  <c r="BQ65"/>
  <c r="BW66" s="1"/>
  <c r="BG66" s="1"/>
  <c r="BE68" s="1"/>
  <c r="BN9"/>
  <c r="BV9" s="1"/>
  <c r="BF9" s="1"/>
  <c r="BD11" s="1"/>
  <c r="BO33"/>
  <c r="BW33" s="1"/>
  <c r="BG33" s="1"/>
  <c r="BD36" s="1"/>
  <c r="BS57" a="1"/>
  <c r="BS57" s="1"/>
  <c r="BP49" i="40"/>
  <c r="BV50" s="1"/>
  <c r="BF50" s="1"/>
  <c r="BE51" s="1"/>
  <c r="BM17" i="42"/>
  <c r="BU17" s="1"/>
  <c r="BE17" s="1"/>
  <c r="BR25"/>
  <c r="BW27" s="1"/>
  <c r="BG27" s="1"/>
  <c r="BF28" s="1"/>
  <c r="BN65" i="43"/>
  <c r="BV65" s="1"/>
  <c r="BF65" s="1"/>
  <c r="BD67" s="1"/>
  <c r="BS9" a="1"/>
  <c r="BS9" s="1"/>
  <c r="BN49"/>
  <c r="BV49" s="1"/>
  <c r="BF49" s="1"/>
  <c r="BD51" s="1"/>
  <c r="BM25" i="44"/>
  <c r="BU25" s="1"/>
  <c r="BE25" s="1"/>
  <c r="BN65"/>
  <c r="BV65" s="1"/>
  <c r="BF65" s="1"/>
  <c r="BD67" s="1"/>
  <c r="BO17"/>
  <c r="BW17" s="1"/>
  <c r="BG17" s="1"/>
  <c r="BD20" s="1"/>
  <c r="BN57"/>
  <c r="BV57" s="1"/>
  <c r="BF57" s="1"/>
  <c r="BD59" s="1"/>
  <c r="BO57"/>
  <c r="BW57" s="1"/>
  <c r="BG57" s="1"/>
  <c r="BD60" s="1"/>
  <c r="BN9"/>
  <c r="BV9" s="1"/>
  <c r="BF9" s="1"/>
  <c r="BD11" s="1"/>
  <c r="BN65" i="45"/>
  <c r="BV65" s="1"/>
  <c r="BF65" s="1"/>
  <c r="BD67" s="1"/>
  <c r="BM49"/>
  <c r="BU49" s="1"/>
  <c r="BE49" s="1"/>
  <c r="BD50" s="1"/>
  <c r="BR17"/>
  <c r="BW19" s="1"/>
  <c r="BG19" s="1"/>
  <c r="BF20" s="1"/>
  <c r="BM57"/>
  <c r="BU57" s="1"/>
  <c r="BE57" s="1"/>
  <c r="BO57"/>
  <c r="BW57" s="1"/>
  <c r="BG57" s="1"/>
  <c r="BD60" s="1"/>
  <c r="AL60" s="1"/>
  <c r="BQ17" i="46"/>
  <c r="BW18" s="1"/>
  <c r="BG18" s="1"/>
  <c r="BE20" s="1"/>
  <c r="BN49"/>
  <c r="BV49" s="1"/>
  <c r="BF49" s="1"/>
  <c r="BD51" s="1"/>
  <c r="BP65"/>
  <c r="BV66" s="1"/>
  <c r="BF66" s="1"/>
  <c r="BE67" s="1"/>
  <c r="AL59"/>
  <c r="BM33" i="47"/>
  <c r="BU33" s="1"/>
  <c r="BE33" s="1"/>
  <c r="BD34" s="1"/>
  <c r="BN33"/>
  <c r="BV33" s="1"/>
  <c r="BF33" s="1"/>
  <c r="BD35" s="1"/>
  <c r="AL59"/>
  <c r="BS9" a="1"/>
  <c r="BS9" s="1"/>
  <c r="BQ25"/>
  <c r="BW26" s="1"/>
  <c r="BG26" s="1"/>
  <c r="BE28" s="1"/>
  <c r="BR17"/>
  <c r="BW19" s="1"/>
  <c r="BG19" s="1"/>
  <c r="BF20" s="1"/>
  <c r="BP49"/>
  <c r="BV50" s="1"/>
  <c r="BF50" s="1"/>
  <c r="BE51" s="1"/>
  <c r="BS57" i="48" a="1"/>
  <c r="BS57" s="1"/>
  <c r="BP49"/>
  <c r="BV50" s="1"/>
  <c r="BF50" s="1"/>
  <c r="BE51" s="1"/>
  <c r="BQ49"/>
  <c r="BW50" s="1"/>
  <c r="BG50" s="1"/>
  <c r="BE52" s="1"/>
  <c r="BN65" i="49"/>
  <c r="BV65" s="1"/>
  <c r="BF65" s="1"/>
  <c r="BD67" s="1"/>
  <c r="BP17"/>
  <c r="BV18" s="1"/>
  <c r="BF18" s="1"/>
  <c r="BE19" s="1"/>
  <c r="BO41"/>
  <c r="BW41" s="1"/>
  <c r="BG41" s="1"/>
  <c r="BD44" s="1"/>
  <c r="BP57" i="50"/>
  <c r="BV58" s="1"/>
  <c r="BF58" s="1"/>
  <c r="BE59" s="1"/>
  <c r="BO25"/>
  <c r="BW25" s="1"/>
  <c r="BG25" s="1"/>
  <c r="BD28" s="1"/>
  <c r="BP41"/>
  <c r="BV42" s="1"/>
  <c r="BF42" s="1"/>
  <c r="BE43" s="1"/>
  <c r="BN25" i="51"/>
  <c r="BV25" s="1"/>
  <c r="BF25" s="1"/>
  <c r="BD27" s="1"/>
  <c r="AL27" s="1"/>
  <c r="AL60"/>
  <c r="BN65"/>
  <c r="BV65" s="1"/>
  <c r="BF65" s="1"/>
  <c r="BD67" s="1"/>
  <c r="AL67" s="1"/>
  <c r="AL58"/>
  <c r="BP33" i="52"/>
  <c r="BV34" s="1"/>
  <c r="BF34" s="1"/>
  <c r="BE35" s="1"/>
  <c r="BP57"/>
  <c r="BV58" s="1"/>
  <c r="BF58" s="1"/>
  <c r="BE59" s="1"/>
  <c r="BR57"/>
  <c r="BW59" s="1"/>
  <c r="BG59" s="1"/>
  <c r="BF60" s="1"/>
  <c r="BO49" i="53"/>
  <c r="BW49" s="1"/>
  <c r="BG49" s="1"/>
  <c r="BD52" s="1"/>
  <c r="BP17"/>
  <c r="BV18" s="1"/>
  <c r="BF18" s="1"/>
  <c r="BE19" s="1"/>
  <c r="AL19" s="1"/>
  <c r="BM25" i="54"/>
  <c r="BU25" s="1"/>
  <c r="BE25" s="1"/>
  <c r="BR25" i="55"/>
  <c r="BW27" s="1"/>
  <c r="BG27" s="1"/>
  <c r="BF28" s="1"/>
  <c r="BN25"/>
  <c r="BV25" s="1"/>
  <c r="BF25" s="1"/>
  <c r="BD27" s="1"/>
  <c r="AL67"/>
  <c r="BM25" i="56"/>
  <c r="BU25" s="1"/>
  <c r="BE25" s="1"/>
  <c r="BM65" i="57"/>
  <c r="BU65" s="1"/>
  <c r="BE65" s="1"/>
  <c r="BN33"/>
  <c r="BV33" s="1"/>
  <c r="BF33" s="1"/>
  <c r="BD35" s="1"/>
  <c r="BP57"/>
  <c r="BV58" s="1"/>
  <c r="BF58" s="1"/>
  <c r="BE59" s="1"/>
  <c r="BO57"/>
  <c r="BW57" s="1"/>
  <c r="BG57" s="1"/>
  <c r="BD60" s="1"/>
  <c r="BM25"/>
  <c r="BU25" s="1"/>
  <c r="BE25" s="1"/>
  <c r="AL18"/>
  <c r="BN41" i="58"/>
  <c r="BV41" s="1"/>
  <c r="BF41" s="1"/>
  <c r="BD43" s="1"/>
  <c r="BR25"/>
  <c r="BW27" s="1"/>
  <c r="BG27" s="1"/>
  <c r="BF28" s="1"/>
  <c r="BP65"/>
  <c r="BV66" s="1"/>
  <c r="BF66" s="1"/>
  <c r="BE67" s="1"/>
  <c r="BO49"/>
  <c r="BW49" s="1"/>
  <c r="BG49" s="1"/>
  <c r="BD52" s="1"/>
  <c r="AL52" s="1"/>
  <c r="BQ25" i="59"/>
  <c r="BW26" s="1"/>
  <c r="BG26" s="1"/>
  <c r="BE28" s="1"/>
  <c r="BM65"/>
  <c r="BU65" s="1"/>
  <c r="BE65" s="1"/>
  <c r="BM9" i="60"/>
  <c r="BN17"/>
  <c r="BV17" s="1"/>
  <c r="BF17" s="1"/>
  <c r="BD19" s="1"/>
  <c r="AL42" i="61"/>
  <c r="AK41" s="1"/>
  <c r="BQ49"/>
  <c r="BW50" s="1"/>
  <c r="BG50" s="1"/>
  <c r="BE52" s="1"/>
  <c r="BN9"/>
  <c r="BV9" s="1"/>
  <c r="BF9" s="1"/>
  <c r="BD11" s="1"/>
  <c r="BN65" i="62"/>
  <c r="BV65" s="1"/>
  <c r="BF65" s="1"/>
  <c r="BD67" s="1"/>
  <c r="AL67" s="1"/>
  <c r="BM9"/>
  <c r="BU9" s="1"/>
  <c r="BE9" s="1"/>
  <c r="BN17"/>
  <c r="BV17" s="1"/>
  <c r="BF17" s="1"/>
  <c r="BD19" s="1"/>
  <c r="BM49"/>
  <c r="BU49" s="1"/>
  <c r="BE49" s="1"/>
  <c r="BD50" s="1"/>
  <c r="BR41" i="63"/>
  <c r="BW43" s="1"/>
  <c r="BG43" s="1"/>
  <c r="BF44" s="1"/>
  <c r="BN25"/>
  <c r="BV25" s="1"/>
  <c r="BF25" s="1"/>
  <c r="BD27" s="1"/>
  <c r="BM17"/>
  <c r="BU17" s="1"/>
  <c r="BE17" s="1"/>
  <c r="BR17" i="64"/>
  <c r="BW19" s="1"/>
  <c r="BG19" s="1"/>
  <c r="BF20" s="1"/>
  <c r="BN65"/>
  <c r="BV65" s="1"/>
  <c r="BF65" s="1"/>
  <c r="BD67" s="1"/>
  <c r="BP49"/>
  <c r="BV50" s="1"/>
  <c r="BF50" s="1"/>
  <c r="BE51" s="1"/>
  <c r="BO25"/>
  <c r="BW25" s="1"/>
  <c r="BG25" s="1"/>
  <c r="BD28" s="1"/>
  <c r="AL60" i="65"/>
  <c r="BN25"/>
  <c r="BV25" s="1"/>
  <c r="BF25" s="1"/>
  <c r="BD27" s="1"/>
  <c r="BM17"/>
  <c r="BU17" s="1"/>
  <c r="BE17" s="1"/>
  <c r="BD18" s="1"/>
  <c r="AL18" s="1"/>
  <c r="BQ49"/>
  <c r="BW50" s="1"/>
  <c r="BG50" s="1"/>
  <c r="BE52" s="1"/>
  <c r="BR33"/>
  <c r="BW35" s="1"/>
  <c r="BG35" s="1"/>
  <c r="BF36" s="1"/>
  <c r="BO65"/>
  <c r="BW65" s="1"/>
  <c r="BG65" s="1"/>
  <c r="BD68" s="1"/>
  <c r="BR57" i="66"/>
  <c r="BW59" s="1"/>
  <c r="BG59" s="1"/>
  <c r="BF60" s="1"/>
  <c r="BP25"/>
  <c r="BV26" s="1"/>
  <c r="BF26" s="1"/>
  <c r="BE27" s="1"/>
  <c r="AL27" s="1"/>
  <c r="BO17"/>
  <c r="BW17" s="1"/>
  <c r="BG17" s="1"/>
  <c r="BD20" s="1"/>
  <c r="AL20" s="1"/>
  <c r="BR33"/>
  <c r="BW35" s="1"/>
  <c r="BG35" s="1"/>
  <c r="BF36" s="1"/>
  <c r="BQ65" i="67"/>
  <c r="BW66" s="1"/>
  <c r="BG66" s="1"/>
  <c r="BE68" s="1"/>
  <c r="BN9"/>
  <c r="BV9" s="1"/>
  <c r="BF9" s="1"/>
  <c r="BD11" s="1"/>
  <c r="AL11" s="1"/>
  <c r="BD18"/>
  <c r="BU7"/>
  <c r="BU9"/>
  <c r="BE9" s="1"/>
  <c r="BP25"/>
  <c r="BV26" s="1"/>
  <c r="BF26" s="1"/>
  <c r="BE27" s="1"/>
  <c r="BM25"/>
  <c r="BU25" s="1"/>
  <c r="BE25" s="1"/>
  <c r="BN17"/>
  <c r="BV17" s="1"/>
  <c r="BF17" s="1"/>
  <c r="BD19" s="1"/>
  <c r="BQ17"/>
  <c r="BW18" s="1"/>
  <c r="BG18" s="1"/>
  <c r="BE20" s="1"/>
  <c r="AL20" s="1"/>
  <c r="BO49"/>
  <c r="BW49" s="1"/>
  <c r="BG49" s="1"/>
  <c r="BD52" s="1"/>
  <c r="BR49"/>
  <c r="BW51" s="1"/>
  <c r="BG51" s="1"/>
  <c r="BF52" s="1"/>
  <c r="BP65"/>
  <c r="BV66" s="1"/>
  <c r="BF66" s="1"/>
  <c r="BE67" s="1"/>
  <c r="BM65"/>
  <c r="BU65" s="1"/>
  <c r="BE65" s="1"/>
  <c r="BM57"/>
  <c r="BU57" s="1"/>
  <c r="BE57" s="1"/>
  <c r="BN57"/>
  <c r="BV57" s="1"/>
  <c r="BF57" s="1"/>
  <c r="BD59" s="1"/>
  <c r="BS41" a="1"/>
  <c r="BS41" s="1"/>
  <c r="AL41"/>
  <c r="BP17"/>
  <c r="BV18" s="1"/>
  <c r="BF18" s="1"/>
  <c r="BE19" s="1"/>
  <c r="BQ49"/>
  <c r="BW50" s="1"/>
  <c r="BG50" s="1"/>
  <c r="BE52" s="1"/>
  <c r="BP57"/>
  <c r="BV58" s="1"/>
  <c r="BF58" s="1"/>
  <c r="BE59" s="1"/>
  <c r="AL34"/>
  <c r="BM49"/>
  <c r="BU49" s="1"/>
  <c r="BE49" s="1"/>
  <c r="BR65"/>
  <c r="BW67" s="1"/>
  <c r="BG67" s="1"/>
  <c r="BF68" s="1"/>
  <c r="AL33"/>
  <c r="BQ57"/>
  <c r="BW58" s="1"/>
  <c r="BG58" s="1"/>
  <c r="BE60" s="1"/>
  <c r="AL60" s="1"/>
  <c r="AL35"/>
  <c r="BS33" a="1"/>
  <c r="BS33" s="1"/>
  <c r="BD34" i="66"/>
  <c r="BU9"/>
  <c r="BE9" s="1"/>
  <c r="BD18"/>
  <c r="BM57"/>
  <c r="BU57" s="1"/>
  <c r="BE57" s="1"/>
  <c r="BN57"/>
  <c r="BV57" s="1"/>
  <c r="BF57" s="1"/>
  <c r="BD59" s="1"/>
  <c r="BP49"/>
  <c r="BV50" s="1"/>
  <c r="BF50" s="1"/>
  <c r="BE51" s="1"/>
  <c r="AL51" s="1"/>
  <c r="BM49"/>
  <c r="BU49" s="1"/>
  <c r="BE49" s="1"/>
  <c r="BQ25"/>
  <c r="BW26" s="1"/>
  <c r="BG26" s="1"/>
  <c r="BE28" s="1"/>
  <c r="AL28" s="1"/>
  <c r="BO65"/>
  <c r="BW65" s="1"/>
  <c r="BG65" s="1"/>
  <c r="BD68" s="1"/>
  <c r="BR65"/>
  <c r="BW67" s="1"/>
  <c r="BG67" s="1"/>
  <c r="BF68" s="1"/>
  <c r="BN33"/>
  <c r="BV33" s="1"/>
  <c r="BF33" s="1"/>
  <c r="BD35" s="1"/>
  <c r="BQ33"/>
  <c r="BW34" s="1"/>
  <c r="BG34" s="1"/>
  <c r="BE36" s="1"/>
  <c r="BO33"/>
  <c r="BW33" s="1"/>
  <c r="BG33" s="1"/>
  <c r="BD36" s="1"/>
  <c r="AK44"/>
  <c r="AK43"/>
  <c r="AK42"/>
  <c r="AK41"/>
  <c r="BP57"/>
  <c r="BV58" s="1"/>
  <c r="BF58" s="1"/>
  <c r="BE59" s="1"/>
  <c r="BM25"/>
  <c r="BU25" s="1"/>
  <c r="BE25" s="1"/>
  <c r="AL11"/>
  <c r="BQ9"/>
  <c r="BW10" s="1"/>
  <c r="BG10" s="1"/>
  <c r="BE12" s="1"/>
  <c r="BO9"/>
  <c r="BW9" s="1"/>
  <c r="BG9" s="1"/>
  <c r="BD12" s="1"/>
  <c r="AL52"/>
  <c r="BM65"/>
  <c r="BU65" s="1"/>
  <c r="BE65" s="1"/>
  <c r="BP33"/>
  <c r="BV34" s="1"/>
  <c r="BF34" s="1"/>
  <c r="BE35" s="1"/>
  <c r="BQ57"/>
  <c r="BW58" s="1"/>
  <c r="BG58" s="1"/>
  <c r="BE60" s="1"/>
  <c r="BP17"/>
  <c r="BV18" s="1"/>
  <c r="BF18" s="1"/>
  <c r="BE19" s="1"/>
  <c r="AL19" s="1"/>
  <c r="BD34" i="65"/>
  <c r="AL67"/>
  <c r="AL57"/>
  <c r="BD58"/>
  <c r="AL58" s="1"/>
  <c r="BO25"/>
  <c r="BW25" s="1"/>
  <c r="BG25" s="1"/>
  <c r="BD28" s="1"/>
  <c r="BR25"/>
  <c r="BW27" s="1"/>
  <c r="BG27" s="1"/>
  <c r="BF28" s="1"/>
  <c r="BP49"/>
  <c r="BV50" s="1"/>
  <c r="BF50" s="1"/>
  <c r="BE51" s="1"/>
  <c r="BM49"/>
  <c r="BU49" s="1"/>
  <c r="BE49" s="1"/>
  <c r="BM9"/>
  <c r="BN33"/>
  <c r="BV33" s="1"/>
  <c r="BF33" s="1"/>
  <c r="BD35" s="1"/>
  <c r="BQ33"/>
  <c r="BW34" s="1"/>
  <c r="BG34" s="1"/>
  <c r="BE36" s="1"/>
  <c r="BO33"/>
  <c r="BW33" s="1"/>
  <c r="BG33" s="1"/>
  <c r="BD36" s="1"/>
  <c r="BQ65"/>
  <c r="BW66" s="1"/>
  <c r="BG66" s="1"/>
  <c r="BE68" s="1"/>
  <c r="AL68" s="1"/>
  <c r="BS41" a="1"/>
  <c r="BS41" s="1"/>
  <c r="BP9"/>
  <c r="BV10" s="1"/>
  <c r="BF10" s="1"/>
  <c r="BE11" s="1"/>
  <c r="AL11" s="1"/>
  <c r="BM65"/>
  <c r="BU65" s="1"/>
  <c r="BE65" s="1"/>
  <c r="AL41"/>
  <c r="BD42"/>
  <c r="AL42" s="1"/>
  <c r="BM25"/>
  <c r="BU25" s="1"/>
  <c r="BE25" s="1"/>
  <c r="BR49"/>
  <c r="BW51" s="1"/>
  <c r="BG51" s="1"/>
  <c r="BF52" s="1"/>
  <c r="AL52" s="1"/>
  <c r="BP33"/>
  <c r="BV34" s="1"/>
  <c r="BF34" s="1"/>
  <c r="BE35" s="1"/>
  <c r="AL12"/>
  <c r="AL43"/>
  <c r="BS57" a="1"/>
  <c r="BS57" s="1"/>
  <c r="BD34" i="64"/>
  <c r="BD66"/>
  <c r="BD26"/>
  <c r="BM9"/>
  <c r="AL60"/>
  <c r="BP17"/>
  <c r="BV18" s="1"/>
  <c r="BF18" s="1"/>
  <c r="BE19" s="1"/>
  <c r="AL19" s="1"/>
  <c r="BM17"/>
  <c r="BU17" s="1"/>
  <c r="BE17" s="1"/>
  <c r="BP65"/>
  <c r="BV66" s="1"/>
  <c r="BF66" s="1"/>
  <c r="BE67" s="1"/>
  <c r="BQ49"/>
  <c r="BW50" s="1"/>
  <c r="BG50" s="1"/>
  <c r="BE52" s="1"/>
  <c r="AL52" s="1"/>
  <c r="BR25"/>
  <c r="BW27" s="1"/>
  <c r="BG27" s="1"/>
  <c r="BF28" s="1"/>
  <c r="AL28" s="1"/>
  <c r="AL59"/>
  <c r="AL57"/>
  <c r="BP9"/>
  <c r="BV10" s="1"/>
  <c r="BF10" s="1"/>
  <c r="BE11" s="1"/>
  <c r="AL11" s="1"/>
  <c r="BM49"/>
  <c r="BU49" s="1"/>
  <c r="BE49" s="1"/>
  <c r="BN25"/>
  <c r="BV25" s="1"/>
  <c r="BF25" s="1"/>
  <c r="BD27" s="1"/>
  <c r="AL41"/>
  <c r="BD42"/>
  <c r="AL42" s="1"/>
  <c r="BQ33"/>
  <c r="BW34" s="1"/>
  <c r="BG34" s="1"/>
  <c r="BE36" s="1"/>
  <c r="BO33"/>
  <c r="BW33" s="1"/>
  <c r="BG33" s="1"/>
  <c r="BD36" s="1"/>
  <c r="BO17"/>
  <c r="BW17" s="1"/>
  <c r="BG17" s="1"/>
  <c r="BD20" s="1"/>
  <c r="AL20" s="1"/>
  <c r="BS57" a="1"/>
  <c r="BS57" s="1"/>
  <c r="BO65"/>
  <c r="BW65" s="1"/>
  <c r="BG65" s="1"/>
  <c r="BD68" s="1"/>
  <c r="BR65"/>
  <c r="BW67" s="1"/>
  <c r="BG67" s="1"/>
  <c r="BF68" s="1"/>
  <c r="BP25"/>
  <c r="BV26" s="1"/>
  <c r="BF26" s="1"/>
  <c r="BE27" s="1"/>
  <c r="BS41" a="1"/>
  <c r="BS41" s="1"/>
  <c r="AL12"/>
  <c r="BD34" i="63"/>
  <c r="AL33"/>
  <c r="BD50"/>
  <c r="AL50" s="1"/>
  <c r="BD18"/>
  <c r="BD66"/>
  <c r="AL66" s="1"/>
  <c r="BU7"/>
  <c r="BU9"/>
  <c r="BE9" s="1"/>
  <c r="BP33"/>
  <c r="BV34" s="1"/>
  <c r="BF34" s="1"/>
  <c r="BE35" s="1"/>
  <c r="BM57"/>
  <c r="BU57" s="1"/>
  <c r="BE57" s="1"/>
  <c r="BN57"/>
  <c r="BV57" s="1"/>
  <c r="BF57" s="1"/>
  <c r="BD59" s="1"/>
  <c r="AL59" s="1"/>
  <c r="BQ41"/>
  <c r="BW42" s="1"/>
  <c r="BG42" s="1"/>
  <c r="BE44" s="1"/>
  <c r="AL44" s="1"/>
  <c r="BP9"/>
  <c r="BV10" s="1"/>
  <c r="BF10" s="1"/>
  <c r="BE11" s="1"/>
  <c r="BP25"/>
  <c r="BV26" s="1"/>
  <c r="BF26" s="1"/>
  <c r="BE27" s="1"/>
  <c r="BM25"/>
  <c r="BU25" s="1"/>
  <c r="BE25" s="1"/>
  <c r="BN17"/>
  <c r="BV17" s="1"/>
  <c r="BF17" s="1"/>
  <c r="BD19" s="1"/>
  <c r="BQ17"/>
  <c r="BW18" s="1"/>
  <c r="BG18" s="1"/>
  <c r="BE20" s="1"/>
  <c r="AL20" s="1"/>
  <c r="BO65"/>
  <c r="BW65" s="1"/>
  <c r="BG65" s="1"/>
  <c r="BD68" s="1"/>
  <c r="BR65"/>
  <c r="BW67" s="1"/>
  <c r="BG67" s="1"/>
  <c r="BF68" s="1"/>
  <c r="BM41"/>
  <c r="BU41" s="1"/>
  <c r="BE41" s="1"/>
  <c r="BN41"/>
  <c r="BV41" s="1"/>
  <c r="BF41" s="1"/>
  <c r="BD43" s="1"/>
  <c r="BO49"/>
  <c r="BW49" s="1"/>
  <c r="BG49" s="1"/>
  <c r="BD52" s="1"/>
  <c r="BR49"/>
  <c r="BW51" s="1"/>
  <c r="BG51" s="1"/>
  <c r="BF52" s="1"/>
  <c r="BP17"/>
  <c r="BV18" s="1"/>
  <c r="BF18" s="1"/>
  <c r="BE19" s="1"/>
  <c r="AL35"/>
  <c r="AL36"/>
  <c r="BP41"/>
  <c r="BV42" s="1"/>
  <c r="BF42" s="1"/>
  <c r="BE43" s="1"/>
  <c r="AL11"/>
  <c r="AL12"/>
  <c r="BQ57"/>
  <c r="BW58" s="1"/>
  <c r="BG58" s="1"/>
  <c r="BE60" s="1"/>
  <c r="AL60" s="1"/>
  <c r="AL19" i="62"/>
  <c r="BD66"/>
  <c r="BN9"/>
  <c r="BV9" s="1"/>
  <c r="BF9" s="1"/>
  <c r="BD11" s="1"/>
  <c r="AL11" s="1"/>
  <c r="BQ9"/>
  <c r="BW10" s="1"/>
  <c r="BG10" s="1"/>
  <c r="BE12" s="1"/>
  <c r="BO9"/>
  <c r="BW9" s="1"/>
  <c r="BG9" s="1"/>
  <c r="BD12" s="1"/>
  <c r="AL36"/>
  <c r="BP25"/>
  <c r="BV26" s="1"/>
  <c r="BF26" s="1"/>
  <c r="BE27" s="1"/>
  <c r="BQ17"/>
  <c r="BW18" s="1"/>
  <c r="BG18" s="1"/>
  <c r="BE20" s="1"/>
  <c r="AL20" s="1"/>
  <c r="BS41" a="1"/>
  <c r="BS41" s="1"/>
  <c r="BQ57"/>
  <c r="BW58" s="1"/>
  <c r="BG58" s="1"/>
  <c r="BE60" s="1"/>
  <c r="BR57"/>
  <c r="BW59" s="1"/>
  <c r="BG59" s="1"/>
  <c r="BF60" s="1"/>
  <c r="AL41"/>
  <c r="BD42"/>
  <c r="AL42" s="1"/>
  <c r="BD58"/>
  <c r="AL58" s="1"/>
  <c r="BO65"/>
  <c r="BW65" s="1"/>
  <c r="BG65" s="1"/>
  <c r="BD68" s="1"/>
  <c r="BM17"/>
  <c r="BU17" s="1"/>
  <c r="BE17" s="1"/>
  <c r="BN49"/>
  <c r="BV49" s="1"/>
  <c r="BF49" s="1"/>
  <c r="BD51" s="1"/>
  <c r="BQ49"/>
  <c r="BW50" s="1"/>
  <c r="BG50" s="1"/>
  <c r="BE52" s="1"/>
  <c r="AL52" s="1"/>
  <c r="BN57"/>
  <c r="BV57" s="1"/>
  <c r="BF57" s="1"/>
  <c r="BD59" s="1"/>
  <c r="AL59" s="1"/>
  <c r="AL34"/>
  <c r="AK33" s="1"/>
  <c r="AK36"/>
  <c r="BQ65"/>
  <c r="BW66" s="1"/>
  <c r="BG66" s="1"/>
  <c r="BE68" s="1"/>
  <c r="BO25"/>
  <c r="BW25" s="1"/>
  <c r="BG25" s="1"/>
  <c r="BD28" s="1"/>
  <c r="AL28" s="1"/>
  <c r="BR25"/>
  <c r="BW27" s="1"/>
  <c r="BG27" s="1"/>
  <c r="BF28" s="1"/>
  <c r="BP49"/>
  <c r="BV50" s="1"/>
  <c r="BF50" s="1"/>
  <c r="BE51" s="1"/>
  <c r="BS33" a="1"/>
  <c r="BS33" s="1"/>
  <c r="BD66" i="61"/>
  <c r="BD50"/>
  <c r="BD18"/>
  <c r="BU7"/>
  <c r="BU9"/>
  <c r="BE9" s="1"/>
  <c r="BD26"/>
  <c r="BS33" a="1"/>
  <c r="BS33" s="1"/>
  <c r="BN65"/>
  <c r="BV65" s="1"/>
  <c r="BF65" s="1"/>
  <c r="BD67" s="1"/>
  <c r="BO49"/>
  <c r="BW49" s="1"/>
  <c r="BG49" s="1"/>
  <c r="BD52" s="1"/>
  <c r="AL52" s="1"/>
  <c r="BS41" a="1"/>
  <c r="BS41" s="1"/>
  <c r="BP17"/>
  <c r="BV18" s="1"/>
  <c r="BF18" s="1"/>
  <c r="BE19" s="1"/>
  <c r="BS57" a="1"/>
  <c r="BS57" s="1"/>
  <c r="BD34"/>
  <c r="AL34" s="1"/>
  <c r="AL33"/>
  <c r="BP65"/>
  <c r="BV66" s="1"/>
  <c r="BF66" s="1"/>
  <c r="BE67" s="1"/>
  <c r="BN49"/>
  <c r="BV49" s="1"/>
  <c r="BF49" s="1"/>
  <c r="BD51" s="1"/>
  <c r="AL60"/>
  <c r="BO25"/>
  <c r="BW25" s="1"/>
  <c r="BG25" s="1"/>
  <c r="BD28" s="1"/>
  <c r="BR25"/>
  <c r="BW27" s="1"/>
  <c r="BG27" s="1"/>
  <c r="BF28" s="1"/>
  <c r="BR9"/>
  <c r="BW11" s="1"/>
  <c r="BG11" s="1"/>
  <c r="BF12" s="1"/>
  <c r="AL57"/>
  <c r="AK44"/>
  <c r="BP49"/>
  <c r="BV50" s="1"/>
  <c r="BF50" s="1"/>
  <c r="BE51" s="1"/>
  <c r="BQ25"/>
  <c r="BW26" s="1"/>
  <c r="BG26" s="1"/>
  <c r="BE28" s="1"/>
  <c r="BO17"/>
  <c r="BW17" s="1"/>
  <c r="BG17" s="1"/>
  <c r="BD20" s="1"/>
  <c r="AL20" s="1"/>
  <c r="BR17"/>
  <c r="BW19" s="1"/>
  <c r="BG19" s="1"/>
  <c r="BF20" s="1"/>
  <c r="BQ9"/>
  <c r="BW10" s="1"/>
  <c r="BG10" s="1"/>
  <c r="BE12" s="1"/>
  <c r="BO9"/>
  <c r="BW9" s="1"/>
  <c r="BG9" s="1"/>
  <c r="BD12" s="1"/>
  <c r="AL68"/>
  <c r="AL59"/>
  <c r="AL27" i="60"/>
  <c r="BD34"/>
  <c r="BU7"/>
  <c r="BU9"/>
  <c r="BE9" s="1"/>
  <c r="BP49"/>
  <c r="BV50" s="1"/>
  <c r="BF50" s="1"/>
  <c r="BE51" s="1"/>
  <c r="BM49"/>
  <c r="BU49" s="1"/>
  <c r="BE49" s="1"/>
  <c r="BP65"/>
  <c r="BV66" s="1"/>
  <c r="BF66" s="1"/>
  <c r="BE67" s="1"/>
  <c r="BM65"/>
  <c r="BU65" s="1"/>
  <c r="BE65" s="1"/>
  <c r="BQ25"/>
  <c r="BW26" s="1"/>
  <c r="BG26" s="1"/>
  <c r="BE28" s="1"/>
  <c r="AL28" s="1"/>
  <c r="BO17"/>
  <c r="BW17" s="1"/>
  <c r="BG17" s="1"/>
  <c r="BD20" s="1"/>
  <c r="BR17"/>
  <c r="BW19" s="1"/>
  <c r="BG19" s="1"/>
  <c r="BF20" s="1"/>
  <c r="BS57" a="1"/>
  <c r="BS57" s="1"/>
  <c r="AL12"/>
  <c r="BM25"/>
  <c r="BU25" s="1"/>
  <c r="BE25" s="1"/>
  <c r="AL44"/>
  <c r="AL57"/>
  <c r="BD58"/>
  <c r="AL58" s="1"/>
  <c r="AL41"/>
  <c r="BD42"/>
  <c r="BR49"/>
  <c r="BW51" s="1"/>
  <c r="BG51" s="1"/>
  <c r="BF52" s="1"/>
  <c r="AL52" s="1"/>
  <c r="BR65"/>
  <c r="BW67" s="1"/>
  <c r="BG67" s="1"/>
  <c r="BF68" s="1"/>
  <c r="AL68" s="1"/>
  <c r="BM17"/>
  <c r="BU17" s="1"/>
  <c r="BE17" s="1"/>
  <c r="AL35"/>
  <c r="BQ33"/>
  <c r="BW34" s="1"/>
  <c r="BG34" s="1"/>
  <c r="BE36" s="1"/>
  <c r="BO33"/>
  <c r="BW33" s="1"/>
  <c r="BG33" s="1"/>
  <c r="BD36" s="1"/>
  <c r="AL17" i="59"/>
  <c r="BD18"/>
  <c r="BD50"/>
  <c r="BD66"/>
  <c r="BP17"/>
  <c r="BV18" s="1"/>
  <c r="BF18" s="1"/>
  <c r="BE19" s="1"/>
  <c r="AL19" s="1"/>
  <c r="BN65"/>
  <c r="BV65" s="1"/>
  <c r="BF65" s="1"/>
  <c r="BD67" s="1"/>
  <c r="BN9"/>
  <c r="BV9" s="1"/>
  <c r="BF9" s="1"/>
  <c r="BD11" s="1"/>
  <c r="BQ9"/>
  <c r="BW10" s="1"/>
  <c r="BG10" s="1"/>
  <c r="BE12" s="1"/>
  <c r="AL12" s="1"/>
  <c r="BN49"/>
  <c r="BV49" s="1"/>
  <c r="BF49" s="1"/>
  <c r="BD51" s="1"/>
  <c r="BQ49"/>
  <c r="BW50" s="1"/>
  <c r="BG50" s="1"/>
  <c r="BE52" s="1"/>
  <c r="AL52" s="1"/>
  <c r="BO25"/>
  <c r="BW25" s="1"/>
  <c r="BG25" s="1"/>
  <c r="BD28" s="1"/>
  <c r="BR25"/>
  <c r="BW27" s="1"/>
  <c r="BG27" s="1"/>
  <c r="BF28" s="1"/>
  <c r="BS17" a="1"/>
  <c r="BS17" s="1"/>
  <c r="BP65"/>
  <c r="BV66" s="1"/>
  <c r="BF66" s="1"/>
  <c r="BE67" s="1"/>
  <c r="BM9"/>
  <c r="BP49"/>
  <c r="BV50" s="1"/>
  <c r="BF50" s="1"/>
  <c r="BE51" s="1"/>
  <c r="BP9"/>
  <c r="BV10" s="1"/>
  <c r="BF10" s="1"/>
  <c r="BE11" s="1"/>
  <c r="AL43"/>
  <c r="AK41" s="1"/>
  <c r="BD34"/>
  <c r="AL34" s="1"/>
  <c r="AL33"/>
  <c r="AK59"/>
  <c r="AK60"/>
  <c r="AK58"/>
  <c r="AK57"/>
  <c r="AL68"/>
  <c r="BS41" a="1"/>
  <c r="BS41" s="1"/>
  <c r="BD18" i="58"/>
  <c r="BD50"/>
  <c r="BP41"/>
  <c r="BV42" s="1"/>
  <c r="BF42" s="1"/>
  <c r="BE43" s="1"/>
  <c r="AL43" s="1"/>
  <c r="BM25"/>
  <c r="BU25" s="1"/>
  <c r="BE25" s="1"/>
  <c r="BN17"/>
  <c r="BV17" s="1"/>
  <c r="BF17" s="1"/>
  <c r="BD19" s="1"/>
  <c r="BS57" a="1"/>
  <c r="BS57" s="1"/>
  <c r="BS33" a="1"/>
  <c r="BS33" s="1"/>
  <c r="BP17"/>
  <c r="BV18" s="1"/>
  <c r="BF18" s="1"/>
  <c r="BE19" s="1"/>
  <c r="BQ65"/>
  <c r="BW66" s="1"/>
  <c r="BG66" s="1"/>
  <c r="BE68" s="1"/>
  <c r="AL68" s="1"/>
  <c r="AL35"/>
  <c r="BU7"/>
  <c r="BU9"/>
  <c r="BE9" s="1"/>
  <c r="BQ41"/>
  <c r="BW42" s="1"/>
  <c r="BG42" s="1"/>
  <c r="BE44" s="1"/>
  <c r="AL44" s="1"/>
  <c r="BO25"/>
  <c r="BW25" s="1"/>
  <c r="BG25" s="1"/>
  <c r="BD28" s="1"/>
  <c r="AL28" s="1"/>
  <c r="BM65"/>
  <c r="BU65" s="1"/>
  <c r="BE65" s="1"/>
  <c r="BN49"/>
  <c r="BV49" s="1"/>
  <c r="BF49" s="1"/>
  <c r="BD51" s="1"/>
  <c r="AL34"/>
  <c r="AL57"/>
  <c r="BD58"/>
  <c r="AL58" s="1"/>
  <c r="BM41"/>
  <c r="BU41" s="1"/>
  <c r="BE41" s="1"/>
  <c r="AL11"/>
  <c r="BO17"/>
  <c r="BW17" s="1"/>
  <c r="BG17" s="1"/>
  <c r="BD20" s="1"/>
  <c r="AL20" s="1"/>
  <c r="BP49"/>
  <c r="BV50" s="1"/>
  <c r="BF50" s="1"/>
  <c r="BE51" s="1"/>
  <c r="AL33"/>
  <c r="BD34" i="57"/>
  <c r="BD66"/>
  <c r="BD26"/>
  <c r="AK19"/>
  <c r="AK17"/>
  <c r="AK18"/>
  <c r="AK20"/>
  <c r="BP65"/>
  <c r="BV66" s="1"/>
  <c r="BF66" s="1"/>
  <c r="BE67" s="1"/>
  <c r="BQ57"/>
  <c r="BW58" s="1"/>
  <c r="BG58" s="1"/>
  <c r="BE60" s="1"/>
  <c r="AL60" s="1"/>
  <c r="BO25"/>
  <c r="BW25" s="1"/>
  <c r="BG25" s="1"/>
  <c r="BD28" s="1"/>
  <c r="AL28" s="1"/>
  <c r="BS49" a="1"/>
  <c r="BS49" s="1"/>
  <c r="BS17" a="1"/>
  <c r="BS17" s="1"/>
  <c r="BS9" a="1"/>
  <c r="BS9" s="1"/>
  <c r="BD58"/>
  <c r="BR33"/>
  <c r="BW35" s="1"/>
  <c r="BG35" s="1"/>
  <c r="BF36" s="1"/>
  <c r="BN57"/>
  <c r="BV57" s="1"/>
  <c r="BF57" s="1"/>
  <c r="BD59" s="1"/>
  <c r="BN25"/>
  <c r="BV25" s="1"/>
  <c r="BF25" s="1"/>
  <c r="BD27" s="1"/>
  <c r="AL11"/>
  <c r="BD10"/>
  <c r="AL10" s="1"/>
  <c r="AL9"/>
  <c r="BO65"/>
  <c r="BW65" s="1"/>
  <c r="BG65" s="1"/>
  <c r="BD68" s="1"/>
  <c r="BR65"/>
  <c r="BW67" s="1"/>
  <c r="BG67" s="1"/>
  <c r="BF68" s="1"/>
  <c r="BQ33"/>
  <c r="BW34" s="1"/>
  <c r="BG34" s="1"/>
  <c r="BE36" s="1"/>
  <c r="BO33"/>
  <c r="BW33" s="1"/>
  <c r="BG33" s="1"/>
  <c r="BD36" s="1"/>
  <c r="BO41"/>
  <c r="BW41" s="1"/>
  <c r="BG41" s="1"/>
  <c r="BD44" s="1"/>
  <c r="AL44" s="1"/>
  <c r="BR41"/>
  <c r="BW43" s="1"/>
  <c r="BG43" s="1"/>
  <c r="BF44" s="1"/>
  <c r="BP25"/>
  <c r="BV26" s="1"/>
  <c r="BF26" s="1"/>
  <c r="BE27" s="1"/>
  <c r="AL50"/>
  <c r="AL41"/>
  <c r="BD42"/>
  <c r="AL42" s="1"/>
  <c r="AL51"/>
  <c r="AK51" s="1"/>
  <c r="BD66" i="56"/>
  <c r="BD26"/>
  <c r="BD18"/>
  <c r="BD50"/>
  <c r="BS57" a="1"/>
  <c r="BS57" s="1"/>
  <c r="BR49"/>
  <c r="BW51" s="1"/>
  <c r="BG51" s="1"/>
  <c r="BF52" s="1"/>
  <c r="BR25"/>
  <c r="BW27" s="1"/>
  <c r="BG27" s="1"/>
  <c r="BF28" s="1"/>
  <c r="AL28" s="1"/>
  <c r="BN33"/>
  <c r="BV33" s="1"/>
  <c r="BF33" s="1"/>
  <c r="BD35" s="1"/>
  <c r="BQ33"/>
  <c r="BW34" s="1"/>
  <c r="BG34" s="1"/>
  <c r="BE36" s="1"/>
  <c r="AL36" s="1"/>
  <c r="BO65"/>
  <c r="BW65" s="1"/>
  <c r="BG65" s="1"/>
  <c r="BD68" s="1"/>
  <c r="BR65"/>
  <c r="BW67" s="1"/>
  <c r="BG67" s="1"/>
  <c r="BF68" s="1"/>
  <c r="BS9" a="1"/>
  <c r="BS9" s="1"/>
  <c r="BN49"/>
  <c r="BV49" s="1"/>
  <c r="BF49" s="1"/>
  <c r="BD51" s="1"/>
  <c r="BN25"/>
  <c r="BV25" s="1"/>
  <c r="BF25" s="1"/>
  <c r="BD27" s="1"/>
  <c r="BO17"/>
  <c r="BW17" s="1"/>
  <c r="BG17" s="1"/>
  <c r="BD20" s="1"/>
  <c r="BR17"/>
  <c r="BW19" s="1"/>
  <c r="BG19" s="1"/>
  <c r="BF20" s="1"/>
  <c r="BM33"/>
  <c r="BU33" s="1"/>
  <c r="BE33" s="1"/>
  <c r="AL42"/>
  <c r="AK43" s="1"/>
  <c r="BU7"/>
  <c r="BU9"/>
  <c r="BE9" s="1"/>
  <c r="BQ65"/>
  <c r="BW66" s="1"/>
  <c r="BG66" s="1"/>
  <c r="BE68" s="1"/>
  <c r="BP49"/>
  <c r="BV50" s="1"/>
  <c r="BF50" s="1"/>
  <c r="BE51" s="1"/>
  <c r="BP25"/>
  <c r="BV26" s="1"/>
  <c r="BF26" s="1"/>
  <c r="BE27" s="1"/>
  <c r="BQ17"/>
  <c r="BW18" s="1"/>
  <c r="BG18" s="1"/>
  <c r="BE20" s="1"/>
  <c r="BP33"/>
  <c r="BV34" s="1"/>
  <c r="BF34" s="1"/>
  <c r="BE35" s="1"/>
  <c r="BS41" a="1"/>
  <c r="BS41" s="1"/>
  <c r="AL57"/>
  <c r="BD58"/>
  <c r="AL58" s="1"/>
  <c r="BD66" i="55"/>
  <c r="AL66" s="1"/>
  <c r="AL65"/>
  <c r="AL51"/>
  <c r="AL27"/>
  <c r="BU7"/>
  <c r="BU9"/>
  <c r="BE9" s="1"/>
  <c r="AL41"/>
  <c r="BD42"/>
  <c r="AL42" s="1"/>
  <c r="BQ49"/>
  <c r="BW50" s="1"/>
  <c r="BG50" s="1"/>
  <c r="BE52" s="1"/>
  <c r="BQ25"/>
  <c r="BW26" s="1"/>
  <c r="BG26" s="1"/>
  <c r="BE28" s="1"/>
  <c r="AL28" s="1"/>
  <c r="BO17"/>
  <c r="BW17" s="1"/>
  <c r="BG17" s="1"/>
  <c r="BD20" s="1"/>
  <c r="BR17"/>
  <c r="BW19" s="1"/>
  <c r="BG19" s="1"/>
  <c r="BF20" s="1"/>
  <c r="AL12"/>
  <c r="BS65" a="1"/>
  <c r="BS65" s="1"/>
  <c r="BS41" a="1"/>
  <c r="BS41" s="1"/>
  <c r="AL57"/>
  <c r="BD58"/>
  <c r="AL58" s="1"/>
  <c r="BM49"/>
  <c r="BU49" s="1"/>
  <c r="BE49" s="1"/>
  <c r="BM25"/>
  <c r="BU25" s="1"/>
  <c r="BE25" s="1"/>
  <c r="BS9" a="1"/>
  <c r="BS9" s="1"/>
  <c r="BS57" a="1"/>
  <c r="BS57" s="1"/>
  <c r="BM17"/>
  <c r="BU17" s="1"/>
  <c r="BE17" s="1"/>
  <c r="AL59"/>
  <c r="BD34"/>
  <c r="AL34" s="1"/>
  <c r="AL33"/>
  <c r="BS33" a="1"/>
  <c r="BS33" s="1"/>
  <c r="BD26" i="54"/>
  <c r="BN25"/>
  <c r="BV25" s="1"/>
  <c r="BF25" s="1"/>
  <c r="BD27" s="1"/>
  <c r="BQ25"/>
  <c r="BW26" s="1"/>
  <c r="BG26" s="1"/>
  <c r="BE28" s="1"/>
  <c r="AL28" s="1"/>
  <c r="BO17"/>
  <c r="BW17" s="1"/>
  <c r="BG17" s="1"/>
  <c r="BD20" s="1"/>
  <c r="BR17"/>
  <c r="BW19" s="1"/>
  <c r="BG19" s="1"/>
  <c r="BF20" s="1"/>
  <c r="BO65"/>
  <c r="BW65" s="1"/>
  <c r="BG65" s="1"/>
  <c r="BD68" s="1"/>
  <c r="BR65"/>
  <c r="BW67" s="1"/>
  <c r="BG67" s="1"/>
  <c r="BF68" s="1"/>
  <c r="BM57"/>
  <c r="BU57" s="1"/>
  <c r="BE57" s="1"/>
  <c r="BN57"/>
  <c r="BV57" s="1"/>
  <c r="BF57" s="1"/>
  <c r="BD59" s="1"/>
  <c r="BM33"/>
  <c r="BU33" s="1"/>
  <c r="BE33" s="1"/>
  <c r="BP49"/>
  <c r="BV50" s="1"/>
  <c r="BF50" s="1"/>
  <c r="BE51" s="1"/>
  <c r="BM49"/>
  <c r="BU49" s="1"/>
  <c r="BE49" s="1"/>
  <c r="BP25"/>
  <c r="BV26" s="1"/>
  <c r="BF26" s="1"/>
  <c r="BE27" s="1"/>
  <c r="BQ17"/>
  <c r="BW18" s="1"/>
  <c r="BG18" s="1"/>
  <c r="BE20" s="1"/>
  <c r="BQ65"/>
  <c r="BW66" s="1"/>
  <c r="BG66" s="1"/>
  <c r="BE68" s="1"/>
  <c r="BP57"/>
  <c r="BV58" s="1"/>
  <c r="BF58" s="1"/>
  <c r="BE59" s="1"/>
  <c r="BP33"/>
  <c r="BV34" s="1"/>
  <c r="BF34" s="1"/>
  <c r="BE35" s="1"/>
  <c r="AL35" s="1"/>
  <c r="BS41" a="1"/>
  <c r="BS41" s="1"/>
  <c r="AL41"/>
  <c r="BD42"/>
  <c r="AL42" s="1"/>
  <c r="BU7"/>
  <c r="BU9"/>
  <c r="BE9" s="1"/>
  <c r="BM17"/>
  <c r="BU17" s="1"/>
  <c r="BE17" s="1"/>
  <c r="BM65"/>
  <c r="BU65" s="1"/>
  <c r="BE65" s="1"/>
  <c r="BR49"/>
  <c r="BW51" s="1"/>
  <c r="BG51" s="1"/>
  <c r="BF52" s="1"/>
  <c r="AL52" s="1"/>
  <c r="BS9" a="1"/>
  <c r="BS9" s="1"/>
  <c r="BQ57"/>
  <c r="BW58" s="1"/>
  <c r="BG58" s="1"/>
  <c r="BE60" s="1"/>
  <c r="AL60" s="1"/>
  <c r="AL36"/>
  <c r="BD26" i="53"/>
  <c r="BD66"/>
  <c r="BD50"/>
  <c r="BD18"/>
  <c r="BD34"/>
  <c r="AL34" s="1"/>
  <c r="AL33"/>
  <c r="AL57"/>
  <c r="BD58"/>
  <c r="AL58" s="1"/>
  <c r="BR49"/>
  <c r="BW51" s="1"/>
  <c r="BG51" s="1"/>
  <c r="BF52" s="1"/>
  <c r="AL52" s="1"/>
  <c r="BR25"/>
  <c r="BW27" s="1"/>
  <c r="BG27" s="1"/>
  <c r="BF28" s="1"/>
  <c r="AL28" s="1"/>
  <c r="BR65"/>
  <c r="BW67" s="1"/>
  <c r="BG67" s="1"/>
  <c r="BF68" s="1"/>
  <c r="BU7"/>
  <c r="BU9"/>
  <c r="BE9" s="1"/>
  <c r="BN49"/>
  <c r="BV49" s="1"/>
  <c r="BF49" s="1"/>
  <c r="BD51" s="1"/>
  <c r="BN25"/>
  <c r="BV25" s="1"/>
  <c r="BF25" s="1"/>
  <c r="BD27" s="1"/>
  <c r="BN65"/>
  <c r="BV65" s="1"/>
  <c r="BF65" s="1"/>
  <c r="BD67" s="1"/>
  <c r="BS41" a="1"/>
  <c r="BS41" s="1"/>
  <c r="BP49"/>
  <c r="BV50" s="1"/>
  <c r="BF50" s="1"/>
  <c r="BE51" s="1"/>
  <c r="BP25"/>
  <c r="BV26" s="1"/>
  <c r="BF26" s="1"/>
  <c r="BE27" s="1"/>
  <c r="BQ17"/>
  <c r="BW18" s="1"/>
  <c r="BG18" s="1"/>
  <c r="BE20" s="1"/>
  <c r="BS33" a="1"/>
  <c r="BS33" s="1"/>
  <c r="BP65"/>
  <c r="BV66" s="1"/>
  <c r="BF66" s="1"/>
  <c r="BE67" s="1"/>
  <c r="AL41"/>
  <c r="BD42"/>
  <c r="AL42" s="1"/>
  <c r="BS57" a="1"/>
  <c r="BS57" s="1"/>
  <c r="BD34" i="52"/>
  <c r="AL34" s="1"/>
  <c r="BS49" a="1"/>
  <c r="BS49" s="1"/>
  <c r="BQ41"/>
  <c r="BW42" s="1"/>
  <c r="BG42" s="1"/>
  <c r="BE44" s="1"/>
  <c r="AL44" s="1"/>
  <c r="BO25"/>
  <c r="BW25" s="1"/>
  <c r="BG25" s="1"/>
  <c r="BD28" s="1"/>
  <c r="BR25"/>
  <c r="BW27" s="1"/>
  <c r="BG27" s="1"/>
  <c r="BF28" s="1"/>
  <c r="BM9"/>
  <c r="BP65"/>
  <c r="BV66" s="1"/>
  <c r="BF66" s="1"/>
  <c r="BE67" s="1"/>
  <c r="BM65"/>
  <c r="BU65" s="1"/>
  <c r="BE65" s="1"/>
  <c r="BQ17"/>
  <c r="BW18" s="1"/>
  <c r="BG18" s="1"/>
  <c r="BE20" s="1"/>
  <c r="AL20" s="1"/>
  <c r="BM41"/>
  <c r="BU41" s="1"/>
  <c r="BE41" s="1"/>
  <c r="BN41"/>
  <c r="BV41" s="1"/>
  <c r="BF41" s="1"/>
  <c r="BD43" s="1"/>
  <c r="BQ25"/>
  <c r="BW26" s="1"/>
  <c r="BG26" s="1"/>
  <c r="BE28" s="1"/>
  <c r="BP9"/>
  <c r="BV10" s="1"/>
  <c r="BF10" s="1"/>
  <c r="BE11" s="1"/>
  <c r="AL11" s="1"/>
  <c r="BP17"/>
  <c r="BV18" s="1"/>
  <c r="BF18" s="1"/>
  <c r="BE19" s="1"/>
  <c r="AL19" s="1"/>
  <c r="BM17"/>
  <c r="BU17" s="1"/>
  <c r="BE17" s="1"/>
  <c r="BO57"/>
  <c r="BW57" s="1"/>
  <c r="BG57" s="1"/>
  <c r="BD60" s="1"/>
  <c r="AL60" s="1"/>
  <c r="BD58"/>
  <c r="AL58" s="1"/>
  <c r="BP41"/>
  <c r="BV42" s="1"/>
  <c r="BF42" s="1"/>
  <c r="BE43" s="1"/>
  <c r="BM25"/>
  <c r="BU25" s="1"/>
  <c r="BE25" s="1"/>
  <c r="AL35"/>
  <c r="AL36"/>
  <c r="BS9" a="1"/>
  <c r="BS9" s="1"/>
  <c r="BR65"/>
  <c r="BW67" s="1"/>
  <c r="BG67" s="1"/>
  <c r="BF68" s="1"/>
  <c r="AL68" s="1"/>
  <c r="BN57"/>
  <c r="BV57" s="1"/>
  <c r="BF57" s="1"/>
  <c r="BD59" s="1"/>
  <c r="AL59" s="1"/>
  <c r="BD50"/>
  <c r="AL50" s="1"/>
  <c r="AL49"/>
  <c r="AL12"/>
  <c r="BD18" i="51"/>
  <c r="BD50"/>
  <c r="BP17"/>
  <c r="BV18" s="1"/>
  <c r="BF18" s="1"/>
  <c r="BE19" s="1"/>
  <c r="BS41" a="1"/>
  <c r="BS41" s="1"/>
  <c r="BP49"/>
  <c r="BV50" s="1"/>
  <c r="BF50" s="1"/>
  <c r="BE51" s="1"/>
  <c r="BS57" a="1"/>
  <c r="BS57" s="1"/>
  <c r="AL41"/>
  <c r="BD34"/>
  <c r="AL34" s="1"/>
  <c r="AL33"/>
  <c r="BM25"/>
  <c r="BU25" s="1"/>
  <c r="BE25" s="1"/>
  <c r="BN17"/>
  <c r="BV17" s="1"/>
  <c r="BF17" s="1"/>
  <c r="BD19" s="1"/>
  <c r="AL19" s="1"/>
  <c r="BN49"/>
  <c r="BV49" s="1"/>
  <c r="BF49" s="1"/>
  <c r="BD51" s="1"/>
  <c r="BO25"/>
  <c r="BW25" s="1"/>
  <c r="BG25" s="1"/>
  <c r="BD28" s="1"/>
  <c r="AL28" s="1"/>
  <c r="BO65"/>
  <c r="BW65" s="1"/>
  <c r="BG65" s="1"/>
  <c r="BD68" s="1"/>
  <c r="AL68" s="1"/>
  <c r="BD10"/>
  <c r="AL10" s="1"/>
  <c r="AL9"/>
  <c r="BM65"/>
  <c r="BU65" s="1"/>
  <c r="BE65" s="1"/>
  <c r="BO17"/>
  <c r="BW17" s="1"/>
  <c r="BG17" s="1"/>
  <c r="BD20" s="1"/>
  <c r="AL20" s="1"/>
  <c r="AL59"/>
  <c r="BO49"/>
  <c r="BW49" s="1"/>
  <c r="BG49" s="1"/>
  <c r="BD52" s="1"/>
  <c r="BS9" a="1"/>
  <c r="BS9" s="1"/>
  <c r="AL57"/>
  <c r="BD50" i="50"/>
  <c r="BD18"/>
  <c r="BU7"/>
  <c r="BU9"/>
  <c r="BE9" s="1"/>
  <c r="BD34"/>
  <c r="AL34" s="1"/>
  <c r="AL33"/>
  <c r="BR49"/>
  <c r="BW51" s="1"/>
  <c r="BG51" s="1"/>
  <c r="BF52" s="1"/>
  <c r="AL52" s="1"/>
  <c r="BQ65"/>
  <c r="BW66" s="1"/>
  <c r="BG66" s="1"/>
  <c r="BE68" s="1"/>
  <c r="AL68" s="1"/>
  <c r="BQ25"/>
  <c r="BW26" s="1"/>
  <c r="BG26" s="1"/>
  <c r="BE28" s="1"/>
  <c r="AL28" s="1"/>
  <c r="BR17"/>
  <c r="BW19" s="1"/>
  <c r="BG19" s="1"/>
  <c r="BF20" s="1"/>
  <c r="AL20" s="1"/>
  <c r="BS33" a="1"/>
  <c r="BS33" s="1"/>
  <c r="BN49"/>
  <c r="BV49" s="1"/>
  <c r="BF49" s="1"/>
  <c r="BD51" s="1"/>
  <c r="BM65"/>
  <c r="BU65" s="1"/>
  <c r="BE65" s="1"/>
  <c r="AL60"/>
  <c r="BM25"/>
  <c r="BU25" s="1"/>
  <c r="BE25" s="1"/>
  <c r="BN17"/>
  <c r="BV17" s="1"/>
  <c r="BF17" s="1"/>
  <c r="BD19" s="1"/>
  <c r="BP49"/>
  <c r="BV50" s="1"/>
  <c r="BF50" s="1"/>
  <c r="BE51" s="1"/>
  <c r="BM57"/>
  <c r="BU57" s="1"/>
  <c r="BE57" s="1"/>
  <c r="BN57"/>
  <c r="BV57" s="1"/>
  <c r="BF57" s="1"/>
  <c r="BD59" s="1"/>
  <c r="AL59" s="1"/>
  <c r="BP17"/>
  <c r="BV18" s="1"/>
  <c r="BF18" s="1"/>
  <c r="BE19" s="1"/>
  <c r="BO41"/>
  <c r="BW41" s="1"/>
  <c r="BG41" s="1"/>
  <c r="BD44" s="1"/>
  <c r="BR41"/>
  <c r="BW43" s="1"/>
  <c r="BG43" s="1"/>
  <c r="BF44" s="1"/>
  <c r="BD42"/>
  <c r="AL42" s="1"/>
  <c r="BD66" i="49"/>
  <c r="AL66" s="1"/>
  <c r="AL25"/>
  <c r="BD50"/>
  <c r="AL19"/>
  <c r="BP25"/>
  <c r="BV26" s="1"/>
  <c r="BF26" s="1"/>
  <c r="BE27" s="1"/>
  <c r="AL27" s="1"/>
  <c r="BN49"/>
  <c r="BV49" s="1"/>
  <c r="BF49" s="1"/>
  <c r="BD51" s="1"/>
  <c r="BO17"/>
  <c r="BW17" s="1"/>
  <c r="BG17" s="1"/>
  <c r="BD20" s="1"/>
  <c r="BR33"/>
  <c r="BW35" s="1"/>
  <c r="BG35" s="1"/>
  <c r="BF36" s="1"/>
  <c r="BM33"/>
  <c r="BU33" s="1"/>
  <c r="BE33" s="1"/>
  <c r="BN9"/>
  <c r="BV9" s="1"/>
  <c r="BF9" s="1"/>
  <c r="BD11" s="1"/>
  <c r="BQ9"/>
  <c r="BW10" s="1"/>
  <c r="BG10" s="1"/>
  <c r="BE12" s="1"/>
  <c r="AL12" s="1"/>
  <c r="BQ41"/>
  <c r="BW42" s="1"/>
  <c r="BG42" s="1"/>
  <c r="BE44" s="1"/>
  <c r="BO65"/>
  <c r="BW65" s="1"/>
  <c r="BG65" s="1"/>
  <c r="BD68" s="1"/>
  <c r="BR65"/>
  <c r="BW67" s="1"/>
  <c r="BG67" s="1"/>
  <c r="BF68" s="1"/>
  <c r="BS25" a="1"/>
  <c r="BS25" s="1"/>
  <c r="BP49"/>
  <c r="BV50" s="1"/>
  <c r="BF50" s="1"/>
  <c r="BE51" s="1"/>
  <c r="BQ17"/>
  <c r="BW18" s="1"/>
  <c r="BG18" s="1"/>
  <c r="BE20" s="1"/>
  <c r="BM9"/>
  <c r="BM41"/>
  <c r="BU41" s="1"/>
  <c r="BE41" s="1"/>
  <c r="BN41"/>
  <c r="BV41" s="1"/>
  <c r="BF41" s="1"/>
  <c r="BD43" s="1"/>
  <c r="BO57"/>
  <c r="BW57" s="1"/>
  <c r="BG57" s="1"/>
  <c r="BD60" s="1"/>
  <c r="BR57"/>
  <c r="BW59" s="1"/>
  <c r="BG59" s="1"/>
  <c r="BF60" s="1"/>
  <c r="AL57"/>
  <c r="BD58"/>
  <c r="AL58" s="1"/>
  <c r="BM17"/>
  <c r="BU17" s="1"/>
  <c r="BE17" s="1"/>
  <c r="BP9"/>
  <c r="BV10" s="1"/>
  <c r="BF10" s="1"/>
  <c r="BE11" s="1"/>
  <c r="BP41"/>
  <c r="BV42" s="1"/>
  <c r="BF42" s="1"/>
  <c r="BE43" s="1"/>
  <c r="AL52"/>
  <c r="BQ33"/>
  <c r="BW34" s="1"/>
  <c r="BG34" s="1"/>
  <c r="BE36" s="1"/>
  <c r="AL36" s="1"/>
  <c r="BD66" i="48"/>
  <c r="BD26"/>
  <c r="BD50"/>
  <c r="BN65"/>
  <c r="BV65" s="1"/>
  <c r="BF65" s="1"/>
  <c r="BD67" s="1"/>
  <c r="BQ65"/>
  <c r="BW66" s="1"/>
  <c r="BG66" s="1"/>
  <c r="BE68" s="1"/>
  <c r="AL68" s="1"/>
  <c r="BN25"/>
  <c r="BV25" s="1"/>
  <c r="BF25" s="1"/>
  <c r="BD27" s="1"/>
  <c r="BQ25"/>
  <c r="BW26" s="1"/>
  <c r="BG26" s="1"/>
  <c r="BE28" s="1"/>
  <c r="BO17"/>
  <c r="BW17" s="1"/>
  <c r="BG17" s="1"/>
  <c r="BD20" s="1"/>
  <c r="BR17"/>
  <c r="BW19" s="1"/>
  <c r="BG19" s="1"/>
  <c r="BF20" s="1"/>
  <c r="AL33"/>
  <c r="BP65"/>
  <c r="BV66" s="1"/>
  <c r="BF66" s="1"/>
  <c r="BE67" s="1"/>
  <c r="BS33" a="1"/>
  <c r="BS33" s="1"/>
  <c r="BP25"/>
  <c r="BV26" s="1"/>
  <c r="BF26" s="1"/>
  <c r="BE27" s="1"/>
  <c r="BQ17"/>
  <c r="BW18" s="1"/>
  <c r="BG18" s="1"/>
  <c r="BE20" s="1"/>
  <c r="BO49"/>
  <c r="BW49" s="1"/>
  <c r="BG49" s="1"/>
  <c r="BD52" s="1"/>
  <c r="BR49"/>
  <c r="BW51" s="1"/>
  <c r="BG51" s="1"/>
  <c r="BF52" s="1"/>
  <c r="BS41" a="1"/>
  <c r="BS41" s="1"/>
  <c r="AL41"/>
  <c r="BD42"/>
  <c r="AL42" s="1"/>
  <c r="BM17"/>
  <c r="BU17" s="1"/>
  <c r="BE17" s="1"/>
  <c r="BU7"/>
  <c r="BU9"/>
  <c r="BE9" s="1"/>
  <c r="AL57"/>
  <c r="BD58"/>
  <c r="AL58" s="1"/>
  <c r="AL43"/>
  <c r="AL34"/>
  <c r="BD50" i="47"/>
  <c r="BD66"/>
  <c r="AL35"/>
  <c r="AL57"/>
  <c r="BD58"/>
  <c r="AL58" s="1"/>
  <c r="AL12"/>
  <c r="BP25"/>
  <c r="BV26" s="1"/>
  <c r="BF26" s="1"/>
  <c r="BE27" s="1"/>
  <c r="AL27" s="1"/>
  <c r="BM25"/>
  <c r="BU25" s="1"/>
  <c r="BE25" s="1"/>
  <c r="BQ17"/>
  <c r="BW18" s="1"/>
  <c r="BG18" s="1"/>
  <c r="BE20" s="1"/>
  <c r="AL20" s="1"/>
  <c r="BO65"/>
  <c r="BW65" s="1"/>
  <c r="BG65" s="1"/>
  <c r="BD68" s="1"/>
  <c r="BR65"/>
  <c r="BW67" s="1"/>
  <c r="BG67" s="1"/>
  <c r="BF68" s="1"/>
  <c r="BS41" a="1"/>
  <c r="BS41" s="1"/>
  <c r="BM17"/>
  <c r="BU17" s="1"/>
  <c r="BE17" s="1"/>
  <c r="BN65"/>
  <c r="BV65" s="1"/>
  <c r="BF65" s="1"/>
  <c r="BD67" s="1"/>
  <c r="BS57" a="1"/>
  <c r="BS57" s="1"/>
  <c r="AL41"/>
  <c r="BD42"/>
  <c r="AL42" s="1"/>
  <c r="BQ33"/>
  <c r="BW34" s="1"/>
  <c r="BG34" s="1"/>
  <c r="BE36" s="1"/>
  <c r="BO33"/>
  <c r="BW33" s="1"/>
  <c r="BG33" s="1"/>
  <c r="BD36" s="1"/>
  <c r="BO25"/>
  <c r="BW25" s="1"/>
  <c r="BG25" s="1"/>
  <c r="BD28" s="1"/>
  <c r="BP65"/>
  <c r="BV66" s="1"/>
  <c r="BF66" s="1"/>
  <c r="BE67" s="1"/>
  <c r="BQ49"/>
  <c r="BW50" s="1"/>
  <c r="BG50" s="1"/>
  <c r="BE52" s="1"/>
  <c r="BD10"/>
  <c r="AL10" s="1"/>
  <c r="AL9"/>
  <c r="BD26" i="46"/>
  <c r="BD18"/>
  <c r="BD50"/>
  <c r="BN25"/>
  <c r="BV25" s="1"/>
  <c r="BF25" s="1"/>
  <c r="BD27" s="1"/>
  <c r="BO17"/>
  <c r="BW17" s="1"/>
  <c r="BG17" s="1"/>
  <c r="BD20" s="1"/>
  <c r="AL20" s="1"/>
  <c r="BO65"/>
  <c r="BW65" s="1"/>
  <c r="BG65" s="1"/>
  <c r="BD68" s="1"/>
  <c r="BR65"/>
  <c r="BW67" s="1"/>
  <c r="BG67" s="1"/>
  <c r="BF68" s="1"/>
  <c r="AL34"/>
  <c r="BP25"/>
  <c r="BV26" s="1"/>
  <c r="BF26" s="1"/>
  <c r="BE27" s="1"/>
  <c r="BN17"/>
  <c r="BV17" s="1"/>
  <c r="BF17" s="1"/>
  <c r="BD19" s="1"/>
  <c r="BO49"/>
  <c r="BW49" s="1"/>
  <c r="BG49" s="1"/>
  <c r="BD52" s="1"/>
  <c r="BR49"/>
  <c r="BW51" s="1"/>
  <c r="BG51" s="1"/>
  <c r="BF52" s="1"/>
  <c r="BS41" a="1"/>
  <c r="BS41" s="1"/>
  <c r="BQ65"/>
  <c r="BW66" s="1"/>
  <c r="BG66" s="1"/>
  <c r="BE68" s="1"/>
  <c r="AL43"/>
  <c r="BS57" a="1"/>
  <c r="BS57" s="1"/>
  <c r="AL33"/>
  <c r="AL57"/>
  <c r="BD58"/>
  <c r="AL58" s="1"/>
  <c r="AL44"/>
  <c r="BP17"/>
  <c r="BV18" s="1"/>
  <c r="BF18" s="1"/>
  <c r="BE19" s="1"/>
  <c r="BQ49"/>
  <c r="BW50" s="1"/>
  <c r="BG50" s="1"/>
  <c r="BE52" s="1"/>
  <c r="BM65"/>
  <c r="BU65" s="1"/>
  <c r="BE65" s="1"/>
  <c r="BS33" a="1"/>
  <c r="BS33" s="1"/>
  <c r="BU7"/>
  <c r="BU9"/>
  <c r="BE9" s="1"/>
  <c r="AL28"/>
  <c r="AL41"/>
  <c r="BD66" i="45"/>
  <c r="BU7"/>
  <c r="BU9"/>
  <c r="BE9" s="1"/>
  <c r="AL59"/>
  <c r="BD26"/>
  <c r="AL19"/>
  <c r="AL41"/>
  <c r="BD42"/>
  <c r="AL42" s="1"/>
  <c r="BN33"/>
  <c r="BV33" s="1"/>
  <c r="BF33" s="1"/>
  <c r="BD35" s="1"/>
  <c r="AL35" s="1"/>
  <c r="BQ33"/>
  <c r="BW34" s="1"/>
  <c r="BG34" s="1"/>
  <c r="BE36" s="1"/>
  <c r="AL36" s="1"/>
  <c r="BN49"/>
  <c r="BV49" s="1"/>
  <c r="BF49" s="1"/>
  <c r="BD51" s="1"/>
  <c r="BN25"/>
  <c r="BV25" s="1"/>
  <c r="BF25" s="1"/>
  <c r="BD27" s="1"/>
  <c r="BO17"/>
  <c r="BW17" s="1"/>
  <c r="BG17" s="1"/>
  <c r="BD20" s="1"/>
  <c r="BO65"/>
  <c r="BW65" s="1"/>
  <c r="BG65" s="1"/>
  <c r="BD68" s="1"/>
  <c r="BR65"/>
  <c r="BW67" s="1"/>
  <c r="BG67" s="1"/>
  <c r="BF68" s="1"/>
  <c r="BM33"/>
  <c r="BU33" s="1"/>
  <c r="BE33" s="1"/>
  <c r="BP49"/>
  <c r="BV50" s="1"/>
  <c r="BF50" s="1"/>
  <c r="BE51" s="1"/>
  <c r="BP25"/>
  <c r="BV26" s="1"/>
  <c r="BF26" s="1"/>
  <c r="BE27" s="1"/>
  <c r="BQ17"/>
  <c r="BW18" s="1"/>
  <c r="BG18" s="1"/>
  <c r="BE20" s="1"/>
  <c r="BS57" a="1"/>
  <c r="BQ65"/>
  <c r="BW66" s="1"/>
  <c r="BG66" s="1"/>
  <c r="BE68" s="1"/>
  <c r="BM17"/>
  <c r="BU17" s="1"/>
  <c r="BE17" s="1"/>
  <c r="BQ9"/>
  <c r="BW10" s="1"/>
  <c r="BG10" s="1"/>
  <c r="BE12" s="1"/>
  <c r="BO9"/>
  <c r="BW9" s="1"/>
  <c r="BG9" s="1"/>
  <c r="BD12" s="1"/>
  <c r="BD58"/>
  <c r="AL52"/>
  <c r="BD26" i="44"/>
  <c r="AL26" s="1"/>
  <c r="BD50"/>
  <c r="BD34"/>
  <c r="BO49"/>
  <c r="BW49" s="1"/>
  <c r="BG49" s="1"/>
  <c r="BD52" s="1"/>
  <c r="BR49"/>
  <c r="BW51" s="1"/>
  <c r="BG51" s="1"/>
  <c r="BF52" s="1"/>
  <c r="BP65"/>
  <c r="BV66" s="1"/>
  <c r="BF66" s="1"/>
  <c r="BE67" s="1"/>
  <c r="AL67" s="1"/>
  <c r="BM65"/>
  <c r="BU65" s="1"/>
  <c r="BE65" s="1"/>
  <c r="BN17"/>
  <c r="BV17" s="1"/>
  <c r="BF17" s="1"/>
  <c r="BD19" s="1"/>
  <c r="AL19" s="1"/>
  <c r="BQ17"/>
  <c r="BW18" s="1"/>
  <c r="BG18" s="1"/>
  <c r="BE20" s="1"/>
  <c r="AL20" s="1"/>
  <c r="BP57"/>
  <c r="BV58" s="1"/>
  <c r="BF58" s="1"/>
  <c r="BE59" s="1"/>
  <c r="BQ33"/>
  <c r="BW34" s="1"/>
  <c r="BG34" s="1"/>
  <c r="BE36" s="1"/>
  <c r="BO33"/>
  <c r="BW33" s="1"/>
  <c r="BG33" s="1"/>
  <c r="BD36" s="1"/>
  <c r="BN49"/>
  <c r="BV49" s="1"/>
  <c r="BF49" s="1"/>
  <c r="BD51" s="1"/>
  <c r="BM17"/>
  <c r="BU17" s="1"/>
  <c r="BE17" s="1"/>
  <c r="AL44"/>
  <c r="AL11"/>
  <c r="BQ9"/>
  <c r="BW10" s="1"/>
  <c r="BG10" s="1"/>
  <c r="BE12" s="1"/>
  <c r="AL12" s="1"/>
  <c r="BP49"/>
  <c r="BV50" s="1"/>
  <c r="BF50" s="1"/>
  <c r="BE51" s="1"/>
  <c r="BN25"/>
  <c r="BV25" s="1"/>
  <c r="BF25" s="1"/>
  <c r="BD27" s="1"/>
  <c r="AL27" s="1"/>
  <c r="BO65"/>
  <c r="BW65" s="1"/>
  <c r="BG65" s="1"/>
  <c r="BD68" s="1"/>
  <c r="AL68" s="1"/>
  <c r="BM41"/>
  <c r="BU41" s="1"/>
  <c r="BE41" s="1"/>
  <c r="BN41"/>
  <c r="BV41" s="1"/>
  <c r="BF41" s="1"/>
  <c r="BD43" s="1"/>
  <c r="AL43" s="1"/>
  <c r="BQ57"/>
  <c r="BW58" s="1"/>
  <c r="BG58" s="1"/>
  <c r="BE60" s="1"/>
  <c r="AL60" s="1"/>
  <c r="BP33"/>
  <c r="BV34" s="1"/>
  <c r="BF34" s="1"/>
  <c r="BE35" s="1"/>
  <c r="AL35" s="1"/>
  <c r="BM9"/>
  <c r="BD58"/>
  <c r="BD50" i="43"/>
  <c r="BD26"/>
  <c r="AL19"/>
  <c r="BD66"/>
  <c r="BD34"/>
  <c r="AL34" s="1"/>
  <c r="AL33"/>
  <c r="AK59"/>
  <c r="AK60"/>
  <c r="AK58"/>
  <c r="AK57"/>
  <c r="BP65"/>
  <c r="BV66" s="1"/>
  <c r="BF66" s="1"/>
  <c r="BE67" s="1"/>
  <c r="BN25"/>
  <c r="BV25" s="1"/>
  <c r="BF25" s="1"/>
  <c r="BD27" s="1"/>
  <c r="BO17"/>
  <c r="BW17" s="1"/>
  <c r="BG17" s="1"/>
  <c r="BD20" s="1"/>
  <c r="BD10"/>
  <c r="AL10" s="1"/>
  <c r="AL9"/>
  <c r="BO49"/>
  <c r="BW49" s="1"/>
  <c r="BG49" s="1"/>
  <c r="BD52" s="1"/>
  <c r="BR49"/>
  <c r="BW51" s="1"/>
  <c r="BG51" s="1"/>
  <c r="BF52" s="1"/>
  <c r="BS41" a="1"/>
  <c r="BS41" s="1"/>
  <c r="BP25"/>
  <c r="BV26" s="1"/>
  <c r="BF26" s="1"/>
  <c r="BE27" s="1"/>
  <c r="BQ17"/>
  <c r="BW18" s="1"/>
  <c r="BG18" s="1"/>
  <c r="BE20" s="1"/>
  <c r="BO65"/>
  <c r="BW65" s="1"/>
  <c r="BG65" s="1"/>
  <c r="BD68" s="1"/>
  <c r="BR65"/>
  <c r="BW67" s="1"/>
  <c r="BG67" s="1"/>
  <c r="BF68" s="1"/>
  <c r="BQ49"/>
  <c r="BW50" s="1"/>
  <c r="BG50" s="1"/>
  <c r="BE52" s="1"/>
  <c r="BS25" a="1"/>
  <c r="BS25" s="1"/>
  <c r="BM17"/>
  <c r="BU17" s="1"/>
  <c r="BE17" s="1"/>
  <c r="AL41"/>
  <c r="AL28"/>
  <c r="BD18" i="42"/>
  <c r="BD26"/>
  <c r="BD34"/>
  <c r="AL34" s="1"/>
  <c r="AL33"/>
  <c r="BM49"/>
  <c r="BU49" s="1"/>
  <c r="BE49" s="1"/>
  <c r="AL12"/>
  <c r="BP17"/>
  <c r="BV18" s="1"/>
  <c r="BF18" s="1"/>
  <c r="BE19" s="1"/>
  <c r="BQ65"/>
  <c r="BW66" s="1"/>
  <c r="BG66" s="1"/>
  <c r="BE68" s="1"/>
  <c r="AL68" s="1"/>
  <c r="BM9"/>
  <c r="BS41" a="1"/>
  <c r="BS41" s="1"/>
  <c r="AL41"/>
  <c r="BD42"/>
  <c r="AL42" s="1"/>
  <c r="BO49"/>
  <c r="BW49" s="1"/>
  <c r="BG49" s="1"/>
  <c r="BD52" s="1"/>
  <c r="AL52" s="1"/>
  <c r="BS33" a="1"/>
  <c r="BS33" s="1"/>
  <c r="BM65"/>
  <c r="BU65" s="1"/>
  <c r="BE65" s="1"/>
  <c r="BN25"/>
  <c r="BV25" s="1"/>
  <c r="BF25" s="1"/>
  <c r="BD27" s="1"/>
  <c r="BP9"/>
  <c r="BV10" s="1"/>
  <c r="BF10" s="1"/>
  <c r="BE11" s="1"/>
  <c r="AL11" s="1"/>
  <c r="BS57" a="1"/>
  <c r="BS57" s="1"/>
  <c r="AL58"/>
  <c r="AK57" s="1"/>
  <c r="BN17"/>
  <c r="BV17" s="1"/>
  <c r="BF17" s="1"/>
  <c r="BD19" s="1"/>
  <c r="BO17"/>
  <c r="BW17" s="1"/>
  <c r="BG17" s="1"/>
  <c r="BD20" s="1"/>
  <c r="AL20" s="1"/>
  <c r="BP25"/>
  <c r="BV26" s="1"/>
  <c r="BF26" s="1"/>
  <c r="BE27" s="1"/>
  <c r="BP57" i="17"/>
  <c r="BV58" s="1"/>
  <c r="BF58" s="1"/>
  <c r="BE59" s="1"/>
  <c r="BO57"/>
  <c r="BW57" s="1"/>
  <c r="BG57" s="1"/>
  <c r="BD60" s="1"/>
  <c r="BR65"/>
  <c r="BW67" s="1"/>
  <c r="BG67" s="1"/>
  <c r="BF68" s="1"/>
  <c r="BQ25"/>
  <c r="BW26" s="1"/>
  <c r="BG26" s="1"/>
  <c r="BE28" s="1"/>
  <c r="BM33"/>
  <c r="BU33" s="1"/>
  <c r="BE33" s="1"/>
  <c r="BP65"/>
  <c r="BV66" s="1"/>
  <c r="BF66" s="1"/>
  <c r="BE67" s="1"/>
  <c r="BO17"/>
  <c r="BW17" s="1"/>
  <c r="BG17" s="1"/>
  <c r="BD20" s="1"/>
  <c r="AL20" s="1"/>
  <c r="BM49"/>
  <c r="BU49" s="1"/>
  <c r="BE49" s="1"/>
  <c r="BQ49"/>
  <c r="BW50" s="1"/>
  <c r="BG50" s="1"/>
  <c r="BE52" s="1"/>
  <c r="BP33"/>
  <c r="BV34" s="1"/>
  <c r="BF34" s="1"/>
  <c r="BE35" s="1"/>
  <c r="BM65"/>
  <c r="BU65" s="1"/>
  <c r="BE65" s="1"/>
  <c r="BO49"/>
  <c r="BW49" s="1"/>
  <c r="BG49" s="1"/>
  <c r="BD52" s="1"/>
  <c r="BN9" i="15"/>
  <c r="BV9" s="1"/>
  <c r="BF9" s="1"/>
  <c r="BD11" s="1"/>
  <c r="BP9"/>
  <c r="BV10" s="1"/>
  <c r="BF10" s="1"/>
  <c r="BE11" s="1"/>
  <c r="BQ9"/>
  <c r="BW10" s="1"/>
  <c r="BG10" s="1"/>
  <c r="BE12" s="1"/>
  <c r="BO9"/>
  <c r="BW9" s="1"/>
  <c r="BG9" s="1"/>
  <c r="BD12" s="1"/>
  <c r="BM9"/>
  <c r="BR9"/>
  <c r="BW11" s="1"/>
  <c r="BG11" s="1"/>
  <c r="BF12" s="1"/>
  <c r="BD26" i="40"/>
  <c r="BD18"/>
  <c r="BD50"/>
  <c r="AL50" s="1"/>
  <c r="BD66"/>
  <c r="BO25"/>
  <c r="BW25" s="1"/>
  <c r="BG25" s="1"/>
  <c r="BD28" s="1"/>
  <c r="AL28" s="1"/>
  <c r="BN33"/>
  <c r="BV33" s="1"/>
  <c r="BF33" s="1"/>
  <c r="BD35" s="1"/>
  <c r="AL35" s="1"/>
  <c r="BQ33"/>
  <c r="BW34" s="1"/>
  <c r="BG34" s="1"/>
  <c r="BE36" s="1"/>
  <c r="AL36" s="1"/>
  <c r="AL11"/>
  <c r="BS9" a="1"/>
  <c r="BS9" s="1"/>
  <c r="AL41"/>
  <c r="BN25"/>
  <c r="BV25" s="1"/>
  <c r="BF25" s="1"/>
  <c r="BD27" s="1"/>
  <c r="BO17"/>
  <c r="BW17" s="1"/>
  <c r="BG17" s="1"/>
  <c r="BD20" s="1"/>
  <c r="BR17"/>
  <c r="BW19" s="1"/>
  <c r="BG19" s="1"/>
  <c r="BF20" s="1"/>
  <c r="AL43"/>
  <c r="BO65"/>
  <c r="BW65" s="1"/>
  <c r="BG65" s="1"/>
  <c r="BD68" s="1"/>
  <c r="BR65"/>
  <c r="BW67" s="1"/>
  <c r="BG67" s="1"/>
  <c r="BF68" s="1"/>
  <c r="BM33"/>
  <c r="BU33" s="1"/>
  <c r="BE33" s="1"/>
  <c r="AL42"/>
  <c r="BD10"/>
  <c r="AL10" s="1"/>
  <c r="AL9"/>
  <c r="BP25"/>
  <c r="BV26" s="1"/>
  <c r="BF26" s="1"/>
  <c r="BE27" s="1"/>
  <c r="BQ17"/>
  <c r="BW18" s="1"/>
  <c r="BG18" s="1"/>
  <c r="BE20" s="1"/>
  <c r="BO57"/>
  <c r="BW57" s="1"/>
  <c r="BG57" s="1"/>
  <c r="BD60" s="1"/>
  <c r="BR57"/>
  <c r="BW59" s="1"/>
  <c r="BG59" s="1"/>
  <c r="BF60" s="1"/>
  <c r="BQ65"/>
  <c r="BW66" s="1"/>
  <c r="BG66" s="1"/>
  <c r="BE68" s="1"/>
  <c r="BO49"/>
  <c r="BW49" s="1"/>
  <c r="BG49" s="1"/>
  <c r="BD52" s="1"/>
  <c r="BR49"/>
  <c r="BW51" s="1"/>
  <c r="BG51" s="1"/>
  <c r="BF52" s="1"/>
  <c r="BD58"/>
  <c r="AL58" s="1"/>
  <c r="BS41" a="1"/>
  <c r="BS41" s="1"/>
  <c r="BD50" i="39"/>
  <c r="BD66"/>
  <c r="AL66" s="1"/>
  <c r="AL57"/>
  <c r="BD58"/>
  <c r="AL58" s="1"/>
  <c r="BO25"/>
  <c r="BW25" s="1"/>
  <c r="BG25" s="1"/>
  <c r="BD28" s="1"/>
  <c r="BR25"/>
  <c r="BW27" s="1"/>
  <c r="BG27" s="1"/>
  <c r="BF28" s="1"/>
  <c r="BN49"/>
  <c r="BV49" s="1"/>
  <c r="BF49" s="1"/>
  <c r="BD51" s="1"/>
  <c r="BQ49"/>
  <c r="BW50" s="1"/>
  <c r="BG50" s="1"/>
  <c r="BE52" s="1"/>
  <c r="AL52" s="1"/>
  <c r="BM9"/>
  <c r="BN33"/>
  <c r="BV33" s="1"/>
  <c r="BF33" s="1"/>
  <c r="BD35" s="1"/>
  <c r="BQ33"/>
  <c r="BW34" s="1"/>
  <c r="BG34" s="1"/>
  <c r="BE36" s="1"/>
  <c r="AL36" s="1"/>
  <c r="AL42"/>
  <c r="AK42" s="1"/>
  <c r="BQ25"/>
  <c r="BW26" s="1"/>
  <c r="BG26" s="1"/>
  <c r="BE28" s="1"/>
  <c r="BO65"/>
  <c r="BW65" s="1"/>
  <c r="BG65" s="1"/>
  <c r="BD68" s="1"/>
  <c r="AL68" s="1"/>
  <c r="BR65"/>
  <c r="BW67" s="1"/>
  <c r="BG67" s="1"/>
  <c r="BF68" s="1"/>
  <c r="BP49"/>
  <c r="BV50" s="1"/>
  <c r="BF50" s="1"/>
  <c r="BE51" s="1"/>
  <c r="BS17" a="1"/>
  <c r="BS17" s="1"/>
  <c r="BP9"/>
  <c r="BV10" s="1"/>
  <c r="BF10" s="1"/>
  <c r="BE11" s="1"/>
  <c r="AL11" s="1"/>
  <c r="AL59"/>
  <c r="BM33"/>
  <c r="BU33" s="1"/>
  <c r="BE33" s="1"/>
  <c r="BM25"/>
  <c r="BU25" s="1"/>
  <c r="BE25" s="1"/>
  <c r="BP33"/>
  <c r="BV34" s="1"/>
  <c r="BF34" s="1"/>
  <c r="BE35" s="1"/>
  <c r="AL17"/>
  <c r="BD18"/>
  <c r="AL18" s="1"/>
  <c r="AL12"/>
  <c r="BD26" i="38"/>
  <c r="BU7"/>
  <c r="BU9"/>
  <c r="BE9" s="1"/>
  <c r="BM57"/>
  <c r="BU57" s="1"/>
  <c r="BE57" s="1"/>
  <c r="BN57"/>
  <c r="BV57" s="1"/>
  <c r="BF57" s="1"/>
  <c r="BD59" s="1"/>
  <c r="AL59" s="1"/>
  <c r="BP49"/>
  <c r="BV50" s="1"/>
  <c r="BF50" s="1"/>
  <c r="BE51" s="1"/>
  <c r="AL51" s="1"/>
  <c r="BM49"/>
  <c r="BU49" s="1"/>
  <c r="BE49" s="1"/>
  <c r="BN25"/>
  <c r="BV25" s="1"/>
  <c r="BF25" s="1"/>
  <c r="BD27" s="1"/>
  <c r="BQ25"/>
  <c r="BW26" s="1"/>
  <c r="BG26" s="1"/>
  <c r="BE28" s="1"/>
  <c r="AL28" s="1"/>
  <c r="BO65"/>
  <c r="BW65" s="1"/>
  <c r="BG65" s="1"/>
  <c r="BD68" s="1"/>
  <c r="BR65"/>
  <c r="BW67" s="1"/>
  <c r="BG67" s="1"/>
  <c r="BF68" s="1"/>
  <c r="BO17"/>
  <c r="BW17" s="1"/>
  <c r="BG17" s="1"/>
  <c r="BD20" s="1"/>
  <c r="BR17"/>
  <c r="BW19" s="1"/>
  <c r="BG19" s="1"/>
  <c r="BF20" s="1"/>
  <c r="BM33"/>
  <c r="BU33" s="1"/>
  <c r="BE33" s="1"/>
  <c r="BN9"/>
  <c r="BV9" s="1"/>
  <c r="BF9" s="1"/>
  <c r="BD11" s="1"/>
  <c r="BQ9"/>
  <c r="BW10" s="1"/>
  <c r="BG10" s="1"/>
  <c r="BE12" s="1"/>
  <c r="BO9"/>
  <c r="BW9" s="1"/>
  <c r="BG9" s="1"/>
  <c r="BD12" s="1"/>
  <c r="AK44"/>
  <c r="AK43"/>
  <c r="AK42"/>
  <c r="AK41"/>
  <c r="BS49" a="1"/>
  <c r="BS49" s="1"/>
  <c r="BP25"/>
  <c r="BV26" s="1"/>
  <c r="BF26" s="1"/>
  <c r="BE27" s="1"/>
  <c r="BQ65"/>
  <c r="BW66" s="1"/>
  <c r="BG66" s="1"/>
  <c r="BE68" s="1"/>
  <c r="BQ17"/>
  <c r="BW18" s="1"/>
  <c r="BG18" s="1"/>
  <c r="BE20" s="1"/>
  <c r="BP33"/>
  <c r="BV34" s="1"/>
  <c r="BF34" s="1"/>
  <c r="BE35" s="1"/>
  <c r="AL35" s="1"/>
  <c r="AL52"/>
  <c r="BM65"/>
  <c r="BU65" s="1"/>
  <c r="BE65" s="1"/>
  <c r="BM17"/>
  <c r="BU17" s="1"/>
  <c r="BE17" s="1"/>
  <c r="BS33" a="1"/>
  <c r="BS33" s="1"/>
  <c r="BP9"/>
  <c r="BV10" s="1"/>
  <c r="BF10" s="1"/>
  <c r="BE11" s="1"/>
  <c r="BQ57"/>
  <c r="BW58" s="1"/>
  <c r="BG58" s="1"/>
  <c r="BE60" s="1"/>
  <c r="AL60" s="1"/>
  <c r="AL36"/>
  <c r="BD66" i="37"/>
  <c r="AL66" s="1"/>
  <c r="BD50"/>
  <c r="BD26"/>
  <c r="BS9" a="1"/>
  <c r="BS9" s="1"/>
  <c r="BU7"/>
  <c r="BU9"/>
  <c r="BE9" s="1"/>
  <c r="AL41"/>
  <c r="BD42"/>
  <c r="AL42" s="1"/>
  <c r="BN33"/>
  <c r="BV33" s="1"/>
  <c r="BF33" s="1"/>
  <c r="BD35" s="1"/>
  <c r="BQ33"/>
  <c r="BW34" s="1"/>
  <c r="BG34" s="1"/>
  <c r="BE36" s="1"/>
  <c r="AL36" s="1"/>
  <c r="BN49"/>
  <c r="BV49" s="1"/>
  <c r="BF49" s="1"/>
  <c r="BD51" s="1"/>
  <c r="BQ49"/>
  <c r="BW50" s="1"/>
  <c r="BG50" s="1"/>
  <c r="BE52" s="1"/>
  <c r="AL52" s="1"/>
  <c r="BN25"/>
  <c r="BV25" s="1"/>
  <c r="BF25" s="1"/>
  <c r="BD27" s="1"/>
  <c r="BQ25"/>
  <c r="BW26" s="1"/>
  <c r="BG26" s="1"/>
  <c r="BE28" s="1"/>
  <c r="AL28" s="1"/>
  <c r="BO17"/>
  <c r="BW17" s="1"/>
  <c r="BG17" s="1"/>
  <c r="BD20" s="1"/>
  <c r="BR17"/>
  <c r="BW19" s="1"/>
  <c r="BG19" s="1"/>
  <c r="BF20" s="1"/>
  <c r="BO65"/>
  <c r="BW65" s="1"/>
  <c r="BG65" s="1"/>
  <c r="BD68" s="1"/>
  <c r="BR65"/>
  <c r="BW67" s="1"/>
  <c r="BG67" s="1"/>
  <c r="BF68" s="1"/>
  <c r="BM33"/>
  <c r="BU33" s="1"/>
  <c r="BE33" s="1"/>
  <c r="BP49"/>
  <c r="BV50" s="1"/>
  <c r="BF50" s="1"/>
  <c r="BE51" s="1"/>
  <c r="BP25"/>
  <c r="BV26" s="1"/>
  <c r="BF26" s="1"/>
  <c r="BE27" s="1"/>
  <c r="BQ17"/>
  <c r="BW18" s="1"/>
  <c r="BG18" s="1"/>
  <c r="BE20" s="1"/>
  <c r="AL60"/>
  <c r="AL11"/>
  <c r="AL12"/>
  <c r="BP33"/>
  <c r="BV34" s="1"/>
  <c r="BF34" s="1"/>
  <c r="BE35" s="1"/>
  <c r="BM17"/>
  <c r="BU17" s="1"/>
  <c r="BE17" s="1"/>
  <c r="AL57"/>
  <c r="BD58"/>
  <c r="AL58" s="1"/>
  <c r="BS41" a="1"/>
  <c r="BS41" s="1"/>
  <c r="BD50" i="36"/>
  <c r="BU7"/>
  <c r="BU9"/>
  <c r="BE9" s="1"/>
  <c r="BD26"/>
  <c r="BD66"/>
  <c r="BD18"/>
  <c r="BQ57"/>
  <c r="BW58" s="1"/>
  <c r="BG58" s="1"/>
  <c r="BE60" s="1"/>
  <c r="AL60" s="1"/>
  <c r="BP49"/>
  <c r="BV50" s="1"/>
  <c r="BF50" s="1"/>
  <c r="BE51" s="1"/>
  <c r="BN25"/>
  <c r="BV25" s="1"/>
  <c r="BF25" s="1"/>
  <c r="BD27" s="1"/>
  <c r="BO65"/>
  <c r="BW65" s="1"/>
  <c r="BG65" s="1"/>
  <c r="BD68" s="1"/>
  <c r="AL68" s="1"/>
  <c r="BS41" a="1"/>
  <c r="BS41" s="1"/>
  <c r="BO17"/>
  <c r="BW17" s="1"/>
  <c r="BG17" s="1"/>
  <c r="BD20" s="1"/>
  <c r="AL20" s="1"/>
  <c r="BM33"/>
  <c r="BU33" s="1"/>
  <c r="BE33" s="1"/>
  <c r="BN9"/>
  <c r="BV9" s="1"/>
  <c r="BF9" s="1"/>
  <c r="BD11" s="1"/>
  <c r="BQ9"/>
  <c r="BW10" s="1"/>
  <c r="BG10" s="1"/>
  <c r="BE12" s="1"/>
  <c r="BO9"/>
  <c r="BW9" s="1"/>
  <c r="BG9" s="1"/>
  <c r="BD12" s="1"/>
  <c r="AL41"/>
  <c r="BM57"/>
  <c r="BU57" s="1"/>
  <c r="BE57" s="1"/>
  <c r="BN57"/>
  <c r="BV57" s="1"/>
  <c r="BF57" s="1"/>
  <c r="BD59" s="1"/>
  <c r="AL59" s="1"/>
  <c r="BP25"/>
  <c r="BV26" s="1"/>
  <c r="BF26" s="1"/>
  <c r="BE27" s="1"/>
  <c r="BN65"/>
  <c r="BV65" s="1"/>
  <c r="BF65" s="1"/>
  <c r="BD67" s="1"/>
  <c r="BN17"/>
  <c r="BV17" s="1"/>
  <c r="BF17" s="1"/>
  <c r="BD19" s="1"/>
  <c r="BP33"/>
  <c r="BV34" s="1"/>
  <c r="BF34" s="1"/>
  <c r="BE35" s="1"/>
  <c r="AL35" s="1"/>
  <c r="AL44"/>
  <c r="BO49"/>
  <c r="BW49" s="1"/>
  <c r="BG49" s="1"/>
  <c r="BD52" s="1"/>
  <c r="BR49"/>
  <c r="BW51" s="1"/>
  <c r="BG51" s="1"/>
  <c r="BF52" s="1"/>
  <c r="BP65"/>
  <c r="BV66" s="1"/>
  <c r="BF66" s="1"/>
  <c r="BE67" s="1"/>
  <c r="BP17"/>
  <c r="BV18" s="1"/>
  <c r="BF18" s="1"/>
  <c r="BE19" s="1"/>
  <c r="BP9"/>
  <c r="BV10" s="1"/>
  <c r="BF10" s="1"/>
  <c r="BE11" s="1"/>
  <c r="AL43"/>
  <c r="AL28"/>
  <c r="AL36"/>
  <c r="BD34" i="35"/>
  <c r="AL59"/>
  <c r="BO65"/>
  <c r="BW65" s="1"/>
  <c r="BG65" s="1"/>
  <c r="BD68" s="1"/>
  <c r="BR65"/>
  <c r="BW67" s="1"/>
  <c r="BG67" s="1"/>
  <c r="BF68" s="1"/>
  <c r="BS25" a="1"/>
  <c r="BS25" s="1"/>
  <c r="BS49" a="1"/>
  <c r="BS49" s="1"/>
  <c r="BR33"/>
  <c r="BW35" s="1"/>
  <c r="BG35" s="1"/>
  <c r="BF36" s="1"/>
  <c r="BM9"/>
  <c r="BP17"/>
  <c r="BV18" s="1"/>
  <c r="BF18" s="1"/>
  <c r="BE19" s="1"/>
  <c r="BM17"/>
  <c r="BU17" s="1"/>
  <c r="BE17" s="1"/>
  <c r="AL25"/>
  <c r="BD26"/>
  <c r="AL26" s="1"/>
  <c r="BQ65"/>
  <c r="BW66" s="1"/>
  <c r="BG66" s="1"/>
  <c r="BE68" s="1"/>
  <c r="BO41"/>
  <c r="BW41" s="1"/>
  <c r="BG41" s="1"/>
  <c r="BD44" s="1"/>
  <c r="BR41"/>
  <c r="BW43" s="1"/>
  <c r="BG43" s="1"/>
  <c r="BF44" s="1"/>
  <c r="BQ33"/>
  <c r="BW34" s="1"/>
  <c r="BG34" s="1"/>
  <c r="BE36" s="1"/>
  <c r="BO33"/>
  <c r="BW33" s="1"/>
  <c r="BG33" s="1"/>
  <c r="BD36" s="1"/>
  <c r="BP9"/>
  <c r="BV10" s="1"/>
  <c r="BF10" s="1"/>
  <c r="BE11" s="1"/>
  <c r="AL11" s="1"/>
  <c r="BD42"/>
  <c r="AL42" s="1"/>
  <c r="BD50"/>
  <c r="AL50" s="1"/>
  <c r="AL49"/>
  <c r="BM65"/>
  <c r="BU65" s="1"/>
  <c r="BE65" s="1"/>
  <c r="BQ57"/>
  <c r="BW58" s="1"/>
  <c r="BG58" s="1"/>
  <c r="BE60" s="1"/>
  <c r="AL60" s="1"/>
  <c r="BR17"/>
  <c r="BW19" s="1"/>
  <c r="BG19" s="1"/>
  <c r="BF20" s="1"/>
  <c r="AL20" s="1"/>
  <c r="AL57"/>
  <c r="BD58"/>
  <c r="AL12"/>
  <c r="BD66" i="34"/>
  <c r="AL66" s="1"/>
  <c r="BU7"/>
  <c r="BU9"/>
  <c r="BE9" s="1"/>
  <c r="BD26"/>
  <c r="AL26" s="1"/>
  <c r="AK35"/>
  <c r="AK34"/>
  <c r="AK33"/>
  <c r="AK36"/>
  <c r="BP49"/>
  <c r="BV50" s="1"/>
  <c r="BF50" s="1"/>
  <c r="BE51" s="1"/>
  <c r="AL51" s="1"/>
  <c r="BM49"/>
  <c r="BU49" s="1"/>
  <c r="BE49" s="1"/>
  <c r="BP17"/>
  <c r="BV18" s="1"/>
  <c r="BF18" s="1"/>
  <c r="BE19" s="1"/>
  <c r="AL19" s="1"/>
  <c r="BM17"/>
  <c r="BU17" s="1"/>
  <c r="BE17" s="1"/>
  <c r="BR9"/>
  <c r="BW11" s="1"/>
  <c r="BG11" s="1"/>
  <c r="BF12" s="1"/>
  <c r="AK44"/>
  <c r="AK43"/>
  <c r="AK42"/>
  <c r="AK41"/>
  <c r="BO65"/>
  <c r="BW65" s="1"/>
  <c r="BG65" s="1"/>
  <c r="BD68" s="1"/>
  <c r="BR65"/>
  <c r="BW67" s="1"/>
  <c r="BG67" s="1"/>
  <c r="BF68" s="1"/>
  <c r="BS49" a="1"/>
  <c r="BO25"/>
  <c r="BW25" s="1"/>
  <c r="BG25" s="1"/>
  <c r="BD28" s="1"/>
  <c r="BR25"/>
  <c r="BW27" s="1"/>
  <c r="BG27" s="1"/>
  <c r="BF28" s="1"/>
  <c r="BQ9"/>
  <c r="BW10" s="1"/>
  <c r="BG10" s="1"/>
  <c r="BE12" s="1"/>
  <c r="BO9"/>
  <c r="BW9" s="1"/>
  <c r="BG9" s="1"/>
  <c r="BD12" s="1"/>
  <c r="AL52"/>
  <c r="AL20"/>
  <c r="AL58"/>
  <c r="AK59" s="1"/>
  <c r="BS57" a="1"/>
  <c r="BS57" s="1"/>
  <c r="BD50" i="33"/>
  <c r="AL50" s="1"/>
  <c r="BD26"/>
  <c r="AL26" s="1"/>
  <c r="AL17"/>
  <c r="BD18"/>
  <c r="AL41"/>
  <c r="BD42"/>
  <c r="AL42" s="1"/>
  <c r="BM57"/>
  <c r="BU57" s="1"/>
  <c r="BE57" s="1"/>
  <c r="BN57"/>
  <c r="BV57" s="1"/>
  <c r="BF57" s="1"/>
  <c r="BD59" s="1"/>
  <c r="AL59" s="1"/>
  <c r="AL11"/>
  <c r="BO65"/>
  <c r="BW65" s="1"/>
  <c r="BG65" s="1"/>
  <c r="BD68" s="1"/>
  <c r="BP17"/>
  <c r="BV18" s="1"/>
  <c r="BF18" s="1"/>
  <c r="BE19" s="1"/>
  <c r="AL19" s="1"/>
  <c r="AL33"/>
  <c r="BO49"/>
  <c r="BW49" s="1"/>
  <c r="BG49" s="1"/>
  <c r="BD52" s="1"/>
  <c r="BR49"/>
  <c r="BW51" s="1"/>
  <c r="BG51" s="1"/>
  <c r="BF52" s="1"/>
  <c r="AL43"/>
  <c r="BQ65"/>
  <c r="BW66" s="1"/>
  <c r="BG66" s="1"/>
  <c r="BE68" s="1"/>
  <c r="BO25"/>
  <c r="BW25" s="1"/>
  <c r="BG25" s="1"/>
  <c r="BD28" s="1"/>
  <c r="BR25"/>
  <c r="BW27" s="1"/>
  <c r="BG27" s="1"/>
  <c r="BF28" s="1"/>
  <c r="BS17" a="1"/>
  <c r="BS17" s="1"/>
  <c r="BS33" a="1"/>
  <c r="BS33" s="1"/>
  <c r="BM65"/>
  <c r="BU65" s="1"/>
  <c r="BE65" s="1"/>
  <c r="AL20"/>
  <c r="BS41" a="1"/>
  <c r="BS41" s="1"/>
  <c r="BU7"/>
  <c r="BU9"/>
  <c r="BE9" s="1"/>
  <c r="AL36"/>
  <c r="BQ57"/>
  <c r="BW58" s="1"/>
  <c r="BG58" s="1"/>
  <c r="BE60" s="1"/>
  <c r="AL60" s="1"/>
  <c r="AL34"/>
  <c r="BD26" i="32"/>
  <c r="AL43"/>
  <c r="AL59"/>
  <c r="BS9" a="1"/>
  <c r="BS9" s="1"/>
  <c r="BU7"/>
  <c r="BU9"/>
  <c r="BE9" s="1"/>
  <c r="BS57" a="1"/>
  <c r="BS57" s="1"/>
  <c r="AL57"/>
  <c r="BD58"/>
  <c r="AL58" s="1"/>
  <c r="AL41"/>
  <c r="BD42"/>
  <c r="AL42" s="1"/>
  <c r="AL44"/>
  <c r="AL11"/>
  <c r="AL12"/>
  <c r="BN17"/>
  <c r="BV17" s="1"/>
  <c r="BF17" s="1"/>
  <c r="BD19" s="1"/>
  <c r="AL19" s="1"/>
  <c r="BM65"/>
  <c r="BU65" s="1"/>
  <c r="BE65" s="1"/>
  <c r="BN25"/>
  <c r="BV25" s="1"/>
  <c r="BF25" s="1"/>
  <c r="BD27" s="1"/>
  <c r="BQ25"/>
  <c r="BW26" s="1"/>
  <c r="BG26" s="1"/>
  <c r="BE28" s="1"/>
  <c r="AL28" s="1"/>
  <c r="BP33"/>
  <c r="BV34" s="1"/>
  <c r="BF34" s="1"/>
  <c r="BE35" s="1"/>
  <c r="BM17"/>
  <c r="BU17" s="1"/>
  <c r="BE17" s="1"/>
  <c r="AL50"/>
  <c r="AL60"/>
  <c r="BM33"/>
  <c r="BU33" s="1"/>
  <c r="BE33" s="1"/>
  <c r="BP25"/>
  <c r="BV26" s="1"/>
  <c r="BF26" s="1"/>
  <c r="BE27" s="1"/>
  <c r="BR33"/>
  <c r="BW35" s="1"/>
  <c r="BG35" s="1"/>
  <c r="BF36" s="1"/>
  <c r="AL49"/>
  <c r="BN65"/>
  <c r="BV65" s="1"/>
  <c r="BF65" s="1"/>
  <c r="BD67" s="1"/>
  <c r="AL67" s="1"/>
  <c r="BO65"/>
  <c r="BW65" s="1"/>
  <c r="BG65" s="1"/>
  <c r="BD68" s="1"/>
  <c r="AL68" s="1"/>
  <c r="AL51"/>
  <c r="BQ33"/>
  <c r="BW34" s="1"/>
  <c r="BG34" s="1"/>
  <c r="BE36" s="1"/>
  <c r="BO17"/>
  <c r="BW17" s="1"/>
  <c r="BG17" s="1"/>
  <c r="BD20" s="1"/>
  <c r="AL20" s="1"/>
  <c r="BS49" a="1"/>
  <c r="BS49" s="1"/>
  <c r="AL25" i="31"/>
  <c r="BD26"/>
  <c r="BD66"/>
  <c r="BD50"/>
  <c r="BP25"/>
  <c r="BV26" s="1"/>
  <c r="BF26" s="1"/>
  <c r="BE27" s="1"/>
  <c r="BQ17"/>
  <c r="BW18" s="1"/>
  <c r="BG18" s="1"/>
  <c r="BE20" s="1"/>
  <c r="BO65"/>
  <c r="BW65" s="1"/>
  <c r="BG65" s="1"/>
  <c r="BD68" s="1"/>
  <c r="BS9" a="1"/>
  <c r="BS9" s="1"/>
  <c r="BD10"/>
  <c r="AL10" s="1"/>
  <c r="AL9"/>
  <c r="AK35"/>
  <c r="AK34"/>
  <c r="AK33"/>
  <c r="AK36"/>
  <c r="BM17"/>
  <c r="BU17" s="1"/>
  <c r="BE17" s="1"/>
  <c r="BN65"/>
  <c r="BV65" s="1"/>
  <c r="BF65" s="1"/>
  <c r="BD67" s="1"/>
  <c r="BQ65"/>
  <c r="BW66" s="1"/>
  <c r="BG66" s="1"/>
  <c r="BE68" s="1"/>
  <c r="BQ41"/>
  <c r="BW42" s="1"/>
  <c r="BG42" s="1"/>
  <c r="BE44" s="1"/>
  <c r="AL44" s="1"/>
  <c r="BO49"/>
  <c r="BW49" s="1"/>
  <c r="BG49" s="1"/>
  <c r="BD52" s="1"/>
  <c r="AL12"/>
  <c r="BQ57"/>
  <c r="BW58" s="1"/>
  <c r="BG58" s="1"/>
  <c r="BE60" s="1"/>
  <c r="AL60" s="1"/>
  <c r="BR25"/>
  <c r="BW27" s="1"/>
  <c r="BG27" s="1"/>
  <c r="BF28" s="1"/>
  <c r="AL28" s="1"/>
  <c r="BP65"/>
  <c r="BV66" s="1"/>
  <c r="BF66" s="1"/>
  <c r="BE67" s="1"/>
  <c r="BM41"/>
  <c r="BU41" s="1"/>
  <c r="BE41" s="1"/>
  <c r="BN41"/>
  <c r="BV41" s="1"/>
  <c r="BF41" s="1"/>
  <c r="BD43" s="1"/>
  <c r="AL43" s="1"/>
  <c r="BQ49"/>
  <c r="BW50" s="1"/>
  <c r="BG50" s="1"/>
  <c r="BE52" s="1"/>
  <c r="BM57"/>
  <c r="BU57" s="1"/>
  <c r="BE57" s="1"/>
  <c r="BN57"/>
  <c r="BV57" s="1"/>
  <c r="BF57" s="1"/>
  <c r="BD59" s="1"/>
  <c r="AL59" s="1"/>
  <c r="AL11"/>
  <c r="AL20"/>
  <c r="BD18" i="30"/>
  <c r="BD50"/>
  <c r="BD34"/>
  <c r="BD26"/>
  <c r="AL12"/>
  <c r="BQ65"/>
  <c r="BW66" s="1"/>
  <c r="BG66" s="1"/>
  <c r="BE68" s="1"/>
  <c r="BP49"/>
  <c r="BV50" s="1"/>
  <c r="BF50" s="1"/>
  <c r="BE51" s="1"/>
  <c r="AL42"/>
  <c r="AK44" s="1"/>
  <c r="BD10"/>
  <c r="AL10" s="1"/>
  <c r="AL9"/>
  <c r="BQ57"/>
  <c r="BW58" s="1"/>
  <c r="BG58" s="1"/>
  <c r="BE60" s="1"/>
  <c r="AL60" s="1"/>
  <c r="BR33"/>
  <c r="BW35" s="1"/>
  <c r="BG35" s="1"/>
  <c r="BF36" s="1"/>
  <c r="BS9" a="1"/>
  <c r="BS9" s="1"/>
  <c r="BM65"/>
  <c r="BU65" s="1"/>
  <c r="BE65" s="1"/>
  <c r="BN25"/>
  <c r="BV25" s="1"/>
  <c r="BF25" s="1"/>
  <c r="BD27" s="1"/>
  <c r="BQ25"/>
  <c r="BW26" s="1"/>
  <c r="BG26" s="1"/>
  <c r="BE28" s="1"/>
  <c r="AL28" s="1"/>
  <c r="BO17"/>
  <c r="BW17" s="1"/>
  <c r="BG17" s="1"/>
  <c r="BD20" s="1"/>
  <c r="BS41" a="1"/>
  <c r="BS41" s="1"/>
  <c r="BM57"/>
  <c r="BU57" s="1"/>
  <c r="BE57" s="1"/>
  <c r="BN57"/>
  <c r="BV57" s="1"/>
  <c r="BF57" s="1"/>
  <c r="BD59" s="1"/>
  <c r="AL59" s="1"/>
  <c r="BQ33"/>
  <c r="BW34" s="1"/>
  <c r="BG34" s="1"/>
  <c r="BE36" s="1"/>
  <c r="BO33"/>
  <c r="BW33" s="1"/>
  <c r="BG33" s="1"/>
  <c r="BD36" s="1"/>
  <c r="BP25"/>
  <c r="BV26" s="1"/>
  <c r="BF26" s="1"/>
  <c r="BE27" s="1"/>
  <c r="BQ17"/>
  <c r="BW18" s="1"/>
  <c r="BG18" s="1"/>
  <c r="BE20" s="1"/>
  <c r="BO49"/>
  <c r="BW49" s="1"/>
  <c r="BG49" s="1"/>
  <c r="BD52" s="1"/>
  <c r="BR49"/>
  <c r="BW51" s="1"/>
  <c r="BG51" s="1"/>
  <c r="BF52" s="1"/>
  <c r="AK42"/>
  <c r="AL68"/>
  <c r="BD34" i="29"/>
  <c r="AL34" s="1"/>
  <c r="AL33"/>
  <c r="AL27"/>
  <c r="BU7"/>
  <c r="BU9"/>
  <c r="BE9" s="1"/>
  <c r="BQ25"/>
  <c r="BW26" s="1"/>
  <c r="BG26" s="1"/>
  <c r="BE28" s="1"/>
  <c r="AL28" s="1"/>
  <c r="BP65"/>
  <c r="BV66" s="1"/>
  <c r="BF66" s="1"/>
  <c r="BE67" s="1"/>
  <c r="BM65"/>
  <c r="BU65" s="1"/>
  <c r="BE65" s="1"/>
  <c r="BS33" a="1"/>
  <c r="BS33" s="1"/>
  <c r="BO49"/>
  <c r="BW49" s="1"/>
  <c r="BG49" s="1"/>
  <c r="BD52" s="1"/>
  <c r="BR49"/>
  <c r="BW51" s="1"/>
  <c r="BG51" s="1"/>
  <c r="BF52" s="1"/>
  <c r="BO17"/>
  <c r="BW17" s="1"/>
  <c r="BG17" s="1"/>
  <c r="BD20" s="1"/>
  <c r="BR17"/>
  <c r="BW19" s="1"/>
  <c r="BG19" s="1"/>
  <c r="BF20" s="1"/>
  <c r="BP41"/>
  <c r="BV42" s="1"/>
  <c r="BF42" s="1"/>
  <c r="BE43" s="1"/>
  <c r="AL43" s="1"/>
  <c r="BS9" a="1"/>
  <c r="BS9" s="1"/>
  <c r="BM25"/>
  <c r="BU25" s="1"/>
  <c r="BE25" s="1"/>
  <c r="AL35"/>
  <c r="AL36"/>
  <c r="AL57"/>
  <c r="BR65"/>
  <c r="BW67" s="1"/>
  <c r="BG67" s="1"/>
  <c r="BF68" s="1"/>
  <c r="AL68" s="1"/>
  <c r="BM49"/>
  <c r="BU49" s="1"/>
  <c r="BE49" s="1"/>
  <c r="BM17"/>
  <c r="BU17" s="1"/>
  <c r="BE17" s="1"/>
  <c r="BQ41"/>
  <c r="BW42" s="1"/>
  <c r="BG42" s="1"/>
  <c r="BE44" s="1"/>
  <c r="AL44" s="1"/>
  <c r="BS57" a="1"/>
  <c r="BS57" s="1"/>
  <c r="BM41"/>
  <c r="BU41" s="1"/>
  <c r="BE41" s="1"/>
  <c r="BD34" i="28"/>
  <c r="AL34" s="1"/>
  <c r="AL33"/>
  <c r="AL25"/>
  <c r="BD26"/>
  <c r="AL26" s="1"/>
  <c r="AL17"/>
  <c r="BM57"/>
  <c r="BU57" s="1"/>
  <c r="BE57" s="1"/>
  <c r="BN57"/>
  <c r="BV57" s="1"/>
  <c r="BF57" s="1"/>
  <c r="BD59" s="1"/>
  <c r="AL67"/>
  <c r="AL28"/>
  <c r="BS65" a="1"/>
  <c r="BS65" s="1"/>
  <c r="BS25" a="1"/>
  <c r="BS25" s="1"/>
  <c r="AL66"/>
  <c r="BS33" a="1"/>
  <c r="BS33" s="1"/>
  <c r="BP57"/>
  <c r="BV58" s="1"/>
  <c r="BF58" s="1"/>
  <c r="BE59" s="1"/>
  <c r="AL11"/>
  <c r="AL12"/>
  <c r="AL27"/>
  <c r="BS17" a="1"/>
  <c r="BS17" s="1"/>
  <c r="AL65"/>
  <c r="AL35"/>
  <c r="AL36"/>
  <c r="BM9"/>
  <c r="AL20"/>
  <c r="BO41"/>
  <c r="BW41" s="1"/>
  <c r="BG41" s="1"/>
  <c r="BD44" s="1"/>
  <c r="BR41"/>
  <c r="BW43" s="1"/>
  <c r="BG43" s="1"/>
  <c r="BF44" s="1"/>
  <c r="AL51"/>
  <c r="AL50"/>
  <c r="AL41"/>
  <c r="BD42"/>
  <c r="AL42" s="1"/>
  <c r="BQ57"/>
  <c r="BW58" s="1"/>
  <c r="BG58" s="1"/>
  <c r="BE60" s="1"/>
  <c r="AL60" s="1"/>
  <c r="BS49" a="1"/>
  <c r="BS49" s="1"/>
  <c r="AL19"/>
  <c r="AL49"/>
  <c r="BD18" i="27"/>
  <c r="AL18" s="1"/>
  <c r="BD50"/>
  <c r="AL50" s="1"/>
  <c r="BO65"/>
  <c r="BW65" s="1"/>
  <c r="BG65" s="1"/>
  <c r="BD68" s="1"/>
  <c r="BR65"/>
  <c r="BW67" s="1"/>
  <c r="BG67" s="1"/>
  <c r="BF68" s="1"/>
  <c r="BP25"/>
  <c r="BV26" s="1"/>
  <c r="BF26" s="1"/>
  <c r="BE27" s="1"/>
  <c r="BM25"/>
  <c r="BU25" s="1"/>
  <c r="BE25" s="1"/>
  <c r="AL57"/>
  <c r="AL34"/>
  <c r="BO17"/>
  <c r="BW17" s="1"/>
  <c r="BG17" s="1"/>
  <c r="BD20" s="1"/>
  <c r="BR17"/>
  <c r="BW19" s="1"/>
  <c r="BG19" s="1"/>
  <c r="BF20" s="1"/>
  <c r="BQ65"/>
  <c r="BW66" s="1"/>
  <c r="BG66" s="1"/>
  <c r="BE68" s="1"/>
  <c r="BO49"/>
  <c r="BW49" s="1"/>
  <c r="BG49" s="1"/>
  <c r="BD52" s="1"/>
  <c r="BR49"/>
  <c r="BW51" s="1"/>
  <c r="BG51" s="1"/>
  <c r="BF52" s="1"/>
  <c r="BS33" a="1"/>
  <c r="BS33" s="1"/>
  <c r="AL58"/>
  <c r="AL33"/>
  <c r="BM65"/>
  <c r="BU65" s="1"/>
  <c r="BE65" s="1"/>
  <c r="BR25"/>
  <c r="BW27" s="1"/>
  <c r="BG27" s="1"/>
  <c r="BF28" s="1"/>
  <c r="AL28" s="1"/>
  <c r="BS57" a="1"/>
  <c r="BS57" s="1"/>
  <c r="BD10"/>
  <c r="AL10" s="1"/>
  <c r="AL9"/>
  <c r="AL35"/>
  <c r="BD26" i="26"/>
  <c r="AL26" s="1"/>
  <c r="BU7"/>
  <c r="BU9"/>
  <c r="BE9" s="1"/>
  <c r="BD50"/>
  <c r="BP17"/>
  <c r="BV18" s="1"/>
  <c r="BF18" s="1"/>
  <c r="BE19" s="1"/>
  <c r="BM17"/>
  <c r="BU17" s="1"/>
  <c r="BE17" s="1"/>
  <c r="BR9"/>
  <c r="BW11" s="1"/>
  <c r="BG11" s="1"/>
  <c r="BF12" s="1"/>
  <c r="BP65"/>
  <c r="BV66" s="1"/>
  <c r="BF66" s="1"/>
  <c r="BE67" s="1"/>
  <c r="BM65"/>
  <c r="BU65" s="1"/>
  <c r="BE65" s="1"/>
  <c r="BN49"/>
  <c r="BV49" s="1"/>
  <c r="BF49" s="1"/>
  <c r="BD51" s="1"/>
  <c r="BQ49"/>
  <c r="BW50" s="1"/>
  <c r="BG50" s="1"/>
  <c r="BE52" s="1"/>
  <c r="AL52" s="1"/>
  <c r="AL41"/>
  <c r="AL57"/>
  <c r="BO25"/>
  <c r="BW25" s="1"/>
  <c r="BG25" s="1"/>
  <c r="BD28" s="1"/>
  <c r="BR25"/>
  <c r="BW27" s="1"/>
  <c r="BG27" s="1"/>
  <c r="BF28" s="1"/>
  <c r="BQ9"/>
  <c r="BW10" s="1"/>
  <c r="BG10" s="1"/>
  <c r="BE12" s="1"/>
  <c r="BO9"/>
  <c r="BW9" s="1"/>
  <c r="BG9" s="1"/>
  <c r="BD12" s="1"/>
  <c r="BP49"/>
  <c r="BV50" s="1"/>
  <c r="BF50" s="1"/>
  <c r="BE51" s="1"/>
  <c r="BR17"/>
  <c r="BW19" s="1"/>
  <c r="BG19" s="1"/>
  <c r="BF20" s="1"/>
  <c r="AL20" s="1"/>
  <c r="BS57" a="1"/>
  <c r="BS57" s="1"/>
  <c r="BR65"/>
  <c r="BW67" s="1"/>
  <c r="BG67" s="1"/>
  <c r="BF68" s="1"/>
  <c r="AL68" s="1"/>
  <c r="BS49" a="1"/>
  <c r="BS49" s="1"/>
  <c r="AL34"/>
  <c r="BS41" a="1"/>
  <c r="BS41" s="1"/>
  <c r="AL35"/>
  <c r="BS33" a="1"/>
  <c r="BS33" s="1"/>
  <c r="AL33"/>
  <c r="BD50" i="25"/>
  <c r="AL50" s="1"/>
  <c r="BU7"/>
  <c r="BU9"/>
  <c r="BE9" s="1"/>
  <c r="BP25"/>
  <c r="BV26" s="1"/>
  <c r="BF26" s="1"/>
  <c r="BE27" s="1"/>
  <c r="BM25"/>
  <c r="BU25" s="1"/>
  <c r="BE25" s="1"/>
  <c r="AL59"/>
  <c r="BO65"/>
  <c r="BW65" s="1"/>
  <c r="BG65" s="1"/>
  <c r="BD68" s="1"/>
  <c r="BR65"/>
  <c r="BW67" s="1"/>
  <c r="BG67" s="1"/>
  <c r="BF68" s="1"/>
  <c r="AL36"/>
  <c r="BP17"/>
  <c r="BV18" s="1"/>
  <c r="BF18" s="1"/>
  <c r="BE19" s="1"/>
  <c r="BM17"/>
  <c r="BU17" s="1"/>
  <c r="BE17" s="1"/>
  <c r="BS57" a="1"/>
  <c r="BS57" s="1"/>
  <c r="BQ65"/>
  <c r="BW66" s="1"/>
  <c r="BG66" s="1"/>
  <c r="BE68" s="1"/>
  <c r="BO49"/>
  <c r="BW49" s="1"/>
  <c r="BG49" s="1"/>
  <c r="BD52" s="1"/>
  <c r="BR49"/>
  <c r="BW51" s="1"/>
  <c r="BG51" s="1"/>
  <c r="BF52" s="1"/>
  <c r="BS41" a="1"/>
  <c r="BS41" s="1"/>
  <c r="AL42"/>
  <c r="AK42" s="1"/>
  <c r="BR25"/>
  <c r="BW27" s="1"/>
  <c r="BG27" s="1"/>
  <c r="BF28" s="1"/>
  <c r="AL28" s="1"/>
  <c r="BM65"/>
  <c r="BU65" s="1"/>
  <c r="BE65" s="1"/>
  <c r="BR17"/>
  <c r="BW19" s="1"/>
  <c r="BG19" s="1"/>
  <c r="BF20" s="1"/>
  <c r="AL20" s="1"/>
  <c r="BS9" a="1"/>
  <c r="BS9" s="1"/>
  <c r="AL34"/>
  <c r="AL58"/>
  <c r="AK57" s="1"/>
  <c r="BS33" a="1"/>
  <c r="BS33" s="1"/>
  <c r="AL33"/>
  <c r="BD26" i="24"/>
  <c r="BD66"/>
  <c r="AL66" s="1"/>
  <c r="BD50"/>
  <c r="BD18"/>
  <c r="AL57"/>
  <c r="BD58"/>
  <c r="AL58" s="1"/>
  <c r="BN49"/>
  <c r="BV49" s="1"/>
  <c r="BF49" s="1"/>
  <c r="BD51" s="1"/>
  <c r="BS57" a="1"/>
  <c r="BS57" s="1"/>
  <c r="BO25"/>
  <c r="BW25" s="1"/>
  <c r="BG25" s="1"/>
  <c r="BD28" s="1"/>
  <c r="AL28" s="1"/>
  <c r="BO65"/>
  <c r="BW65" s="1"/>
  <c r="BG65" s="1"/>
  <c r="BD68" s="1"/>
  <c r="BR65"/>
  <c r="BW67" s="1"/>
  <c r="BG67" s="1"/>
  <c r="BF68" s="1"/>
  <c r="BD34"/>
  <c r="AL34" s="1"/>
  <c r="AL33"/>
  <c r="BU7"/>
  <c r="BU9"/>
  <c r="BE9" s="1"/>
  <c r="BP49"/>
  <c r="BV50" s="1"/>
  <c r="BF50" s="1"/>
  <c r="BE51" s="1"/>
  <c r="BN25"/>
  <c r="BV25" s="1"/>
  <c r="BF25" s="1"/>
  <c r="BD27" s="1"/>
  <c r="BO17"/>
  <c r="BW17" s="1"/>
  <c r="BG17" s="1"/>
  <c r="BD20" s="1"/>
  <c r="BR17"/>
  <c r="BW19" s="1"/>
  <c r="BG19" s="1"/>
  <c r="BF20" s="1"/>
  <c r="AL11"/>
  <c r="BN65"/>
  <c r="BV65" s="1"/>
  <c r="BF65" s="1"/>
  <c r="BD67" s="1"/>
  <c r="BP25"/>
  <c r="BV26" s="1"/>
  <c r="BF26" s="1"/>
  <c r="BE27" s="1"/>
  <c r="BQ17"/>
  <c r="BW18" s="1"/>
  <c r="BG18" s="1"/>
  <c r="BE20" s="1"/>
  <c r="BS33" a="1"/>
  <c r="BS33" s="1"/>
  <c r="AL41"/>
  <c r="BD42"/>
  <c r="AL42" s="1"/>
  <c r="AL52"/>
  <c r="BD18" i="23"/>
  <c r="BD50"/>
  <c r="BD66"/>
  <c r="BD26"/>
  <c r="BD34"/>
  <c r="AL34" s="1"/>
  <c r="AL33"/>
  <c r="BS41" a="1"/>
  <c r="BS41" s="1"/>
  <c r="BN49"/>
  <c r="BV49" s="1"/>
  <c r="BF49" s="1"/>
  <c r="BD51" s="1"/>
  <c r="BO65"/>
  <c r="BW65" s="1"/>
  <c r="BG65" s="1"/>
  <c r="BD68" s="1"/>
  <c r="AL68" s="1"/>
  <c r="BS9" a="1"/>
  <c r="BS9" s="1"/>
  <c r="BO17"/>
  <c r="BW17" s="1"/>
  <c r="BG17" s="1"/>
  <c r="BD20" s="1"/>
  <c r="BR17"/>
  <c r="BW19" s="1"/>
  <c r="BG19" s="1"/>
  <c r="BF20" s="1"/>
  <c r="BQ57"/>
  <c r="BW58" s="1"/>
  <c r="BG58" s="1"/>
  <c r="BE60" s="1"/>
  <c r="AL60" s="1"/>
  <c r="BP49"/>
  <c r="BV50" s="1"/>
  <c r="BF50" s="1"/>
  <c r="BE51" s="1"/>
  <c r="BN65"/>
  <c r="BV65" s="1"/>
  <c r="BF65" s="1"/>
  <c r="BD67" s="1"/>
  <c r="BO25"/>
  <c r="BW25" s="1"/>
  <c r="BG25" s="1"/>
  <c r="BD28" s="1"/>
  <c r="BR25"/>
  <c r="BW27" s="1"/>
  <c r="BG27" s="1"/>
  <c r="BF28" s="1"/>
  <c r="AL43"/>
  <c r="AL42"/>
  <c r="BQ17"/>
  <c r="BW18" s="1"/>
  <c r="BG18" s="1"/>
  <c r="BE20" s="1"/>
  <c r="BM57"/>
  <c r="BU57" s="1"/>
  <c r="BE57" s="1"/>
  <c r="BN57"/>
  <c r="BV57" s="1"/>
  <c r="BF57" s="1"/>
  <c r="BD59" s="1"/>
  <c r="AL59" s="1"/>
  <c r="BP65"/>
  <c r="BV66" s="1"/>
  <c r="BF66" s="1"/>
  <c r="BE67" s="1"/>
  <c r="BQ25"/>
  <c r="BW26" s="1"/>
  <c r="BG26" s="1"/>
  <c r="BE28" s="1"/>
  <c r="BD10"/>
  <c r="AL10" s="1"/>
  <c r="AL9"/>
  <c r="AL52"/>
  <c r="BS33" a="1"/>
  <c r="BS33" s="1"/>
  <c r="BD50" i="22"/>
  <c r="BD26"/>
  <c r="BD42"/>
  <c r="AL36"/>
  <c r="BM65"/>
  <c r="BU65" s="1"/>
  <c r="BE65" s="1"/>
  <c r="BN41"/>
  <c r="BV41" s="1"/>
  <c r="BF41" s="1"/>
  <c r="BD43" s="1"/>
  <c r="AL43" s="1"/>
  <c r="BM33"/>
  <c r="BU33" s="1"/>
  <c r="BE33" s="1"/>
  <c r="BP49"/>
  <c r="BV50" s="1"/>
  <c r="BF50" s="1"/>
  <c r="BE51" s="1"/>
  <c r="BM57"/>
  <c r="BU57" s="1"/>
  <c r="BE57" s="1"/>
  <c r="BN57"/>
  <c r="BV57" s="1"/>
  <c r="BF57" s="1"/>
  <c r="BD59" s="1"/>
  <c r="BP25"/>
  <c r="BV26" s="1"/>
  <c r="BF26" s="1"/>
  <c r="BE27" s="1"/>
  <c r="BN49"/>
  <c r="BV49" s="1"/>
  <c r="BF49" s="1"/>
  <c r="BD51" s="1"/>
  <c r="AL51" s="1"/>
  <c r="BP33"/>
  <c r="BV34" s="1"/>
  <c r="BF34" s="1"/>
  <c r="BE35" s="1"/>
  <c r="AL35" s="1"/>
  <c r="BO65"/>
  <c r="BW65" s="1"/>
  <c r="BG65" s="1"/>
  <c r="BD68" s="1"/>
  <c r="AL68" s="1"/>
  <c r="BP57"/>
  <c r="BV58" s="1"/>
  <c r="BF58" s="1"/>
  <c r="BE59" s="1"/>
  <c r="AL19"/>
  <c r="BN9"/>
  <c r="BV9" s="1"/>
  <c r="BF9" s="1"/>
  <c r="BD11" s="1"/>
  <c r="AL11" s="1"/>
  <c r="AL12"/>
  <c r="AL17"/>
  <c r="BN25"/>
  <c r="BV25" s="1"/>
  <c r="BF25" s="1"/>
  <c r="BD27" s="1"/>
  <c r="AL27" s="1"/>
  <c r="BQ41"/>
  <c r="BW42" s="1"/>
  <c r="BG42" s="1"/>
  <c r="BE44" s="1"/>
  <c r="AL44" s="1"/>
  <c r="BM9"/>
  <c r="AL18"/>
  <c r="BS17" a="1"/>
  <c r="BS17" s="1"/>
  <c r="BD18" i="21"/>
  <c r="AL25"/>
  <c r="BD26"/>
  <c r="AL67"/>
  <c r="BD50"/>
  <c r="BQ65"/>
  <c r="BW66" s="1"/>
  <c r="BG66" s="1"/>
  <c r="BE68" s="1"/>
  <c r="AL68" s="1"/>
  <c r="BS41" a="1"/>
  <c r="BS41" s="1"/>
  <c r="AL36"/>
  <c r="BP49"/>
  <c r="BV50" s="1"/>
  <c r="BF50" s="1"/>
  <c r="BE51" s="1"/>
  <c r="BO17"/>
  <c r="BW17" s="1"/>
  <c r="BG17" s="1"/>
  <c r="BD20" s="1"/>
  <c r="AL20" s="1"/>
  <c r="BS33" a="1"/>
  <c r="BS33" s="1"/>
  <c r="AL57"/>
  <c r="BM65"/>
  <c r="BU65" s="1"/>
  <c r="BE65" s="1"/>
  <c r="AL59"/>
  <c r="BN9"/>
  <c r="BV9" s="1"/>
  <c r="BF9" s="1"/>
  <c r="BD11" s="1"/>
  <c r="AL11" s="1"/>
  <c r="BQ9"/>
  <c r="BW10" s="1"/>
  <c r="BG10" s="1"/>
  <c r="BE12" s="1"/>
  <c r="AL12" s="1"/>
  <c r="BN17"/>
  <c r="BV17" s="1"/>
  <c r="BF17" s="1"/>
  <c r="BD19" s="1"/>
  <c r="AL58"/>
  <c r="AK44"/>
  <c r="AK43"/>
  <c r="AK42"/>
  <c r="AK41"/>
  <c r="BQ25"/>
  <c r="BW26" s="1"/>
  <c r="BG26" s="1"/>
  <c r="BE28" s="1"/>
  <c r="AL28" s="1"/>
  <c r="AL35"/>
  <c r="BO49"/>
  <c r="BW49" s="1"/>
  <c r="BG49" s="1"/>
  <c r="BD52" s="1"/>
  <c r="BR49"/>
  <c r="BW51" s="1"/>
  <c r="BG51" s="1"/>
  <c r="BF52" s="1"/>
  <c r="BM9"/>
  <c r="BP17"/>
  <c r="BV18" s="1"/>
  <c r="BF18" s="1"/>
  <c r="BE19" s="1"/>
  <c r="AL34"/>
  <c r="BS57" a="1"/>
  <c r="BS57" s="1"/>
  <c r="AL33"/>
  <c r="AL67" i="20"/>
  <c r="BD18"/>
  <c r="BD34"/>
  <c r="AL34" s="1"/>
  <c r="AL33"/>
  <c r="BQ65"/>
  <c r="BW66" s="1"/>
  <c r="BG66" s="1"/>
  <c r="BE68" s="1"/>
  <c r="AL68" s="1"/>
  <c r="BP49"/>
  <c r="BV50" s="1"/>
  <c r="BF50" s="1"/>
  <c r="BE51" s="1"/>
  <c r="BM49"/>
  <c r="BU49" s="1"/>
  <c r="BE49" s="1"/>
  <c r="BP25"/>
  <c r="BV26" s="1"/>
  <c r="BF26" s="1"/>
  <c r="BE27" s="1"/>
  <c r="AL27" s="1"/>
  <c r="BM25"/>
  <c r="BU25" s="1"/>
  <c r="BE25" s="1"/>
  <c r="BN17"/>
  <c r="BV17" s="1"/>
  <c r="BF17" s="1"/>
  <c r="BD19" s="1"/>
  <c r="BQ17"/>
  <c r="BW18" s="1"/>
  <c r="BG18" s="1"/>
  <c r="BE20" s="1"/>
  <c r="AL20" s="1"/>
  <c r="AL57"/>
  <c r="BM65"/>
  <c r="BU65" s="1"/>
  <c r="BE65" s="1"/>
  <c r="BS57" a="1"/>
  <c r="BS57" s="1"/>
  <c r="BP17"/>
  <c r="BV18" s="1"/>
  <c r="BF18" s="1"/>
  <c r="BE19" s="1"/>
  <c r="AL35"/>
  <c r="BS33" a="1"/>
  <c r="BS33" s="1"/>
  <c r="BR49"/>
  <c r="BW51" s="1"/>
  <c r="BG51" s="1"/>
  <c r="BF52" s="1"/>
  <c r="AL52" s="1"/>
  <c r="AL28"/>
  <c r="BS41" a="1"/>
  <c r="BS41" s="1"/>
  <c r="BD10"/>
  <c r="AL10" s="1"/>
  <c r="AL9"/>
  <c r="BS9" a="1"/>
  <c r="BS9" s="1"/>
  <c r="AL42"/>
  <c r="AK44" s="1"/>
  <c r="BD50" i="19"/>
  <c r="AL49"/>
  <c r="BD66"/>
  <c r="AL65"/>
  <c r="AL9"/>
  <c r="BD10"/>
  <c r="AL10" s="1"/>
  <c r="BN57"/>
  <c r="BV57" s="1"/>
  <c r="BF57" s="1"/>
  <c r="BD59" s="1"/>
  <c r="BQ57"/>
  <c r="BW58" s="1"/>
  <c r="BG58" s="1"/>
  <c r="BE60" s="1"/>
  <c r="BR57"/>
  <c r="BW59" s="1"/>
  <c r="BG59" s="1"/>
  <c r="BF60" s="1"/>
  <c r="BP25"/>
  <c r="BV26" s="1"/>
  <c r="BF26" s="1"/>
  <c r="BE27" s="1"/>
  <c r="AL27" s="1"/>
  <c r="BM25"/>
  <c r="BU25" s="1"/>
  <c r="BE25" s="1"/>
  <c r="BS9" a="1"/>
  <c r="BS9" s="1"/>
  <c r="BQ17"/>
  <c r="BW18" s="1"/>
  <c r="BG18" s="1"/>
  <c r="BE20" s="1"/>
  <c r="AL20" s="1"/>
  <c r="BM17"/>
  <c r="BS41" a="1"/>
  <c r="BS41" s="1"/>
  <c r="BD58"/>
  <c r="AL58" s="1"/>
  <c r="BQ65"/>
  <c r="BW66" s="1"/>
  <c r="BG66" s="1"/>
  <c r="BE68" s="1"/>
  <c r="AL68" s="1"/>
  <c r="BO25"/>
  <c r="BW25" s="1"/>
  <c r="BG25" s="1"/>
  <c r="BD28" s="1"/>
  <c r="AL28" s="1"/>
  <c r="BQ49"/>
  <c r="BW50" s="1"/>
  <c r="BG50" s="1"/>
  <c r="BE52" s="1"/>
  <c r="AL52" s="1"/>
  <c r="AL41"/>
  <c r="BD42"/>
  <c r="AL42" s="1"/>
  <c r="BD34"/>
  <c r="AL34" s="1"/>
  <c r="AL33"/>
  <c r="BS33" a="1"/>
  <c r="BS33" s="1"/>
  <c r="BD50" i="18"/>
  <c r="AL49"/>
  <c r="AL17"/>
  <c r="BD18"/>
  <c r="AL57"/>
  <c r="BD58"/>
  <c r="AL58" s="1"/>
  <c r="BD34"/>
  <c r="AL34" s="1"/>
  <c r="AL33"/>
  <c r="BP65"/>
  <c r="BV66" s="1"/>
  <c r="BF66" s="1"/>
  <c r="BE67" s="1"/>
  <c r="AL67" s="1"/>
  <c r="BM65"/>
  <c r="BU65" s="1"/>
  <c r="BE65" s="1"/>
  <c r="BQ25"/>
  <c r="BW26" s="1"/>
  <c r="BG26" s="1"/>
  <c r="BE28" s="1"/>
  <c r="AL28" s="1"/>
  <c r="BR17"/>
  <c r="BW19" s="1"/>
  <c r="BG19" s="1"/>
  <c r="BF20" s="1"/>
  <c r="AL20" s="1"/>
  <c r="BS33" a="1"/>
  <c r="BS33" s="1"/>
  <c r="BM25"/>
  <c r="BU25" s="1"/>
  <c r="BE25" s="1"/>
  <c r="AL11"/>
  <c r="BQ9"/>
  <c r="BW10" s="1"/>
  <c r="BG10" s="1"/>
  <c r="BE12" s="1"/>
  <c r="AL12" s="1"/>
  <c r="AL35"/>
  <c r="BQ49"/>
  <c r="BW50" s="1"/>
  <c r="BG50" s="1"/>
  <c r="BE52" s="1"/>
  <c r="AL52" s="1"/>
  <c r="BO65"/>
  <c r="BW65" s="1"/>
  <c r="BG65" s="1"/>
  <c r="BD68" s="1"/>
  <c r="AL68" s="1"/>
  <c r="BP17"/>
  <c r="BV18" s="1"/>
  <c r="BF18" s="1"/>
  <c r="BE19" s="1"/>
  <c r="BO41"/>
  <c r="BW41" s="1"/>
  <c r="BG41" s="1"/>
  <c r="BD44" s="1"/>
  <c r="BR41"/>
  <c r="BW43" s="1"/>
  <c r="BG43" s="1"/>
  <c r="BF44" s="1"/>
  <c r="BM9"/>
  <c r="BD42"/>
  <c r="AL42" s="1"/>
  <c r="BS57" a="1"/>
  <c r="BS57" s="1"/>
  <c r="BD18" i="17"/>
  <c r="BD66"/>
  <c r="BD34"/>
  <c r="BD50"/>
  <c r="BQ57"/>
  <c r="BW58" s="1"/>
  <c r="BG58" s="1"/>
  <c r="BE60" s="1"/>
  <c r="AL60" s="1"/>
  <c r="BM25"/>
  <c r="BU25" s="1"/>
  <c r="BE25" s="1"/>
  <c r="BN17"/>
  <c r="BV17" s="1"/>
  <c r="BF17" s="1"/>
  <c r="BD19" s="1"/>
  <c r="BS9" a="1"/>
  <c r="BS9" s="1"/>
  <c r="BM57"/>
  <c r="BN57"/>
  <c r="BV57" s="1"/>
  <c r="BF57" s="1"/>
  <c r="BD59" s="1"/>
  <c r="AL59" s="1"/>
  <c r="BN33"/>
  <c r="BV33" s="1"/>
  <c r="BF33" s="1"/>
  <c r="BD35" s="1"/>
  <c r="AL35" s="1"/>
  <c r="BQ33"/>
  <c r="BW34" s="1"/>
  <c r="BG34" s="1"/>
  <c r="BE36" s="1"/>
  <c r="AL36" s="1"/>
  <c r="BO65"/>
  <c r="BW65" s="1"/>
  <c r="BG65" s="1"/>
  <c r="BD68" s="1"/>
  <c r="BP17"/>
  <c r="BV18" s="1"/>
  <c r="BF18" s="1"/>
  <c r="BE19" s="1"/>
  <c r="BN49"/>
  <c r="BV49" s="1"/>
  <c r="BF49" s="1"/>
  <c r="BD51" s="1"/>
  <c r="AL41"/>
  <c r="BD42"/>
  <c r="AL42" s="1"/>
  <c r="BD10"/>
  <c r="AL10" s="1"/>
  <c r="AL9"/>
  <c r="BQ65"/>
  <c r="BW66" s="1"/>
  <c r="BG66" s="1"/>
  <c r="BE68" s="1"/>
  <c r="BR25"/>
  <c r="BW27" s="1"/>
  <c r="BG27" s="1"/>
  <c r="BF28" s="1"/>
  <c r="AL28" s="1"/>
  <c r="BP49"/>
  <c r="BV50" s="1"/>
  <c r="BF50" s="1"/>
  <c r="BE51" s="1"/>
  <c r="AL43"/>
  <c r="BS41" a="1"/>
  <c r="BS41" s="1"/>
  <c r="AL52"/>
  <c r="BD50" i="16"/>
  <c r="BD18"/>
  <c r="BS41" a="1"/>
  <c r="BS41" s="1"/>
  <c r="AL42"/>
  <c r="AK44" s="1"/>
  <c r="BM25"/>
  <c r="BU25" s="1"/>
  <c r="BE25" s="1"/>
  <c r="BN17"/>
  <c r="BV17" s="1"/>
  <c r="BF17" s="1"/>
  <c r="BD19" s="1"/>
  <c r="AL57"/>
  <c r="AL12"/>
  <c r="BS57" a="1"/>
  <c r="BS57" s="1"/>
  <c r="BP17"/>
  <c r="BV18" s="1"/>
  <c r="BF18" s="1"/>
  <c r="BE19" s="1"/>
  <c r="BQ65"/>
  <c r="BW66" s="1"/>
  <c r="BG66" s="1"/>
  <c r="BE68" s="1"/>
  <c r="AL68" s="1"/>
  <c r="BD34"/>
  <c r="AL34" s="1"/>
  <c r="AL33"/>
  <c r="BD10"/>
  <c r="AL10" s="1"/>
  <c r="AL9"/>
  <c r="AL28"/>
  <c r="BP65"/>
  <c r="BV66" s="1"/>
  <c r="BF66" s="1"/>
  <c r="BE67" s="1"/>
  <c r="AL67" s="1"/>
  <c r="BM65"/>
  <c r="BU65" s="1"/>
  <c r="BE65" s="1"/>
  <c r="BN49"/>
  <c r="BV49" s="1"/>
  <c r="BF49" s="1"/>
  <c r="BD51" s="1"/>
  <c r="BQ49"/>
  <c r="BW50" s="1"/>
  <c r="BG50" s="1"/>
  <c r="BE52" s="1"/>
  <c r="AL52" s="1"/>
  <c r="AK42"/>
  <c r="AL35"/>
  <c r="BO17"/>
  <c r="BW17" s="1"/>
  <c r="BG17" s="1"/>
  <c r="BD20" s="1"/>
  <c r="AL20" s="1"/>
  <c r="BP49"/>
  <c r="BV50" s="1"/>
  <c r="BF50" s="1"/>
  <c r="BE51" s="1"/>
  <c r="BS9" a="1"/>
  <c r="BS9" s="1"/>
  <c r="BS33" a="1"/>
  <c r="BS33" s="1"/>
  <c r="BD18" i="15"/>
  <c r="BD50"/>
  <c r="BD26"/>
  <c r="BD34"/>
  <c r="AL34" s="1"/>
  <c r="AL57"/>
  <c r="BD58"/>
  <c r="AL58" s="1"/>
  <c r="BD66"/>
  <c r="AL66" s="1"/>
  <c r="AL65"/>
  <c r="BP25"/>
  <c r="BV26" s="1"/>
  <c r="BF26" s="1"/>
  <c r="BE27" s="1"/>
  <c r="BN33"/>
  <c r="BV33" s="1"/>
  <c r="BF33" s="1"/>
  <c r="BD35" s="1"/>
  <c r="AL35" s="1"/>
  <c r="BP17"/>
  <c r="BV18" s="1"/>
  <c r="BF18" s="1"/>
  <c r="BE19" s="1"/>
  <c r="BS41" a="1"/>
  <c r="BS41" s="1"/>
  <c r="BP49"/>
  <c r="BV50" s="1"/>
  <c r="BF50" s="1"/>
  <c r="BE51" s="1"/>
  <c r="BU7"/>
  <c r="BU9"/>
  <c r="BE9" s="1"/>
  <c r="AL12"/>
  <c r="BN25"/>
  <c r="BV25" s="1"/>
  <c r="BF25" s="1"/>
  <c r="BD27" s="1"/>
  <c r="AL27" s="1"/>
  <c r="BQ25"/>
  <c r="BW26" s="1"/>
  <c r="BG26" s="1"/>
  <c r="BE28" s="1"/>
  <c r="AL28" s="1"/>
  <c r="BN17"/>
  <c r="BV17" s="1"/>
  <c r="BF17" s="1"/>
  <c r="BD19" s="1"/>
  <c r="AL19" s="1"/>
  <c r="BN49"/>
  <c r="BV49" s="1"/>
  <c r="BF49" s="1"/>
  <c r="BD51" s="1"/>
  <c r="AL51" s="1"/>
  <c r="BS65" a="1"/>
  <c r="BS65" s="1"/>
  <c r="AL11"/>
  <c r="BS57" a="1"/>
  <c r="BS57" s="1"/>
  <c r="AL59"/>
  <c r="AL41"/>
  <c r="BD42"/>
  <c r="AL42" s="1"/>
  <c r="AL36"/>
  <c r="AL52"/>
  <c r="AZ59" i="11"/>
  <c r="AQ66"/>
  <c r="AW67" s="1"/>
  <c r="B53"/>
  <c r="AQ9"/>
  <c r="AQ18"/>
  <c r="AQ28"/>
  <c r="AQ58"/>
  <c r="BC26"/>
  <c r="B43"/>
  <c r="BC43"/>
  <c r="B59"/>
  <c r="B26"/>
  <c r="B34"/>
  <c r="B44"/>
  <c r="AQ52"/>
  <c r="AQ60"/>
  <c r="AQ57"/>
  <c r="B50"/>
  <c r="B51"/>
  <c r="BC18"/>
  <c r="BC58"/>
  <c r="BC10"/>
  <c r="AQ42"/>
  <c r="AW43" s="1"/>
  <c r="AQ43"/>
  <c r="BC50"/>
  <c r="AN10"/>
  <c r="AQ41"/>
  <c r="BA52"/>
  <c r="C57"/>
  <c r="AN57"/>
  <c r="BA65"/>
  <c r="B24"/>
  <c r="AZ51"/>
  <c r="B52"/>
  <c r="B60"/>
  <c r="B20"/>
  <c r="B21"/>
  <c r="AQ25"/>
  <c r="AY25" s="1"/>
  <c r="BA34"/>
  <c r="AQ34"/>
  <c r="AQ35"/>
  <c r="B36"/>
  <c r="C40"/>
  <c r="B45"/>
  <c r="AQ51"/>
  <c r="BC51"/>
  <c r="AT52"/>
  <c r="BC52" s="1"/>
  <c r="B8"/>
  <c r="BA9"/>
  <c r="B13"/>
  <c r="AQ17"/>
  <c r="BC20"/>
  <c r="BC19"/>
  <c r="BC34"/>
  <c r="BC35"/>
  <c r="BC42"/>
  <c r="AQ44"/>
  <c r="AZ57"/>
  <c r="B61"/>
  <c r="AQ27"/>
  <c r="AV27" s="1"/>
  <c r="BB33"/>
  <c r="AZ41"/>
  <c r="B17"/>
  <c r="BB27"/>
  <c r="AZ49"/>
  <c r="AQ65"/>
  <c r="AV67" s="1"/>
  <c r="B67"/>
  <c r="B10"/>
  <c r="AZ10"/>
  <c r="B11"/>
  <c r="BA12"/>
  <c r="B18"/>
  <c r="AQ20"/>
  <c r="AW20" s="1"/>
  <c r="B25"/>
  <c r="BB25"/>
  <c r="B29"/>
  <c r="C33"/>
  <c r="C41"/>
  <c r="C49"/>
  <c r="AQ49"/>
  <c r="AY49" s="1"/>
  <c r="AQ50"/>
  <c r="AW51" s="1"/>
  <c r="AN51"/>
  <c r="BB57"/>
  <c r="BC60"/>
  <c r="BC59"/>
  <c r="B66"/>
  <c r="BC66"/>
  <c r="BB9"/>
  <c r="AQ10"/>
  <c r="BC12"/>
  <c r="AQ11"/>
  <c r="AX9" s="1"/>
  <c r="AQ19"/>
  <c r="AX18" s="1"/>
  <c r="BA25"/>
  <c r="AQ33"/>
  <c r="B42"/>
  <c r="BA20"/>
  <c r="AN20"/>
  <c r="AZ19"/>
  <c r="AN19"/>
  <c r="BB19"/>
  <c r="BA60"/>
  <c r="BB60"/>
  <c r="AN60"/>
  <c r="BA44"/>
  <c r="BA68"/>
  <c r="AN68"/>
  <c r="AN12"/>
  <c r="BB28"/>
  <c r="AZ43"/>
  <c r="AN43"/>
  <c r="AZ26"/>
  <c r="AN26"/>
  <c r="BA10"/>
  <c r="BC11"/>
  <c r="AQ12"/>
  <c r="AV12" s="1"/>
  <c r="AN17"/>
  <c r="AZ17"/>
  <c r="BB17"/>
  <c r="AR18"/>
  <c r="BA18" s="1"/>
  <c r="B27"/>
  <c r="B28"/>
  <c r="AR35"/>
  <c r="AQ36"/>
  <c r="AY34" s="1"/>
  <c r="BB41"/>
  <c r="AT44"/>
  <c r="AN44" s="1"/>
  <c r="AR50"/>
  <c r="AZ50" s="1"/>
  <c r="BB51"/>
  <c r="BA57"/>
  <c r="C64"/>
  <c r="C65"/>
  <c r="AN65"/>
  <c r="AZ65"/>
  <c r="BB65"/>
  <c r="BC67"/>
  <c r="AQ68"/>
  <c r="AX68" s="1"/>
  <c r="AR11"/>
  <c r="BB11" s="1"/>
  <c r="BA17"/>
  <c r="B19"/>
  <c r="BA33"/>
  <c r="B35"/>
  <c r="AN49"/>
  <c r="BB49"/>
  <c r="AR58"/>
  <c r="AQ59"/>
  <c r="AX57" s="1"/>
  <c r="B12"/>
  <c r="AN25"/>
  <c r="AZ25"/>
  <c r="AQ26"/>
  <c r="AY26" s="1"/>
  <c r="BC27"/>
  <c r="AR36"/>
  <c r="BB36" s="1"/>
  <c r="B37"/>
  <c r="AN41"/>
  <c r="C48"/>
  <c r="BA49"/>
  <c r="B58"/>
  <c r="AN59"/>
  <c r="AR66"/>
  <c r="B68"/>
  <c r="B69"/>
  <c r="BC28"/>
  <c r="AR42"/>
  <c r="BA42" s="1"/>
  <c r="BB67"/>
  <c r="AV11"/>
  <c r="AW35"/>
  <c r="AV28"/>
  <c r="AV43"/>
  <c r="AW41"/>
  <c r="AZ9"/>
  <c r="BB12"/>
  <c r="AZ27"/>
  <c r="BA28"/>
  <c r="AZ33"/>
  <c r="AZ34"/>
  <c r="AW60"/>
  <c r="AX66"/>
  <c r="AZ67"/>
  <c r="AW17"/>
  <c r="AV58"/>
  <c r="AV60"/>
  <c r="C9"/>
  <c r="AN9"/>
  <c r="C16"/>
  <c r="BB20"/>
  <c r="BA26"/>
  <c r="AN27"/>
  <c r="AN28"/>
  <c r="C32"/>
  <c r="AN33"/>
  <c r="AN34"/>
  <c r="BA41"/>
  <c r="BB43"/>
  <c r="C56"/>
  <c r="AV59"/>
  <c r="BB59"/>
  <c r="AN67"/>
  <c r="BB68"/>
  <c r="AK41" i="16" l="1"/>
  <c r="AL52" i="21"/>
  <c r="AL12" i="26"/>
  <c r="AK43" i="30"/>
  <c r="BS49" i="37" a="1"/>
  <c r="BS17" i="44" a="1"/>
  <c r="BS17" s="1"/>
  <c r="AL59"/>
  <c r="AL52" i="47"/>
  <c r="AL52" i="48"/>
  <c r="AL28"/>
  <c r="AL50"/>
  <c r="AL44" i="49"/>
  <c r="AL68" i="53"/>
  <c r="AL17"/>
  <c r="AL52" i="55"/>
  <c r="AL59" i="57"/>
  <c r="BS41" i="60" a="1"/>
  <c r="BS41" s="1"/>
  <c r="AK43" i="61"/>
  <c r="AL19"/>
  <c r="AK35" i="62"/>
  <c r="BU7"/>
  <c r="AL36" i="65"/>
  <c r="AL17"/>
  <c r="AL60" i="66"/>
  <c r="AL17"/>
  <c r="AL68" i="67"/>
  <c r="BS25" a="1"/>
  <c r="BS25" s="1"/>
  <c r="AL27"/>
  <c r="BS9" i="22" a="1"/>
  <c r="BS9" s="1"/>
  <c r="AK43" i="39"/>
  <c r="BS49" a="1"/>
  <c r="BS9" i="15" a="1"/>
  <c r="BS49" i="45" a="1"/>
  <c r="BS25" i="48" a="1"/>
  <c r="AL20" i="53"/>
  <c r="BS49" i="55" a="1"/>
  <c r="BS49" s="1"/>
  <c r="AL52" i="56"/>
  <c r="AL42" i="60"/>
  <c r="AK42" i="61"/>
  <c r="AK34" i="62"/>
  <c r="AL27" i="63"/>
  <c r="BU41" i="27"/>
  <c r="BE41" s="1"/>
  <c r="AL41" s="1"/>
  <c r="BS41" a="1"/>
  <c r="BF44"/>
  <c r="AL44" s="1"/>
  <c r="AL43"/>
  <c r="AK43" i="16"/>
  <c r="BS9" i="21" a="1"/>
  <c r="BS9" s="1"/>
  <c r="AL20" i="27"/>
  <c r="AK41" i="30"/>
  <c r="AK41" i="39"/>
  <c r="AL67" i="17"/>
  <c r="AL57" i="44"/>
  <c r="AL28" i="47"/>
  <c r="AL49"/>
  <c r="AL52" i="51"/>
  <c r="BS25" i="54" a="1"/>
  <c r="BS25" s="1"/>
  <c r="BS25" i="55" a="1"/>
  <c r="BS25" s="1"/>
  <c r="BS65" i="59" a="1"/>
  <c r="BS65" s="1"/>
  <c r="AL51"/>
  <c r="AL11" i="60"/>
  <c r="BS9" a="1"/>
  <c r="BS9" s="1"/>
  <c r="AL65" i="61"/>
  <c r="AL27" i="62"/>
  <c r="BS17" i="63" a="1"/>
  <c r="BS17" s="1"/>
  <c r="BS65" i="65" a="1"/>
  <c r="BS17" a="1"/>
  <c r="BS17" s="1"/>
  <c r="BS17" i="67" a="1"/>
  <c r="BS17" s="1"/>
  <c r="AL28" i="45"/>
  <c r="BS41" a="1"/>
  <c r="BS41" s="1"/>
  <c r="BS25" i="48"/>
  <c r="AL57" i="45"/>
  <c r="BS57"/>
  <c r="AL58"/>
  <c r="AL17" i="40"/>
  <c r="AL41" i="35"/>
  <c r="AL19" i="30"/>
  <c r="BS41" i="27"/>
  <c r="BD42"/>
  <c r="AL42" s="1"/>
  <c r="AK41" i="23"/>
  <c r="AL68" i="31"/>
  <c r="AL68" i="57"/>
  <c r="BS65" i="65"/>
  <c r="AL59" i="22"/>
  <c r="AL57" i="19"/>
  <c r="AL60"/>
  <c r="AL60" i="62"/>
  <c r="AL57" i="40"/>
  <c r="BS49" i="34"/>
  <c r="BS49" i="37"/>
  <c r="BS49" i="39"/>
  <c r="AL50" i="22"/>
  <c r="AK52" i="57"/>
  <c r="AL52" i="30"/>
  <c r="AL52" i="31"/>
  <c r="AL49" i="39"/>
  <c r="BS49" i="45"/>
  <c r="AL44" i="18"/>
  <c r="AL36" i="44"/>
  <c r="AL36" i="32"/>
  <c r="AV20" i="11"/>
  <c r="AY41"/>
  <c r="BS17" i="18" a="1"/>
  <c r="BS17" s="1"/>
  <c r="AL50" i="19"/>
  <c r="AK42" i="20"/>
  <c r="AL26" i="21"/>
  <c r="BS25" i="22" a="1"/>
  <c r="BS25" s="1"/>
  <c r="AL26"/>
  <c r="AK44" i="23"/>
  <c r="AK60" i="25"/>
  <c r="AL28" i="26"/>
  <c r="AL51"/>
  <c r="AL26" i="30"/>
  <c r="AL51" i="36"/>
  <c r="AL17" i="42"/>
  <c r="AL52" i="43"/>
  <c r="AL65"/>
  <c r="AL25" i="45"/>
  <c r="BS57" i="49" a="1"/>
  <c r="BS57" s="1"/>
  <c r="AL59"/>
  <c r="AL19" i="50"/>
  <c r="AL51"/>
  <c r="AL27" i="53"/>
  <c r="AL26"/>
  <c r="AL51" i="54"/>
  <c r="BS65" a="1"/>
  <c r="BS65" s="1"/>
  <c r="AL27" i="57"/>
  <c r="AL57"/>
  <c r="AK43" i="59"/>
  <c r="AL67" i="60"/>
  <c r="BS17" i="61" a="1"/>
  <c r="BS17" s="1"/>
  <c r="AL26"/>
  <c r="BS49" i="63" a="1"/>
  <c r="BS49" s="1"/>
  <c r="AL67" i="64"/>
  <c r="BS49" a="1"/>
  <c r="BS49" s="1"/>
  <c r="AL51" i="65"/>
  <c r="AL36" i="66"/>
  <c r="AL51" i="42"/>
  <c r="AK43" i="20"/>
  <c r="AL51"/>
  <c r="AL51" i="21"/>
  <c r="AK59" i="25"/>
  <c r="AL19" i="26"/>
  <c r="AL27" i="27"/>
  <c r="AL20" i="29"/>
  <c r="AL27" i="30"/>
  <c r="AL51"/>
  <c r="AL67" i="34"/>
  <c r="AL25" i="36"/>
  <c r="BS25" i="37" a="1"/>
  <c r="BS25" s="1"/>
  <c r="AL65"/>
  <c r="BS25" i="38" a="1"/>
  <c r="BS25" s="1"/>
  <c r="AL27"/>
  <c r="AL67"/>
  <c r="AL18" i="40"/>
  <c r="BS17" i="42" a="1"/>
  <c r="BS17" s="1"/>
  <c r="AL12" i="45"/>
  <c r="AL36" i="47"/>
  <c r="AL51" i="48"/>
  <c r="BS65" i="49" a="1"/>
  <c r="BS65" s="1"/>
  <c r="AL50" i="50"/>
  <c r="AL17" i="51"/>
  <c r="AL49" i="53"/>
  <c r="AL68" i="54"/>
  <c r="AL27" i="56"/>
  <c r="AL68"/>
  <c r="AK50" i="57"/>
  <c r="AL33"/>
  <c r="AK44" i="59"/>
  <c r="AL68" i="62"/>
  <c r="AL67" i="63"/>
  <c r="AL36" i="64"/>
  <c r="AL27"/>
  <c r="AL67" i="67"/>
  <c r="AL19"/>
  <c r="AL27" i="58"/>
  <c r="BS33" i="52" a="1"/>
  <c r="BS33" s="1"/>
  <c r="AL67" i="58"/>
  <c r="BS41" i="32" a="1"/>
  <c r="BS41" s="1"/>
  <c r="AL20" i="15"/>
  <c r="AL18"/>
  <c r="BS25" i="16" a="1"/>
  <c r="BS25" s="1"/>
  <c r="AL19"/>
  <c r="AL18"/>
  <c r="AL18" i="18"/>
  <c r="BS49" i="19" a="1"/>
  <c r="BS49" s="1"/>
  <c r="AL59"/>
  <c r="AL67" i="29"/>
  <c r="AL51" i="33"/>
  <c r="AL68" i="34"/>
  <c r="AL19" i="36"/>
  <c r="AL20" i="37"/>
  <c r="AL19" i="40"/>
  <c r="AL27" i="42"/>
  <c r="BS9" a="1"/>
  <c r="BS9" s="1"/>
  <c r="AL26"/>
  <c r="BS57" i="44" a="1"/>
  <c r="BS57" s="1"/>
  <c r="AL19" i="48"/>
  <c r="AL20" i="49"/>
  <c r="BS25" i="51" a="1"/>
  <c r="BS25" s="1"/>
  <c r="AL67" i="52"/>
  <c r="AL20" i="55"/>
  <c r="AL19"/>
  <c r="AL26" i="56"/>
  <c r="AL51" i="63"/>
  <c r="BS9" i="65" a="1"/>
  <c r="BS9" s="1"/>
  <c r="AL35" i="66"/>
  <c r="BS9" i="67" a="1"/>
  <c r="BS9" s="1"/>
  <c r="AL19" i="47"/>
  <c r="AL51" i="64"/>
  <c r="AL68" i="55"/>
  <c r="AL51" i="47"/>
  <c r="AL28" i="42"/>
  <c r="AW36" i="11"/>
  <c r="AW9"/>
  <c r="AL49" i="24"/>
  <c r="AL27" i="25"/>
  <c r="AL35" i="32"/>
  <c r="AL19" i="35"/>
  <c r="AL67" i="36"/>
  <c r="BS9" i="39" a="1"/>
  <c r="BS9" s="1"/>
  <c r="AL28"/>
  <c r="BS49" i="40" a="1"/>
  <c r="BS49" s="1"/>
  <c r="AL67"/>
  <c r="AK59" i="42"/>
  <c r="AL26" i="43"/>
  <c r="AL52" i="44"/>
  <c r="AL20" i="45"/>
  <c r="AL51" i="46"/>
  <c r="AL25"/>
  <c r="AL44" i="50"/>
  <c r="AL20" i="54"/>
  <c r="AL35" i="56"/>
  <c r="AL67"/>
  <c r="AL26" i="57"/>
  <c r="AL51" i="60"/>
  <c r="AL33"/>
  <c r="BS65" i="61" a="1"/>
  <c r="BS65" s="1"/>
  <c r="AL18"/>
  <c r="AL51" i="62"/>
  <c r="AL66"/>
  <c r="AL52" i="63"/>
  <c r="AL68"/>
  <c r="BS9" a="1"/>
  <c r="BS9" s="1"/>
  <c r="AL34" i="64"/>
  <c r="BS57" i="37" a="1"/>
  <c r="BS57" s="1"/>
  <c r="AL25" i="67"/>
  <c r="BD26"/>
  <c r="AL26" s="1"/>
  <c r="AL59"/>
  <c r="BS49" a="1"/>
  <c r="BS49" s="1"/>
  <c r="AL17"/>
  <c r="AK35"/>
  <c r="AK34"/>
  <c r="AK33"/>
  <c r="AK36"/>
  <c r="AK44"/>
  <c r="AK43"/>
  <c r="AK42"/>
  <c r="AK41"/>
  <c r="BD66"/>
  <c r="AL66" s="1"/>
  <c r="AL65"/>
  <c r="BD10"/>
  <c r="AL10" s="1"/>
  <c r="AL9"/>
  <c r="BS65" a="1"/>
  <c r="BS65" s="1"/>
  <c r="AL51"/>
  <c r="AL18"/>
  <c r="BD50"/>
  <c r="AL50" s="1"/>
  <c r="AL49"/>
  <c r="AL57"/>
  <c r="BD58"/>
  <c r="AL58" s="1"/>
  <c r="AL52"/>
  <c r="BS57" a="1"/>
  <c r="BS57" s="1"/>
  <c r="AL25" i="66"/>
  <c r="BD26"/>
  <c r="AL26" s="1"/>
  <c r="N42"/>
  <c r="J42"/>
  <c r="AI42"/>
  <c r="I42" s="1"/>
  <c r="U16" s="1"/>
  <c r="K42"/>
  <c r="AJ42"/>
  <c r="L42"/>
  <c r="M42"/>
  <c r="AL67"/>
  <c r="BS65" a="1"/>
  <c r="BS65" s="1"/>
  <c r="AL34"/>
  <c r="L41"/>
  <c r="M41"/>
  <c r="AJ41"/>
  <c r="N41"/>
  <c r="J41"/>
  <c r="K41"/>
  <c r="BD50"/>
  <c r="AL50" s="1"/>
  <c r="AL49"/>
  <c r="BS25" a="1"/>
  <c r="BS25" s="1"/>
  <c r="BS9" a="1"/>
  <c r="BS9" s="1"/>
  <c r="BS17" a="1"/>
  <c r="BS17" s="1"/>
  <c r="BS33" a="1"/>
  <c r="BS33" s="1"/>
  <c r="AL33"/>
  <c r="BD66"/>
  <c r="AL66" s="1"/>
  <c r="AL65"/>
  <c r="M44"/>
  <c r="N44"/>
  <c r="J44"/>
  <c r="K44"/>
  <c r="AJ44"/>
  <c r="L44"/>
  <c r="AL57"/>
  <c r="BD58"/>
  <c r="AL58" s="1"/>
  <c r="BS57" a="1"/>
  <c r="BS57" s="1"/>
  <c r="AL18"/>
  <c r="AK20" s="1"/>
  <c r="L43"/>
  <c r="M43"/>
  <c r="AJ43"/>
  <c r="N43"/>
  <c r="J43"/>
  <c r="K43"/>
  <c r="BD10"/>
  <c r="AL10" s="1"/>
  <c r="AL9"/>
  <c r="AL12"/>
  <c r="BS49" a="1"/>
  <c r="BS49" s="1"/>
  <c r="AL68"/>
  <c r="AL59"/>
  <c r="BS49" i="65" a="1"/>
  <c r="BS49" s="1"/>
  <c r="AL34"/>
  <c r="AL25"/>
  <c r="BD26"/>
  <c r="AL26" s="1"/>
  <c r="BD50"/>
  <c r="AL50" s="1"/>
  <c r="AL49"/>
  <c r="AK19"/>
  <c r="AK17"/>
  <c r="AK18"/>
  <c r="AK20"/>
  <c r="AL28"/>
  <c r="AL33"/>
  <c r="BD66"/>
  <c r="AL66" s="1"/>
  <c r="AL65"/>
  <c r="BU7"/>
  <c r="BU9"/>
  <c r="BE9" s="1"/>
  <c r="BS33" a="1"/>
  <c r="BS33" s="1"/>
  <c r="BS25" a="1"/>
  <c r="BS25" s="1"/>
  <c r="AK44"/>
  <c r="AK43"/>
  <c r="AK42"/>
  <c r="AK41"/>
  <c r="AK59"/>
  <c r="AK60"/>
  <c r="AK58"/>
  <c r="AK57"/>
  <c r="AL35"/>
  <c r="AL27"/>
  <c r="AK59" i="64"/>
  <c r="AK60"/>
  <c r="AK58"/>
  <c r="AK57"/>
  <c r="BU7"/>
  <c r="BU9"/>
  <c r="BE9" s="1"/>
  <c r="BS65" a="1"/>
  <c r="BS65" s="1"/>
  <c r="AL25"/>
  <c r="AL66"/>
  <c r="BD50"/>
  <c r="AL50" s="1"/>
  <c r="AL49"/>
  <c r="AL68"/>
  <c r="BS33" a="1"/>
  <c r="BS33" s="1"/>
  <c r="AL26"/>
  <c r="AL65"/>
  <c r="BS25" a="1"/>
  <c r="BS25" s="1"/>
  <c r="BS9" a="1"/>
  <c r="BS9" s="1"/>
  <c r="AK44"/>
  <c r="AK43"/>
  <c r="AK42"/>
  <c r="AK41"/>
  <c r="AL17"/>
  <c r="BD18"/>
  <c r="AL18" s="1"/>
  <c r="BS17" a="1"/>
  <c r="BS17" s="1"/>
  <c r="AL33"/>
  <c r="AL41" i="63"/>
  <c r="BD42"/>
  <c r="AL42" s="1"/>
  <c r="BD10"/>
  <c r="AL10" s="1"/>
  <c r="AL9"/>
  <c r="BS57" a="1"/>
  <c r="BS57" s="1"/>
  <c r="BS25" a="1"/>
  <c r="BS25" s="1"/>
  <c r="AL19"/>
  <c r="BS65" a="1"/>
  <c r="BS65" s="1"/>
  <c r="BS33" a="1"/>
  <c r="BS33" s="1"/>
  <c r="AL65"/>
  <c r="AL17"/>
  <c r="AL34"/>
  <c r="AK36" s="1"/>
  <c r="AL57"/>
  <c r="BD58"/>
  <c r="AL58" s="1"/>
  <c r="AK35"/>
  <c r="AK34"/>
  <c r="AL43"/>
  <c r="AL18"/>
  <c r="BS41" a="1"/>
  <c r="BS41" s="1"/>
  <c r="AL25"/>
  <c r="BD26"/>
  <c r="AL26" s="1"/>
  <c r="AL49"/>
  <c r="L36" i="62"/>
  <c r="M36"/>
  <c r="AJ36"/>
  <c r="N36"/>
  <c r="J36"/>
  <c r="K36"/>
  <c r="AL17"/>
  <c r="BD18"/>
  <c r="AL18" s="1"/>
  <c r="AL57"/>
  <c r="BS65" a="1"/>
  <c r="BS65" s="1"/>
  <c r="AL25"/>
  <c r="BS17" a="1"/>
  <c r="BS17" s="1"/>
  <c r="M35"/>
  <c r="N35"/>
  <c r="J35"/>
  <c r="K35"/>
  <c r="AJ35"/>
  <c r="L35"/>
  <c r="BD10"/>
  <c r="AL10" s="1"/>
  <c r="AL9"/>
  <c r="AL26"/>
  <c r="BS9" a="1"/>
  <c r="BS9" s="1"/>
  <c r="AI34"/>
  <c r="I34" s="1"/>
  <c r="U14" s="1"/>
  <c r="K34"/>
  <c r="AJ34"/>
  <c r="L34"/>
  <c r="M34"/>
  <c r="N34"/>
  <c r="J34"/>
  <c r="AK44"/>
  <c r="AK43"/>
  <c r="AK42"/>
  <c r="AK41"/>
  <c r="BS49" a="1"/>
  <c r="BS49" s="1"/>
  <c r="AL50"/>
  <c r="K33"/>
  <c r="AJ33"/>
  <c r="L33"/>
  <c r="M33"/>
  <c r="N33"/>
  <c r="J33"/>
  <c r="BS25" a="1"/>
  <c r="BS25" s="1"/>
  <c r="AL12"/>
  <c r="BS57" a="1"/>
  <c r="BS57" s="1"/>
  <c r="AL65"/>
  <c r="AL49"/>
  <c r="L41" i="61"/>
  <c r="M41"/>
  <c r="AJ41"/>
  <c r="N41"/>
  <c r="J41"/>
  <c r="K41"/>
  <c r="AK59"/>
  <c r="AK60"/>
  <c r="AK58"/>
  <c r="AK57"/>
  <c r="AL67"/>
  <c r="AL27"/>
  <c r="AL25"/>
  <c r="AL17"/>
  <c r="AL66"/>
  <c r="AK65" s="1"/>
  <c r="M44"/>
  <c r="N44"/>
  <c r="J44"/>
  <c r="K44"/>
  <c r="AJ44"/>
  <c r="L44"/>
  <c r="AL51"/>
  <c r="L43"/>
  <c r="M43"/>
  <c r="AJ43"/>
  <c r="N43"/>
  <c r="J43"/>
  <c r="K43"/>
  <c r="AL12"/>
  <c r="BS49" a="1"/>
  <c r="BS49" s="1"/>
  <c r="AL50"/>
  <c r="N42"/>
  <c r="J42"/>
  <c r="AI42"/>
  <c r="I42" s="1"/>
  <c r="U16" s="1"/>
  <c r="K42"/>
  <c r="AJ42"/>
  <c r="L42"/>
  <c r="M42"/>
  <c r="AK35"/>
  <c r="AK34"/>
  <c r="AK33"/>
  <c r="AK36"/>
  <c r="BD10"/>
  <c r="AL10" s="1"/>
  <c r="AL9"/>
  <c r="BS9" a="1"/>
  <c r="BS9" s="1"/>
  <c r="AL28"/>
  <c r="BS25" a="1"/>
  <c r="BS25" s="1"/>
  <c r="AL11"/>
  <c r="AL49"/>
  <c r="AK59" i="60"/>
  <c r="AK60"/>
  <c r="AK58"/>
  <c r="AK57"/>
  <c r="BD50"/>
  <c r="AL50" s="1"/>
  <c r="AL49"/>
  <c r="BD10"/>
  <c r="AL10" s="1"/>
  <c r="AL9"/>
  <c r="AL36"/>
  <c r="BS25" a="1"/>
  <c r="BS25" s="1"/>
  <c r="BS65" a="1"/>
  <c r="BS65" s="1"/>
  <c r="AL17"/>
  <c r="BD18"/>
  <c r="AL18" s="1"/>
  <c r="AL25"/>
  <c r="BD26"/>
  <c r="AL26" s="1"/>
  <c r="BS49" a="1"/>
  <c r="BS49" s="1"/>
  <c r="AL20"/>
  <c r="AL19"/>
  <c r="BS17" a="1"/>
  <c r="BS17" s="1"/>
  <c r="AL34"/>
  <c r="AK33" s="1"/>
  <c r="AK44"/>
  <c r="AK43"/>
  <c r="AK42"/>
  <c r="AK41"/>
  <c r="BD66"/>
  <c r="AL66" s="1"/>
  <c r="AL65"/>
  <c r="BS33" a="1"/>
  <c r="BS33" s="1"/>
  <c r="L41" i="59"/>
  <c r="M41"/>
  <c r="AJ41"/>
  <c r="N41"/>
  <c r="J41"/>
  <c r="K41"/>
  <c r="L59"/>
  <c r="AJ59"/>
  <c r="M59"/>
  <c r="N59"/>
  <c r="J59"/>
  <c r="K59"/>
  <c r="BU7"/>
  <c r="BU9"/>
  <c r="BE9" s="1"/>
  <c r="BS49" a="1"/>
  <c r="BS49" s="1"/>
  <c r="AK42"/>
  <c r="AL28"/>
  <c r="AL11"/>
  <c r="BS9" a="1"/>
  <c r="BS9" s="1"/>
  <c r="AL27"/>
  <c r="AL50"/>
  <c r="AL25"/>
  <c r="N60"/>
  <c r="J60"/>
  <c r="K60"/>
  <c r="AJ60"/>
  <c r="L60"/>
  <c r="M60"/>
  <c r="BS25" a="1"/>
  <c r="BS25" s="1"/>
  <c r="AL49"/>
  <c r="N58"/>
  <c r="J58"/>
  <c r="AI58"/>
  <c r="I58" s="1"/>
  <c r="U18" s="1"/>
  <c r="K58"/>
  <c r="AJ58"/>
  <c r="L58"/>
  <c r="M58"/>
  <c r="M44"/>
  <c r="N44"/>
  <c r="J44"/>
  <c r="K44"/>
  <c r="AJ44"/>
  <c r="L44"/>
  <c r="AL66"/>
  <c r="N57"/>
  <c r="J57"/>
  <c r="K57"/>
  <c r="AJ57"/>
  <c r="L57"/>
  <c r="M57"/>
  <c r="AK35"/>
  <c r="AK34"/>
  <c r="AK33"/>
  <c r="AK36"/>
  <c r="L43"/>
  <c r="M43"/>
  <c r="AJ43"/>
  <c r="N43"/>
  <c r="J43"/>
  <c r="K43"/>
  <c r="AL67"/>
  <c r="AL65"/>
  <c r="AL18"/>
  <c r="AK17" s="1"/>
  <c r="AK35" i="58"/>
  <c r="AK34"/>
  <c r="AK33"/>
  <c r="AK36"/>
  <c r="AL41"/>
  <c r="BD42"/>
  <c r="AL42" s="1"/>
  <c r="AL51"/>
  <c r="BS41" a="1"/>
  <c r="BS41" s="1"/>
  <c r="AL19"/>
  <c r="AL50"/>
  <c r="BD66"/>
  <c r="AL66" s="1"/>
  <c r="AL65"/>
  <c r="AL25"/>
  <c r="BD26"/>
  <c r="AL26" s="1"/>
  <c r="AL49"/>
  <c r="BS65" a="1"/>
  <c r="BS65" s="1"/>
  <c r="BD10"/>
  <c r="AL10" s="1"/>
  <c r="AL9"/>
  <c r="AK59"/>
  <c r="AK60"/>
  <c r="AK58"/>
  <c r="AK57"/>
  <c r="AL18"/>
  <c r="BS17" a="1"/>
  <c r="BS17" s="1"/>
  <c r="BS25" a="1"/>
  <c r="BS25" s="1"/>
  <c r="BS49" a="1"/>
  <c r="BS49" s="1"/>
  <c r="AL17"/>
  <c r="N51" i="57"/>
  <c r="J51"/>
  <c r="K51"/>
  <c r="L51"/>
  <c r="AJ51"/>
  <c r="M51"/>
  <c r="AK10"/>
  <c r="AK12"/>
  <c r="AK11"/>
  <c r="AK9"/>
  <c r="M19"/>
  <c r="N19"/>
  <c r="J19"/>
  <c r="K19"/>
  <c r="AJ19"/>
  <c r="L19"/>
  <c r="AK49"/>
  <c r="AI50" s="1"/>
  <c r="I50" s="1"/>
  <c r="U20" s="1"/>
  <c r="AL36"/>
  <c r="BS65" a="1"/>
  <c r="BS65" s="1"/>
  <c r="AL43"/>
  <c r="AK44" s="1"/>
  <c r="AL65"/>
  <c r="AL34"/>
  <c r="AJ52"/>
  <c r="L52"/>
  <c r="M52"/>
  <c r="N52"/>
  <c r="J52"/>
  <c r="K52"/>
  <c r="AK42"/>
  <c r="L17"/>
  <c r="M17"/>
  <c r="N17"/>
  <c r="J17"/>
  <c r="AJ17"/>
  <c r="K17"/>
  <c r="AL25"/>
  <c r="AJ50"/>
  <c r="M50"/>
  <c r="N50"/>
  <c r="J50"/>
  <c r="K50"/>
  <c r="L50"/>
  <c r="AI18"/>
  <c r="I18" s="1"/>
  <c r="U12" s="1"/>
  <c r="M18"/>
  <c r="AJ18"/>
  <c r="N18"/>
  <c r="J18"/>
  <c r="K18"/>
  <c r="L18"/>
  <c r="BS33" a="1"/>
  <c r="BS33" s="1"/>
  <c r="AL67"/>
  <c r="BS25" a="1"/>
  <c r="BS25" s="1"/>
  <c r="L20"/>
  <c r="M20"/>
  <c r="AJ20"/>
  <c r="N20"/>
  <c r="J20"/>
  <c r="K20"/>
  <c r="BS41" a="1"/>
  <c r="BS41" s="1"/>
  <c r="AL58"/>
  <c r="AK58" s="1"/>
  <c r="BS57" a="1"/>
  <c r="BS57" s="1"/>
  <c r="AL35"/>
  <c r="AL66"/>
  <c r="L43" i="56"/>
  <c r="M43"/>
  <c r="AJ43"/>
  <c r="N43"/>
  <c r="J43"/>
  <c r="K43"/>
  <c r="AK59"/>
  <c r="AK60"/>
  <c r="AK58"/>
  <c r="AK57"/>
  <c r="AL20"/>
  <c r="BS17" a="1"/>
  <c r="BS17" s="1"/>
  <c r="AK42"/>
  <c r="AL19"/>
  <c r="AL17"/>
  <c r="AL66"/>
  <c r="BD10"/>
  <c r="AL10" s="1"/>
  <c r="AL9"/>
  <c r="AK41"/>
  <c r="AL50"/>
  <c r="AL18"/>
  <c r="AL65"/>
  <c r="BD34"/>
  <c r="AL34" s="1"/>
  <c r="AL33"/>
  <c r="AL51"/>
  <c r="BS65" a="1"/>
  <c r="BS65" s="1"/>
  <c r="AK44"/>
  <c r="AL49"/>
  <c r="BS25" a="1"/>
  <c r="BS25" s="1"/>
  <c r="AL25"/>
  <c r="BS49" a="1"/>
  <c r="BS49" s="1"/>
  <c r="BS33" a="1"/>
  <c r="BS33" s="1"/>
  <c r="BD50" i="55"/>
  <c r="AL50" s="1"/>
  <c r="AL49"/>
  <c r="BD10"/>
  <c r="AL10" s="1"/>
  <c r="AL9"/>
  <c r="AK35"/>
  <c r="AK34"/>
  <c r="AK33"/>
  <c r="AK36"/>
  <c r="AL25"/>
  <c r="BD26"/>
  <c r="AL26" s="1"/>
  <c r="AK44"/>
  <c r="AK43"/>
  <c r="AK42"/>
  <c r="AK41"/>
  <c r="AL17"/>
  <c r="BD18"/>
  <c r="AL18" s="1"/>
  <c r="AK59"/>
  <c r="AK60"/>
  <c r="AK58"/>
  <c r="AK57"/>
  <c r="AK66"/>
  <c r="AK65"/>
  <c r="AK67"/>
  <c r="AK68"/>
  <c r="BS17" a="1"/>
  <c r="BS17" s="1"/>
  <c r="BD10" i="54"/>
  <c r="AL10" s="1"/>
  <c r="AL9"/>
  <c r="BS33" a="1"/>
  <c r="BS33" s="1"/>
  <c r="AL25"/>
  <c r="AK44"/>
  <c r="AK43"/>
  <c r="AK42"/>
  <c r="AK41"/>
  <c r="BD50"/>
  <c r="AL50" s="1"/>
  <c r="AL49"/>
  <c r="AL57"/>
  <c r="BD58"/>
  <c r="AL58" s="1"/>
  <c r="AL26"/>
  <c r="AL19"/>
  <c r="AL17"/>
  <c r="BD18"/>
  <c r="AL18" s="1"/>
  <c r="AL59"/>
  <c r="BS17" a="1"/>
  <c r="BS17" s="1"/>
  <c r="BS57" a="1"/>
  <c r="BS57" s="1"/>
  <c r="BD66"/>
  <c r="AL66" s="1"/>
  <c r="AL65"/>
  <c r="BD34"/>
  <c r="AL34" s="1"/>
  <c r="AL33"/>
  <c r="BS49" a="1"/>
  <c r="BS49" s="1"/>
  <c r="AL27"/>
  <c r="AL67"/>
  <c r="AK59" i="53"/>
  <c r="AK60"/>
  <c r="AK58"/>
  <c r="AK57"/>
  <c r="AL51"/>
  <c r="BS17" a="1"/>
  <c r="BS17" s="1"/>
  <c r="AL18"/>
  <c r="AK17" s="1"/>
  <c r="AL50"/>
  <c r="AL25"/>
  <c r="BS49" a="1"/>
  <c r="BS49" s="1"/>
  <c r="BS25" a="1"/>
  <c r="BS25" s="1"/>
  <c r="AK44"/>
  <c r="AK43"/>
  <c r="AK42"/>
  <c r="AK41"/>
  <c r="BS65" a="1"/>
  <c r="BS65" s="1"/>
  <c r="AL66"/>
  <c r="BD10"/>
  <c r="AL10" s="1"/>
  <c r="AL9"/>
  <c r="AK35"/>
  <c r="AK34"/>
  <c r="AK33"/>
  <c r="AK36"/>
  <c r="AK19"/>
  <c r="AK18"/>
  <c r="AK20"/>
  <c r="AL67"/>
  <c r="AL65"/>
  <c r="BD66" i="52"/>
  <c r="AL66" s="1"/>
  <c r="AL65"/>
  <c r="BS17" a="1"/>
  <c r="BS17" s="1"/>
  <c r="AL43"/>
  <c r="AL28"/>
  <c r="BS25" a="1"/>
  <c r="BS25" s="1"/>
  <c r="AL17"/>
  <c r="BD18"/>
  <c r="AL18" s="1"/>
  <c r="AK35"/>
  <c r="AK34"/>
  <c r="AK33"/>
  <c r="AK36"/>
  <c r="AL25"/>
  <c r="BD26"/>
  <c r="AL26" s="1"/>
  <c r="BU7"/>
  <c r="BU9"/>
  <c r="BE9" s="1"/>
  <c r="BS57" a="1"/>
  <c r="BS57" s="1"/>
  <c r="AL27"/>
  <c r="AK51"/>
  <c r="AK49"/>
  <c r="AK52"/>
  <c r="AK50"/>
  <c r="AL41"/>
  <c r="BD42"/>
  <c r="AL42" s="1"/>
  <c r="AL57"/>
  <c r="BS65" a="1"/>
  <c r="BS65" s="1"/>
  <c r="BS41" a="1"/>
  <c r="BS41" s="1"/>
  <c r="AK35" i="51"/>
  <c r="AK34"/>
  <c r="AK33"/>
  <c r="AK36"/>
  <c r="AK10"/>
  <c r="AK12"/>
  <c r="AK11"/>
  <c r="AK9"/>
  <c r="AL25"/>
  <c r="BD26"/>
  <c r="AL26" s="1"/>
  <c r="BS17" a="1"/>
  <c r="BS17" s="1"/>
  <c r="AL18"/>
  <c r="AK20" s="1"/>
  <c r="BD66"/>
  <c r="AL66" s="1"/>
  <c r="AL65"/>
  <c r="AK44"/>
  <c r="AK43"/>
  <c r="AK42"/>
  <c r="AK41"/>
  <c r="AL50"/>
  <c r="AK59"/>
  <c r="AK60"/>
  <c r="AK58"/>
  <c r="AK57"/>
  <c r="BS49" a="1"/>
  <c r="BS49" s="1"/>
  <c r="AL51"/>
  <c r="BS65" a="1"/>
  <c r="BS65" s="1"/>
  <c r="AL49"/>
  <c r="AL25" i="50"/>
  <c r="BD26"/>
  <c r="AL26" s="1"/>
  <c r="BD10"/>
  <c r="AL10" s="1"/>
  <c r="AL9"/>
  <c r="BS65" a="1"/>
  <c r="BS65" s="1"/>
  <c r="BS49" a="1"/>
  <c r="BS49" s="1"/>
  <c r="AL18"/>
  <c r="AL43"/>
  <c r="AL57"/>
  <c r="BD58"/>
  <c r="AL58" s="1"/>
  <c r="BS57" a="1"/>
  <c r="BS57" s="1"/>
  <c r="BD66"/>
  <c r="AL66" s="1"/>
  <c r="AL65"/>
  <c r="AK35"/>
  <c r="AK34"/>
  <c r="AK33"/>
  <c r="AK36"/>
  <c r="BS41" a="1"/>
  <c r="BS41" s="1"/>
  <c r="BS17" a="1"/>
  <c r="BS17" s="1"/>
  <c r="AL49"/>
  <c r="AL41"/>
  <c r="BS25" a="1"/>
  <c r="BS25" s="1"/>
  <c r="AL17"/>
  <c r="BS49" i="49" a="1"/>
  <c r="BS49" s="1"/>
  <c r="AL60"/>
  <c r="AK59" s="1"/>
  <c r="AL68"/>
  <c r="AL11"/>
  <c r="AL51"/>
  <c r="BS17" a="1"/>
  <c r="BS17" s="1"/>
  <c r="AL50"/>
  <c r="AL67"/>
  <c r="AL17"/>
  <c r="BD18"/>
  <c r="AL18" s="1"/>
  <c r="BU7"/>
  <c r="BU9"/>
  <c r="BE9" s="1"/>
  <c r="BS9" a="1"/>
  <c r="BS9" s="1"/>
  <c r="AL49"/>
  <c r="AL35"/>
  <c r="AL65"/>
  <c r="AL41"/>
  <c r="BD42"/>
  <c r="AL42" s="1"/>
  <c r="BD34"/>
  <c r="AL34" s="1"/>
  <c r="AL33"/>
  <c r="AL43"/>
  <c r="BS33" a="1"/>
  <c r="BS33" s="1"/>
  <c r="BS41" a="1"/>
  <c r="BS41" s="1"/>
  <c r="AL26"/>
  <c r="AK28" s="1"/>
  <c r="BD10" i="48"/>
  <c r="AL10" s="1"/>
  <c r="AL9"/>
  <c r="BS65" a="1"/>
  <c r="BS65" s="1"/>
  <c r="AL66"/>
  <c r="AK59"/>
  <c r="AK60"/>
  <c r="AK58"/>
  <c r="AK57"/>
  <c r="BS49" a="1"/>
  <c r="BS49" s="1"/>
  <c r="AL27"/>
  <c r="AL49"/>
  <c r="AL65"/>
  <c r="AL17"/>
  <c r="BD18"/>
  <c r="AL18" s="1"/>
  <c r="AK44"/>
  <c r="AK43"/>
  <c r="AK42"/>
  <c r="AK41"/>
  <c r="AK35"/>
  <c r="AK34"/>
  <c r="AK33"/>
  <c r="AK36"/>
  <c r="BS17" a="1"/>
  <c r="BS17" s="1"/>
  <c r="AL25"/>
  <c r="AL20"/>
  <c r="AL67"/>
  <c r="AL26"/>
  <c r="AL34" i="47"/>
  <c r="AL50"/>
  <c r="AK49" s="1"/>
  <c r="BS25" a="1"/>
  <c r="BS25" s="1"/>
  <c r="AL68"/>
  <c r="AL33"/>
  <c r="BS65" a="1"/>
  <c r="BS65" s="1"/>
  <c r="AK44"/>
  <c r="AK43"/>
  <c r="AK42"/>
  <c r="AK41"/>
  <c r="AL17"/>
  <c r="BD18"/>
  <c r="AL18" s="1"/>
  <c r="AL66"/>
  <c r="BS33" a="1"/>
  <c r="BS33" s="1"/>
  <c r="AK10"/>
  <c r="AK12"/>
  <c r="AK11"/>
  <c r="AK9"/>
  <c r="AL25"/>
  <c r="BD26"/>
  <c r="AL26" s="1"/>
  <c r="AK59"/>
  <c r="AK60"/>
  <c r="AK58"/>
  <c r="AK57"/>
  <c r="BS17" a="1"/>
  <c r="BS17" s="1"/>
  <c r="AL67"/>
  <c r="BS49" a="1"/>
  <c r="BS49" s="1"/>
  <c r="AL65"/>
  <c r="AK44" i="46"/>
  <c r="AK43"/>
  <c r="AK42"/>
  <c r="AK41"/>
  <c r="AL67"/>
  <c r="AL17"/>
  <c r="BS17" a="1"/>
  <c r="BS17" s="1"/>
  <c r="AK35"/>
  <c r="AK34"/>
  <c r="AK33"/>
  <c r="AK36"/>
  <c r="BS49" a="1"/>
  <c r="BS49" s="1"/>
  <c r="BS25" a="1"/>
  <c r="BS25" s="1"/>
  <c r="AL18"/>
  <c r="BS65" a="1"/>
  <c r="BS65" s="1"/>
  <c r="BD10"/>
  <c r="AL10" s="1"/>
  <c r="AL9"/>
  <c r="AK59"/>
  <c r="AK60"/>
  <c r="AK58"/>
  <c r="AK57"/>
  <c r="AL19"/>
  <c r="AL68"/>
  <c r="AL50"/>
  <c r="BD66"/>
  <c r="AL66" s="1"/>
  <c r="AL65"/>
  <c r="AL52"/>
  <c r="AL27"/>
  <c r="AK27" s="1"/>
  <c r="AL49"/>
  <c r="AL26"/>
  <c r="BD34" i="45"/>
  <c r="AL34" s="1"/>
  <c r="AL33"/>
  <c r="BS25" a="1"/>
  <c r="BS25" s="1"/>
  <c r="AL27"/>
  <c r="BS65" a="1"/>
  <c r="BS65" s="1"/>
  <c r="BS33" a="1"/>
  <c r="BS33" s="1"/>
  <c r="BS17" a="1"/>
  <c r="BS17" s="1"/>
  <c r="AL66"/>
  <c r="AL17"/>
  <c r="BD18"/>
  <c r="AL18" s="1"/>
  <c r="BS9" a="1"/>
  <c r="BS9" s="1"/>
  <c r="AL50"/>
  <c r="AL65"/>
  <c r="AK59"/>
  <c r="AK60"/>
  <c r="AK58"/>
  <c r="AK57"/>
  <c r="AK44"/>
  <c r="AK43"/>
  <c r="AK42"/>
  <c r="AK41"/>
  <c r="AL68"/>
  <c r="AL49"/>
  <c r="BD10"/>
  <c r="AL10" s="1"/>
  <c r="AL9"/>
  <c r="AL51"/>
  <c r="AL26"/>
  <c r="AK27" s="1"/>
  <c r="AL67"/>
  <c r="AL58" i="44"/>
  <c r="AK59" s="1"/>
  <c r="BS25" a="1"/>
  <c r="BS25" s="1"/>
  <c r="AL33"/>
  <c r="AL25"/>
  <c r="AL17"/>
  <c r="BD18"/>
  <c r="AL18" s="1"/>
  <c r="BS41" a="1"/>
  <c r="BS41" s="1"/>
  <c r="BS65" a="1"/>
  <c r="BS65" s="1"/>
  <c r="AL50"/>
  <c r="BU7"/>
  <c r="BU9"/>
  <c r="BE9" s="1"/>
  <c r="AL41"/>
  <c r="BD42"/>
  <c r="AL42" s="1"/>
  <c r="BD66"/>
  <c r="AL66" s="1"/>
  <c r="AL65"/>
  <c r="BS9" a="1"/>
  <c r="BS9" s="1"/>
  <c r="AL49"/>
  <c r="BS33" a="1"/>
  <c r="BS33" s="1"/>
  <c r="AK60"/>
  <c r="AK58"/>
  <c r="AK57"/>
  <c r="AL51"/>
  <c r="AL34"/>
  <c r="BS49" a="1"/>
  <c r="BS49" s="1"/>
  <c r="AL17" i="43"/>
  <c r="BD18"/>
  <c r="AL18" s="1"/>
  <c r="L59"/>
  <c r="AJ59"/>
  <c r="M59"/>
  <c r="N59"/>
  <c r="J59"/>
  <c r="K59"/>
  <c r="AL68"/>
  <c r="AL66"/>
  <c r="AL50"/>
  <c r="AK44"/>
  <c r="AK43"/>
  <c r="AK42"/>
  <c r="AK41"/>
  <c r="AK10"/>
  <c r="AK12"/>
  <c r="AK11"/>
  <c r="AK9"/>
  <c r="N60"/>
  <c r="J60"/>
  <c r="K60"/>
  <c r="AJ60"/>
  <c r="L60"/>
  <c r="M60"/>
  <c r="AK67"/>
  <c r="BS49" a="1"/>
  <c r="BS49" s="1"/>
  <c r="AL67"/>
  <c r="AL49"/>
  <c r="N58"/>
  <c r="J58"/>
  <c r="AI58"/>
  <c r="I58" s="1"/>
  <c r="U18" s="1"/>
  <c r="K58"/>
  <c r="AJ58"/>
  <c r="L58"/>
  <c r="M58"/>
  <c r="BS65" a="1"/>
  <c r="BS65" s="1"/>
  <c r="AL27"/>
  <c r="AL51"/>
  <c r="AL25"/>
  <c r="N57"/>
  <c r="J57"/>
  <c r="K57"/>
  <c r="AJ57"/>
  <c r="L57"/>
  <c r="M57"/>
  <c r="AK35"/>
  <c r="AK34"/>
  <c r="AK33"/>
  <c r="AK36"/>
  <c r="AL20"/>
  <c r="BS17" a="1"/>
  <c r="BS17" s="1"/>
  <c r="N57" i="42"/>
  <c r="J57"/>
  <c r="K57"/>
  <c r="AJ57"/>
  <c r="L57"/>
  <c r="M57"/>
  <c r="BD50"/>
  <c r="AL50" s="1"/>
  <c r="AL49"/>
  <c r="BS25" a="1"/>
  <c r="BS25" s="1"/>
  <c r="AK60"/>
  <c r="AL18"/>
  <c r="AK44"/>
  <c r="AK43"/>
  <c r="AK42"/>
  <c r="AK41"/>
  <c r="BD66"/>
  <c r="AL66" s="1"/>
  <c r="AL65"/>
  <c r="BU7"/>
  <c r="BU9"/>
  <c r="BE9" s="1"/>
  <c r="AK58"/>
  <c r="BS65" a="1"/>
  <c r="BS65" s="1"/>
  <c r="L59"/>
  <c r="AJ59"/>
  <c r="M59"/>
  <c r="N59"/>
  <c r="J59"/>
  <c r="K59"/>
  <c r="AK35"/>
  <c r="AK34"/>
  <c r="AK33"/>
  <c r="AK36"/>
  <c r="AL19"/>
  <c r="AK19" s="1"/>
  <c r="BS49" a="1"/>
  <c r="BS49" s="1"/>
  <c r="AL25"/>
  <c r="AL66" i="17"/>
  <c r="AL51"/>
  <c r="BS9" i="15"/>
  <c r="AL52" i="40"/>
  <c r="AL68"/>
  <c r="AL20"/>
  <c r="AK18" s="1"/>
  <c r="BS17" a="1"/>
  <c r="BS17" s="1"/>
  <c r="AL66"/>
  <c r="AL59"/>
  <c r="AL25"/>
  <c r="AL60"/>
  <c r="AK58" s="1"/>
  <c r="BS65" a="1"/>
  <c r="BS65" s="1"/>
  <c r="AL65"/>
  <c r="AL49"/>
  <c r="AL26"/>
  <c r="AK10"/>
  <c r="AK12"/>
  <c r="AK11"/>
  <c r="AK9"/>
  <c r="BD34"/>
  <c r="AL34" s="1"/>
  <c r="AL33"/>
  <c r="AK44"/>
  <c r="AK43"/>
  <c r="AK42"/>
  <c r="AK41"/>
  <c r="AK19"/>
  <c r="BS57" a="1"/>
  <c r="BS57" s="1"/>
  <c r="BS25" a="1"/>
  <c r="BS25" s="1"/>
  <c r="BS33" a="1"/>
  <c r="BS33" s="1"/>
  <c r="AL27"/>
  <c r="AL51"/>
  <c r="N42" i="39"/>
  <c r="J42"/>
  <c r="AI42"/>
  <c r="I42" s="1"/>
  <c r="K42"/>
  <c r="AJ42"/>
  <c r="L42"/>
  <c r="M42"/>
  <c r="AK44"/>
  <c r="AL51"/>
  <c r="AK52" s="1"/>
  <c r="AL27"/>
  <c r="AL50"/>
  <c r="L43"/>
  <c r="AI43"/>
  <c r="I43" s="1"/>
  <c r="M43"/>
  <c r="AJ43"/>
  <c r="N43"/>
  <c r="J43"/>
  <c r="K43"/>
  <c r="BD34"/>
  <c r="AL34" s="1"/>
  <c r="AL33"/>
  <c r="AK49"/>
  <c r="BS25" a="1"/>
  <c r="BS25" s="1"/>
  <c r="AK19"/>
  <c r="AK17"/>
  <c r="AK18"/>
  <c r="AK20"/>
  <c r="AL25"/>
  <c r="BD26"/>
  <c r="AL26" s="1"/>
  <c r="BU7"/>
  <c r="BU9"/>
  <c r="BE9" s="1"/>
  <c r="AL67"/>
  <c r="L41"/>
  <c r="M41"/>
  <c r="AJ41"/>
  <c r="N41"/>
  <c r="J41"/>
  <c r="K41"/>
  <c r="AK59"/>
  <c r="AK60"/>
  <c r="AK58"/>
  <c r="AK57"/>
  <c r="AL35"/>
  <c r="BS65" a="1"/>
  <c r="BS65" s="1"/>
  <c r="BS33" a="1"/>
  <c r="BS33" s="1"/>
  <c r="AL65"/>
  <c r="AL17" i="38"/>
  <c r="BD18"/>
  <c r="AL18" s="1"/>
  <c r="L43"/>
  <c r="M43"/>
  <c r="AJ43"/>
  <c r="N43"/>
  <c r="J43"/>
  <c r="K43"/>
  <c r="BD50"/>
  <c r="AL50" s="1"/>
  <c r="AL49"/>
  <c r="BD10"/>
  <c r="AL10" s="1"/>
  <c r="AL9"/>
  <c r="BS57" a="1"/>
  <c r="BS57" s="1"/>
  <c r="AL11"/>
  <c r="AL19"/>
  <c r="AL25"/>
  <c r="N42"/>
  <c r="J42"/>
  <c r="AI42"/>
  <c r="I42" s="1"/>
  <c r="K42"/>
  <c r="AJ42"/>
  <c r="L42"/>
  <c r="M42"/>
  <c r="AL57"/>
  <c r="BD58"/>
  <c r="AL58" s="1"/>
  <c r="AL20"/>
  <c r="BS17" a="1"/>
  <c r="BS17" s="1"/>
  <c r="AL26"/>
  <c r="L41"/>
  <c r="M41"/>
  <c r="AJ41"/>
  <c r="N41"/>
  <c r="J41"/>
  <c r="K41"/>
  <c r="AL12"/>
  <c r="BS9" a="1"/>
  <c r="BS9" s="1"/>
  <c r="BD66"/>
  <c r="AL66" s="1"/>
  <c r="AL65"/>
  <c r="M44"/>
  <c r="N44"/>
  <c r="J44"/>
  <c r="K44"/>
  <c r="AJ44"/>
  <c r="L44"/>
  <c r="BD34"/>
  <c r="AL34" s="1"/>
  <c r="AL33"/>
  <c r="AL68"/>
  <c r="BS65" a="1"/>
  <c r="BS65" s="1"/>
  <c r="AL17" i="37"/>
  <c r="BD18"/>
  <c r="AL18" s="1"/>
  <c r="AL68"/>
  <c r="AL27"/>
  <c r="AL35"/>
  <c r="AL19"/>
  <c r="AL25"/>
  <c r="AL67"/>
  <c r="AK66" s="1"/>
  <c r="AK59"/>
  <c r="AK60"/>
  <c r="AK58"/>
  <c r="AK57"/>
  <c r="AK44"/>
  <c r="AK43"/>
  <c r="AK42"/>
  <c r="AK41"/>
  <c r="BD10"/>
  <c r="AL10" s="1"/>
  <c r="AL9"/>
  <c r="AL26"/>
  <c r="BD34"/>
  <c r="AL34" s="1"/>
  <c r="AL33"/>
  <c r="AL51"/>
  <c r="AL50"/>
  <c r="BS33" a="1"/>
  <c r="BS33" s="1"/>
  <c r="BS65" a="1"/>
  <c r="BS65" s="1"/>
  <c r="BS17" a="1"/>
  <c r="BS17" s="1"/>
  <c r="AL49"/>
  <c r="AK44" i="36"/>
  <c r="AK43"/>
  <c r="AK42"/>
  <c r="AK41"/>
  <c r="BD34"/>
  <c r="AL34" s="1"/>
  <c r="AL33"/>
  <c r="AL27"/>
  <c r="BS25" a="1"/>
  <c r="BS25" s="1"/>
  <c r="AL18"/>
  <c r="AL26"/>
  <c r="AK28" s="1"/>
  <c r="BS57" a="1"/>
  <c r="BS57" s="1"/>
  <c r="AL50"/>
  <c r="AL57"/>
  <c r="BD58"/>
  <c r="AL58" s="1"/>
  <c r="AL52"/>
  <c r="AL11"/>
  <c r="BS9" a="1"/>
  <c r="BS9" s="1"/>
  <c r="BS33" a="1"/>
  <c r="BS33" s="1"/>
  <c r="AL66"/>
  <c r="BS65" a="1"/>
  <c r="BS65" s="1"/>
  <c r="AL49"/>
  <c r="AL65"/>
  <c r="BS17" a="1"/>
  <c r="BS17" s="1"/>
  <c r="AK25"/>
  <c r="AK26"/>
  <c r="BD10"/>
  <c r="AL10" s="1"/>
  <c r="AL9"/>
  <c r="BS49" a="1"/>
  <c r="BS49" s="1"/>
  <c r="AL12"/>
  <c r="AL17"/>
  <c r="AK51" i="35"/>
  <c r="AK49"/>
  <c r="AK52"/>
  <c r="AK50"/>
  <c r="BU7"/>
  <c r="BU9"/>
  <c r="BE9" s="1"/>
  <c r="AL58"/>
  <c r="AK60" s="1"/>
  <c r="BS9" a="1"/>
  <c r="BS9" s="1"/>
  <c r="BS17" a="1"/>
  <c r="BS17" s="1"/>
  <c r="BS57" a="1"/>
  <c r="BS57" s="1"/>
  <c r="BS41" a="1"/>
  <c r="BS41" s="1"/>
  <c r="AL35"/>
  <c r="AL33"/>
  <c r="AL43"/>
  <c r="BD66"/>
  <c r="AL66" s="1"/>
  <c r="AL65"/>
  <c r="AL68"/>
  <c r="BS65" a="1"/>
  <c r="BS65" s="1"/>
  <c r="AL17"/>
  <c r="BD18"/>
  <c r="AL18" s="1"/>
  <c r="AL36"/>
  <c r="AL44"/>
  <c r="AK43" s="1"/>
  <c r="AL67"/>
  <c r="AK58"/>
  <c r="AK25"/>
  <c r="AK28"/>
  <c r="AK27"/>
  <c r="AK26"/>
  <c r="BS33" a="1"/>
  <c r="BS33" s="1"/>
  <c r="AL34"/>
  <c r="L59" i="34"/>
  <c r="AJ59"/>
  <c r="M59"/>
  <c r="N59"/>
  <c r="J59"/>
  <c r="K59"/>
  <c r="L43"/>
  <c r="M43"/>
  <c r="AJ43"/>
  <c r="N43"/>
  <c r="J43"/>
  <c r="K43"/>
  <c r="AL17"/>
  <c r="BD18"/>
  <c r="AL18" s="1"/>
  <c r="AI34"/>
  <c r="I34" s="1"/>
  <c r="K34"/>
  <c r="AJ34"/>
  <c r="L34"/>
  <c r="M34"/>
  <c r="N34"/>
  <c r="J34"/>
  <c r="BS17" a="1"/>
  <c r="BS17" s="1"/>
  <c r="AK60"/>
  <c r="AL27"/>
  <c r="N42"/>
  <c r="J42"/>
  <c r="AI42"/>
  <c r="I42" s="1"/>
  <c r="K42"/>
  <c r="AJ42"/>
  <c r="L42"/>
  <c r="M42"/>
  <c r="BD50"/>
  <c r="AL50" s="1"/>
  <c r="AL49"/>
  <c r="K33"/>
  <c r="AJ33"/>
  <c r="L33"/>
  <c r="M33"/>
  <c r="N33"/>
  <c r="J33"/>
  <c r="BD10"/>
  <c r="AL10" s="1"/>
  <c r="AL9"/>
  <c r="AK58"/>
  <c r="L41"/>
  <c r="M41"/>
  <c r="AJ41"/>
  <c r="N41"/>
  <c r="J41"/>
  <c r="K41"/>
  <c r="L36"/>
  <c r="M36"/>
  <c r="AJ36"/>
  <c r="N36"/>
  <c r="J36"/>
  <c r="K36"/>
  <c r="AL12"/>
  <c r="AL28"/>
  <c r="AK57"/>
  <c r="BS9" a="1"/>
  <c r="BS9" s="1"/>
  <c r="BS25" a="1"/>
  <c r="BS25" s="1"/>
  <c r="AL11"/>
  <c r="AL65"/>
  <c r="M44"/>
  <c r="N44"/>
  <c r="J44"/>
  <c r="K44"/>
  <c r="AJ44"/>
  <c r="L44"/>
  <c r="M35"/>
  <c r="N35"/>
  <c r="J35"/>
  <c r="K35"/>
  <c r="AJ35"/>
  <c r="L35"/>
  <c r="BS65" a="1"/>
  <c r="BS65" s="1"/>
  <c r="AL25"/>
  <c r="BS57" i="33" a="1"/>
  <c r="BS57" s="1"/>
  <c r="AL28"/>
  <c r="AL52"/>
  <c r="AL68"/>
  <c r="BS49" a="1"/>
  <c r="BS49" s="1"/>
  <c r="BS65" a="1"/>
  <c r="BS65" s="1"/>
  <c r="BD10"/>
  <c r="AL10" s="1"/>
  <c r="AL9"/>
  <c r="BD66"/>
  <c r="AL66" s="1"/>
  <c r="AL65"/>
  <c r="AL57"/>
  <c r="BD58"/>
  <c r="AL58" s="1"/>
  <c r="BS25" a="1"/>
  <c r="BS25" s="1"/>
  <c r="AL27"/>
  <c r="AL49"/>
  <c r="AK44"/>
  <c r="AK43"/>
  <c r="AK42"/>
  <c r="AK41"/>
  <c r="AL18"/>
  <c r="AK20" s="1"/>
  <c r="AK35"/>
  <c r="AK34"/>
  <c r="AK33"/>
  <c r="AK36"/>
  <c r="AL25"/>
  <c r="AL17" i="32"/>
  <c r="BD18"/>
  <c r="AL18" s="1"/>
  <c r="BD66"/>
  <c r="AL66" s="1"/>
  <c r="AL65"/>
  <c r="BD10"/>
  <c r="AL10" s="1"/>
  <c r="AL9"/>
  <c r="AK44"/>
  <c r="AK43"/>
  <c r="AK42"/>
  <c r="AK41"/>
  <c r="BS17" a="1"/>
  <c r="BS17" s="1"/>
  <c r="AL27"/>
  <c r="BS33" a="1"/>
  <c r="BS33" s="1"/>
  <c r="AL25"/>
  <c r="AK51"/>
  <c r="AK49"/>
  <c r="AK52"/>
  <c r="AK50"/>
  <c r="BS25" a="1"/>
  <c r="BS25" s="1"/>
  <c r="AL26"/>
  <c r="BD34"/>
  <c r="AL34" s="1"/>
  <c r="AL33"/>
  <c r="AK59"/>
  <c r="AK60"/>
  <c r="AK58"/>
  <c r="AK57"/>
  <c r="BS65" a="1"/>
  <c r="BS65" s="1"/>
  <c r="L36" i="31"/>
  <c r="M36"/>
  <c r="AJ36"/>
  <c r="N36"/>
  <c r="J36"/>
  <c r="K36"/>
  <c r="AK10"/>
  <c r="AK12"/>
  <c r="AK11"/>
  <c r="AK9"/>
  <c r="BS49" a="1"/>
  <c r="BS49" s="1"/>
  <c r="AL49"/>
  <c r="AL66"/>
  <c r="BS65" a="1"/>
  <c r="BS65" s="1"/>
  <c r="M35"/>
  <c r="N35"/>
  <c r="J35"/>
  <c r="K35"/>
  <c r="AJ35"/>
  <c r="L35"/>
  <c r="BS25" a="1"/>
  <c r="BS25" s="1"/>
  <c r="BS57" a="1"/>
  <c r="BS57" s="1"/>
  <c r="AL27"/>
  <c r="AL65"/>
  <c r="AL57"/>
  <c r="BD58"/>
  <c r="AL58" s="1"/>
  <c r="AL17"/>
  <c r="BD18"/>
  <c r="AL18" s="1"/>
  <c r="AI34"/>
  <c r="I34" s="1"/>
  <c r="U14" s="1"/>
  <c r="K34"/>
  <c r="AJ34"/>
  <c r="L34"/>
  <c r="M34"/>
  <c r="N34"/>
  <c r="J34"/>
  <c r="BS17" a="1"/>
  <c r="BS17" s="1"/>
  <c r="AL41"/>
  <c r="BD42"/>
  <c r="AL42" s="1"/>
  <c r="K33"/>
  <c r="AJ33"/>
  <c r="L33"/>
  <c r="M33"/>
  <c r="N33"/>
  <c r="J33"/>
  <c r="AL67"/>
  <c r="BS41" a="1"/>
  <c r="BS41" s="1"/>
  <c r="AL50"/>
  <c r="AL26"/>
  <c r="AK27" s="1"/>
  <c r="M44" i="30"/>
  <c r="N44"/>
  <c r="J44"/>
  <c r="K44"/>
  <c r="AJ44"/>
  <c r="L44"/>
  <c r="AL57"/>
  <c r="BD58"/>
  <c r="AL58" s="1"/>
  <c r="BS33" a="1"/>
  <c r="BS33" s="1"/>
  <c r="AL25"/>
  <c r="BS65" a="1"/>
  <c r="BS65" s="1"/>
  <c r="AL17"/>
  <c r="L43"/>
  <c r="M43"/>
  <c r="AJ43"/>
  <c r="N43"/>
  <c r="J43"/>
  <c r="K43"/>
  <c r="AK10"/>
  <c r="AK12"/>
  <c r="AK11"/>
  <c r="AK9"/>
  <c r="AL20"/>
  <c r="BS17" a="1"/>
  <c r="BS17" s="1"/>
  <c r="AL34"/>
  <c r="AL50"/>
  <c r="AL18"/>
  <c r="N42"/>
  <c r="J42"/>
  <c r="AI42"/>
  <c r="I42" s="1"/>
  <c r="K42"/>
  <c r="AJ42"/>
  <c r="L42"/>
  <c r="M42"/>
  <c r="BD66"/>
  <c r="AL66" s="1"/>
  <c r="AL65"/>
  <c r="BS49" a="1"/>
  <c r="BS49" s="1"/>
  <c r="BS57" a="1"/>
  <c r="BS57" s="1"/>
  <c r="AL33"/>
  <c r="AL49"/>
  <c r="AL35"/>
  <c r="L41"/>
  <c r="M41"/>
  <c r="AJ41"/>
  <c r="N41"/>
  <c r="J41"/>
  <c r="K41"/>
  <c r="AL36"/>
  <c r="BS25" a="1"/>
  <c r="BS25" s="1"/>
  <c r="AL41" i="29"/>
  <c r="BD42"/>
  <c r="AL42" s="1"/>
  <c r="AL17"/>
  <c r="BD18"/>
  <c r="AL18" s="1"/>
  <c r="AK35"/>
  <c r="AK34"/>
  <c r="AK33"/>
  <c r="AK36"/>
  <c r="BS41" a="1"/>
  <c r="BS41" s="1"/>
  <c r="BS25" a="1"/>
  <c r="BS25" s="1"/>
  <c r="AL52"/>
  <c r="AL19"/>
  <c r="AK59"/>
  <c r="AK60"/>
  <c r="AK58"/>
  <c r="AK57"/>
  <c r="AL25"/>
  <c r="BD26"/>
  <c r="AL26" s="1"/>
  <c r="BD66"/>
  <c r="AL66" s="1"/>
  <c r="AL65"/>
  <c r="AL51"/>
  <c r="BS17" a="1"/>
  <c r="BS17" s="1"/>
  <c r="BD50"/>
  <c r="AL50" s="1"/>
  <c r="AL49"/>
  <c r="BD10"/>
  <c r="AL10" s="1"/>
  <c r="AL9"/>
  <c r="BS65" a="1"/>
  <c r="BS65" s="1"/>
  <c r="BS49" a="1"/>
  <c r="BS49" s="1"/>
  <c r="AL57" i="28"/>
  <c r="BD58"/>
  <c r="AL58" s="1"/>
  <c r="AK35"/>
  <c r="AK34"/>
  <c r="AK33"/>
  <c r="AK36"/>
  <c r="AL44"/>
  <c r="BS41" a="1"/>
  <c r="BS41" s="1"/>
  <c r="BS57" a="1"/>
  <c r="BS57" s="1"/>
  <c r="AK51"/>
  <c r="AK49"/>
  <c r="AK52"/>
  <c r="AK50"/>
  <c r="AK25"/>
  <c r="AK28"/>
  <c r="AK27"/>
  <c r="AK26"/>
  <c r="AL59"/>
  <c r="AL43"/>
  <c r="AK42" s="1"/>
  <c r="BU7"/>
  <c r="BU9"/>
  <c r="BE9" s="1"/>
  <c r="BS9" a="1"/>
  <c r="BS9" s="1"/>
  <c r="AK66"/>
  <c r="AK65"/>
  <c r="AK67"/>
  <c r="AK68"/>
  <c r="AK19"/>
  <c r="AK17"/>
  <c r="AK18"/>
  <c r="AK20"/>
  <c r="AL52" i="27"/>
  <c r="BS49" a="1"/>
  <c r="BS49" s="1"/>
  <c r="AL67"/>
  <c r="AL49"/>
  <c r="AL17"/>
  <c r="AK35"/>
  <c r="AK34"/>
  <c r="AK33"/>
  <c r="AK36"/>
  <c r="BS17" a="1"/>
  <c r="BS17" s="1"/>
  <c r="BS65" a="1"/>
  <c r="BS65" s="1"/>
  <c r="BD66"/>
  <c r="AL66" s="1"/>
  <c r="AL65"/>
  <c r="AL25"/>
  <c r="BD26"/>
  <c r="AL26" s="1"/>
  <c r="BS25" a="1"/>
  <c r="BS25" s="1"/>
  <c r="AL68"/>
  <c r="AL51"/>
  <c r="AK10"/>
  <c r="AK12"/>
  <c r="AK11"/>
  <c r="AK9"/>
  <c r="AK59"/>
  <c r="AK60"/>
  <c r="AK58"/>
  <c r="AK57"/>
  <c r="AL19"/>
  <c r="AK44" i="26"/>
  <c r="AK43"/>
  <c r="AK42"/>
  <c r="AK41"/>
  <c r="BS17" a="1"/>
  <c r="BS17" s="1"/>
  <c r="AL50"/>
  <c r="AL25"/>
  <c r="AK59"/>
  <c r="AK60"/>
  <c r="AK58"/>
  <c r="AK57"/>
  <c r="BD66"/>
  <c r="AL66" s="1"/>
  <c r="AL65"/>
  <c r="AL17"/>
  <c r="BD18"/>
  <c r="AL18" s="1"/>
  <c r="AL11"/>
  <c r="AL49"/>
  <c r="AL67"/>
  <c r="AK35"/>
  <c r="AK34"/>
  <c r="AK33"/>
  <c r="AK36"/>
  <c r="BD10"/>
  <c r="AL10" s="1"/>
  <c r="AL9"/>
  <c r="BS65" a="1"/>
  <c r="BS65" s="1"/>
  <c r="BS9" a="1"/>
  <c r="BS9" s="1"/>
  <c r="BS25" a="1"/>
  <c r="BS25" s="1"/>
  <c r="AL27"/>
  <c r="N42" i="25"/>
  <c r="J42"/>
  <c r="K42"/>
  <c r="AJ42"/>
  <c r="L42"/>
  <c r="M42"/>
  <c r="N57"/>
  <c r="J57"/>
  <c r="K57"/>
  <c r="AJ57"/>
  <c r="L57"/>
  <c r="M57"/>
  <c r="AK35"/>
  <c r="AK34"/>
  <c r="AK33"/>
  <c r="AK36"/>
  <c r="N60"/>
  <c r="J60"/>
  <c r="K60"/>
  <c r="AJ60"/>
  <c r="L60"/>
  <c r="M60"/>
  <c r="BD66"/>
  <c r="AL66" s="1"/>
  <c r="AL65"/>
  <c r="BD10"/>
  <c r="AL10" s="1"/>
  <c r="AL9"/>
  <c r="AK58"/>
  <c r="BS17" a="1"/>
  <c r="BS17" s="1"/>
  <c r="AL68"/>
  <c r="AK41"/>
  <c r="AI42" s="1"/>
  <c r="I42" s="1"/>
  <c r="AL49"/>
  <c r="BS65" a="1"/>
  <c r="BS65" s="1"/>
  <c r="AL17"/>
  <c r="BD18"/>
  <c r="AL18" s="1"/>
  <c r="AL52"/>
  <c r="AK44"/>
  <c r="AL67"/>
  <c r="L59"/>
  <c r="AJ59"/>
  <c r="M59"/>
  <c r="N59"/>
  <c r="J59"/>
  <c r="K59"/>
  <c r="AL25"/>
  <c r="BD26"/>
  <c r="AL26" s="1"/>
  <c r="BS49" a="1"/>
  <c r="BS49" s="1"/>
  <c r="AK43"/>
  <c r="AL51"/>
  <c r="AL19"/>
  <c r="BS25" a="1"/>
  <c r="BS25" s="1"/>
  <c r="AK35" i="24"/>
  <c r="AK34"/>
  <c r="AK33"/>
  <c r="AK36"/>
  <c r="AL67"/>
  <c r="AL27"/>
  <c r="BS17" a="1"/>
  <c r="BS17" s="1"/>
  <c r="BS25" a="1"/>
  <c r="BS25" s="1"/>
  <c r="AL25"/>
  <c r="AK44"/>
  <c r="AK43"/>
  <c r="AK42"/>
  <c r="AK41"/>
  <c r="BS49" a="1"/>
  <c r="BS49" s="1"/>
  <c r="AL20"/>
  <c r="AL68"/>
  <c r="AL51"/>
  <c r="AL17"/>
  <c r="AL65"/>
  <c r="AL26"/>
  <c r="BD10"/>
  <c r="AL10" s="1"/>
  <c r="AL9"/>
  <c r="AL18"/>
  <c r="AL50"/>
  <c r="BS65" a="1"/>
  <c r="BS65" s="1"/>
  <c r="AK59"/>
  <c r="AK60"/>
  <c r="AK58"/>
  <c r="AK57"/>
  <c r="AL19"/>
  <c r="L41" i="23"/>
  <c r="M41"/>
  <c r="AJ41"/>
  <c r="N41"/>
  <c r="J41"/>
  <c r="K41"/>
  <c r="M44"/>
  <c r="N44"/>
  <c r="J44"/>
  <c r="K44"/>
  <c r="AJ44"/>
  <c r="L44"/>
  <c r="AL57"/>
  <c r="BD58"/>
  <c r="AL58" s="1"/>
  <c r="AL28"/>
  <c r="BS17" a="1"/>
  <c r="BS17" s="1"/>
  <c r="BS25" a="1"/>
  <c r="BS25" s="1"/>
  <c r="BS57" a="1"/>
  <c r="BS57" s="1"/>
  <c r="AK43"/>
  <c r="AL27"/>
  <c r="AL65"/>
  <c r="BS65" a="1"/>
  <c r="BS65" s="1"/>
  <c r="AL17"/>
  <c r="AK10"/>
  <c r="AK12"/>
  <c r="AK11"/>
  <c r="AK9"/>
  <c r="AK42"/>
  <c r="AL25"/>
  <c r="AL50"/>
  <c r="AL18"/>
  <c r="AK35"/>
  <c r="AK34"/>
  <c r="AK33"/>
  <c r="AK36"/>
  <c r="AL67"/>
  <c r="AL20"/>
  <c r="AL51"/>
  <c r="AL26"/>
  <c r="AL49"/>
  <c r="AL19"/>
  <c r="BS49" a="1"/>
  <c r="BS49" s="1"/>
  <c r="AL66"/>
  <c r="BD34" i="22"/>
  <c r="AL34" s="1"/>
  <c r="AL33"/>
  <c r="AL42"/>
  <c r="BU7"/>
  <c r="BU9"/>
  <c r="BE9" s="1"/>
  <c r="AK19"/>
  <c r="AK17"/>
  <c r="AK18"/>
  <c r="AK20"/>
  <c r="BS41" a="1"/>
  <c r="BS41" s="1"/>
  <c r="BS49" a="1"/>
  <c r="BS49" s="1"/>
  <c r="AL49"/>
  <c r="BD66"/>
  <c r="AL66" s="1"/>
  <c r="AL65"/>
  <c r="BS65" a="1"/>
  <c r="BS65" s="1"/>
  <c r="BS57" a="1"/>
  <c r="BS57" s="1"/>
  <c r="BS33" a="1"/>
  <c r="BS33" s="1"/>
  <c r="AL57"/>
  <c r="BD58"/>
  <c r="AL58" s="1"/>
  <c r="AL41"/>
  <c r="AL25"/>
  <c r="M44" i="21"/>
  <c r="N44"/>
  <c r="J44"/>
  <c r="K44"/>
  <c r="AJ44"/>
  <c r="L44"/>
  <c r="BD66"/>
  <c r="AL66" s="1"/>
  <c r="AL65"/>
  <c r="BS65" a="1"/>
  <c r="BS65" s="1"/>
  <c r="BS25" a="1"/>
  <c r="BS25" s="1"/>
  <c r="BS17" a="1"/>
  <c r="BS17" s="1"/>
  <c r="AL17"/>
  <c r="AK59"/>
  <c r="AK60"/>
  <c r="AK58"/>
  <c r="AK57"/>
  <c r="AK35"/>
  <c r="AK34"/>
  <c r="AK33"/>
  <c r="AK36"/>
  <c r="BU7"/>
  <c r="BU9"/>
  <c r="BE9" s="1"/>
  <c r="L43"/>
  <c r="M43"/>
  <c r="AJ43"/>
  <c r="N43"/>
  <c r="J43"/>
  <c r="K43"/>
  <c r="BS49" a="1"/>
  <c r="BS49" s="1"/>
  <c r="AL50"/>
  <c r="AL18"/>
  <c r="L41"/>
  <c r="M41"/>
  <c r="AJ41"/>
  <c r="N41"/>
  <c r="J41"/>
  <c r="K41"/>
  <c r="N42"/>
  <c r="J42"/>
  <c r="AI42"/>
  <c r="I42" s="1"/>
  <c r="U16" s="1"/>
  <c r="K42"/>
  <c r="AJ42"/>
  <c r="L42"/>
  <c r="M42"/>
  <c r="AK25"/>
  <c r="AK28"/>
  <c r="AK27"/>
  <c r="AK26"/>
  <c r="AL19"/>
  <c r="AL49"/>
  <c r="M44" i="20"/>
  <c r="N44"/>
  <c r="J44"/>
  <c r="K44"/>
  <c r="AJ44"/>
  <c r="L44"/>
  <c r="BD50"/>
  <c r="AL50" s="1"/>
  <c r="AL49"/>
  <c r="AK35"/>
  <c r="AK34"/>
  <c r="AK33"/>
  <c r="AK36"/>
  <c r="AL19"/>
  <c r="BS17" a="1"/>
  <c r="BS17" s="1"/>
  <c r="AK41"/>
  <c r="AI42" s="1"/>
  <c r="I42" s="1"/>
  <c r="AK59"/>
  <c r="AK60"/>
  <c r="AK58"/>
  <c r="AK57"/>
  <c r="BS49" a="1"/>
  <c r="BS49" s="1"/>
  <c r="BS25" a="1"/>
  <c r="BS25" s="1"/>
  <c r="BS65" a="1"/>
  <c r="BS65" s="1"/>
  <c r="AL17"/>
  <c r="L43"/>
  <c r="M43"/>
  <c r="AJ43"/>
  <c r="N43"/>
  <c r="J43"/>
  <c r="K43"/>
  <c r="BD66"/>
  <c r="AL66" s="1"/>
  <c r="AL65"/>
  <c r="AL25"/>
  <c r="BD26"/>
  <c r="AL26" s="1"/>
  <c r="AL18"/>
  <c r="AK10"/>
  <c r="AK12"/>
  <c r="AK11"/>
  <c r="AK9"/>
  <c r="N42"/>
  <c r="J42"/>
  <c r="K42"/>
  <c r="AJ42"/>
  <c r="L42"/>
  <c r="M42"/>
  <c r="AL25" i="19"/>
  <c r="BD26"/>
  <c r="AL26" s="1"/>
  <c r="AK35"/>
  <c r="AK34"/>
  <c r="AK33"/>
  <c r="AK36"/>
  <c r="AK12"/>
  <c r="AK11"/>
  <c r="AK9"/>
  <c r="AK10"/>
  <c r="AK51"/>
  <c r="AK49"/>
  <c r="AK52"/>
  <c r="AK50"/>
  <c r="BS25" a="1"/>
  <c r="BS25" s="1"/>
  <c r="BS57" a="1"/>
  <c r="BS57" s="1"/>
  <c r="AK44"/>
  <c r="AK43"/>
  <c r="AK42"/>
  <c r="AK41"/>
  <c r="AK59"/>
  <c r="AK60"/>
  <c r="AK58"/>
  <c r="AK57"/>
  <c r="BS65" a="1"/>
  <c r="BS65" s="1"/>
  <c r="AL66"/>
  <c r="AK66" s="1"/>
  <c r="BU17"/>
  <c r="BE17" s="1"/>
  <c r="BS17" a="1"/>
  <c r="BS17" s="1"/>
  <c r="AK67"/>
  <c r="BU7" i="18"/>
  <c r="BU9"/>
  <c r="BE9" s="1"/>
  <c r="AL25"/>
  <c r="BD26"/>
  <c r="AL26" s="1"/>
  <c r="BS65" a="1"/>
  <c r="BS65" s="1"/>
  <c r="BS49" a="1"/>
  <c r="BS49" s="1"/>
  <c r="AL41"/>
  <c r="BS9" a="1"/>
  <c r="BS9" s="1"/>
  <c r="AL50"/>
  <c r="AK51" s="1"/>
  <c r="BD66"/>
  <c r="AL66" s="1"/>
  <c r="AL65"/>
  <c r="AK35"/>
  <c r="AK34"/>
  <c r="AK33"/>
  <c r="AK36"/>
  <c r="BS41" a="1"/>
  <c r="BS41" s="1"/>
  <c r="AL19"/>
  <c r="AK18" s="1"/>
  <c r="AK59"/>
  <c r="AK60"/>
  <c r="AK58"/>
  <c r="AK57"/>
  <c r="AL43"/>
  <c r="BS25" a="1"/>
  <c r="BS25" s="1"/>
  <c r="AL25" i="17"/>
  <c r="BD26"/>
  <c r="AL26" s="1"/>
  <c r="BS25" a="1"/>
  <c r="BS25" s="1"/>
  <c r="AL33"/>
  <c r="BS17" a="1"/>
  <c r="BS17" s="1"/>
  <c r="AL17"/>
  <c r="AL19"/>
  <c r="AL50"/>
  <c r="AL27"/>
  <c r="AL18"/>
  <c r="AK10"/>
  <c r="AK12"/>
  <c r="AK11"/>
  <c r="AK9"/>
  <c r="BS33" a="1"/>
  <c r="BS33" s="1"/>
  <c r="AL49"/>
  <c r="AK44"/>
  <c r="AK43"/>
  <c r="AK42"/>
  <c r="AK41"/>
  <c r="BU57"/>
  <c r="BE57" s="1"/>
  <c r="BS57" a="1"/>
  <c r="BS57" s="1"/>
  <c r="BS49" a="1"/>
  <c r="BS49" s="1"/>
  <c r="AL68"/>
  <c r="BS65" a="1"/>
  <c r="BS65" s="1"/>
  <c r="AL34"/>
  <c r="AL65"/>
  <c r="M44" i="16"/>
  <c r="N44"/>
  <c r="J44"/>
  <c r="K44"/>
  <c r="AJ44"/>
  <c r="L44"/>
  <c r="N42"/>
  <c r="J42"/>
  <c r="AI42"/>
  <c r="I42" s="1"/>
  <c r="K42"/>
  <c r="AJ42"/>
  <c r="L42"/>
  <c r="M42"/>
  <c r="AK35"/>
  <c r="AK34"/>
  <c r="AK33"/>
  <c r="AK36"/>
  <c r="AK59"/>
  <c r="AK60"/>
  <c r="AK58"/>
  <c r="AK57"/>
  <c r="BS17" a="1"/>
  <c r="BS17" s="1"/>
  <c r="AL50"/>
  <c r="L43"/>
  <c r="AI43"/>
  <c r="I43" s="1"/>
  <c r="M43"/>
  <c r="AJ43"/>
  <c r="N43"/>
  <c r="J43"/>
  <c r="K43"/>
  <c r="BD66"/>
  <c r="AL66" s="1"/>
  <c r="AL65"/>
  <c r="AK10"/>
  <c r="AK12"/>
  <c r="AK11"/>
  <c r="AK9"/>
  <c r="BS65" a="1"/>
  <c r="BS65" s="1"/>
  <c r="AL49"/>
  <c r="AL25"/>
  <c r="BD26"/>
  <c r="AL26" s="1"/>
  <c r="AL51"/>
  <c r="AL17"/>
  <c r="L41"/>
  <c r="M41"/>
  <c r="AJ41"/>
  <c r="N41"/>
  <c r="J41"/>
  <c r="K41"/>
  <c r="BS49" a="1"/>
  <c r="BS49" s="1"/>
  <c r="AK44" i="15"/>
  <c r="AK42"/>
  <c r="AK43"/>
  <c r="AK41"/>
  <c r="AK66"/>
  <c r="AK65"/>
  <c r="AK67"/>
  <c r="AK68"/>
  <c r="BS33" a="1"/>
  <c r="BS33" s="1"/>
  <c r="AL33"/>
  <c r="AL17"/>
  <c r="BD10"/>
  <c r="AL10" s="1"/>
  <c r="AL9"/>
  <c r="AK59"/>
  <c r="AK57"/>
  <c r="AK60"/>
  <c r="AK58"/>
  <c r="BS17" a="1"/>
  <c r="BS17" s="1"/>
  <c r="BS25" a="1"/>
  <c r="BS25" s="1"/>
  <c r="AL26"/>
  <c r="AL50"/>
  <c r="BS49" a="1"/>
  <c r="BS49" s="1"/>
  <c r="AL25"/>
  <c r="AL49"/>
  <c r="AV52" i="11"/>
  <c r="AW52"/>
  <c r="AX17"/>
  <c r="AN18"/>
  <c r="AY10"/>
  <c r="AV50"/>
  <c r="AY27"/>
  <c r="AX28"/>
  <c r="AV51"/>
  <c r="AX10"/>
  <c r="AV44"/>
  <c r="AY51"/>
  <c r="AX34"/>
  <c r="AY57"/>
  <c r="AY58"/>
  <c r="AW11"/>
  <c r="AZ18"/>
  <c r="AY50"/>
  <c r="AY66"/>
  <c r="AV10"/>
  <c r="AV34"/>
  <c r="AV18"/>
  <c r="AX41"/>
  <c r="AX42"/>
  <c r="AN50"/>
  <c r="AW65"/>
  <c r="AV19"/>
  <c r="AX65"/>
  <c r="AX20"/>
  <c r="AZ11"/>
  <c r="AV42"/>
  <c r="AW19"/>
  <c r="AY42"/>
  <c r="AV66"/>
  <c r="AW57"/>
  <c r="BB52"/>
  <c r="AX44"/>
  <c r="AY18"/>
  <c r="AW25"/>
  <c r="AY17"/>
  <c r="AX52"/>
  <c r="AW59"/>
  <c r="AW49"/>
  <c r="AX58"/>
  <c r="AX49"/>
  <c r="AW44"/>
  <c r="AY43"/>
  <c r="AX25"/>
  <c r="AX26"/>
  <c r="AN11"/>
  <c r="BH9" s="1"/>
  <c r="AX36"/>
  <c r="AX60"/>
  <c r="AW28"/>
  <c r="AY9"/>
  <c r="AN52"/>
  <c r="AV68"/>
  <c r="AY59"/>
  <c r="AX50"/>
  <c r="AX33"/>
  <c r="AX12"/>
  <c r="AW27"/>
  <c r="AW68"/>
  <c r="AY67"/>
  <c r="AY19"/>
  <c r="BH17"/>
  <c r="BK17" s="1"/>
  <c r="AW33"/>
  <c r="AV36"/>
  <c r="AV35"/>
  <c r="AY33"/>
  <c r="BA50"/>
  <c r="AW12"/>
  <c r="AY65"/>
  <c r="AV26"/>
  <c r="AY35"/>
  <c r="AY11"/>
  <c r="AZ42"/>
  <c r="AN42"/>
  <c r="BH41" s="1"/>
  <c r="BK41" s="1"/>
  <c r="AZ66"/>
  <c r="BA66"/>
  <c r="AN66"/>
  <c r="BH65" s="1"/>
  <c r="BA36"/>
  <c r="AN36"/>
  <c r="BB44"/>
  <c r="AZ58"/>
  <c r="BA58"/>
  <c r="AN58"/>
  <c r="BH57" s="1"/>
  <c r="BJ57" s="1"/>
  <c r="AZ35"/>
  <c r="BB35"/>
  <c r="AN35"/>
  <c r="BC44"/>
  <c r="BI17"/>
  <c r="BH25"/>
  <c r="AK59" i="35" l="1"/>
  <c r="AK65" i="37"/>
  <c r="AK20" i="18"/>
  <c r="AK57" i="35"/>
  <c r="AK27" i="36"/>
  <c r="AK17" i="40"/>
  <c r="AK50" i="24"/>
  <c r="AK20" i="40"/>
  <c r="AK51" i="53"/>
  <c r="AK25" i="49"/>
  <c r="AK26"/>
  <c r="AK68" i="43"/>
  <c r="U16" i="39"/>
  <c r="U16" i="38"/>
  <c r="U16" i="34"/>
  <c r="U14"/>
  <c r="AK17" i="33"/>
  <c r="U16" i="30"/>
  <c r="AK44" i="27"/>
  <c r="AK41"/>
  <c r="AK42"/>
  <c r="AK43"/>
  <c r="AK52" i="24"/>
  <c r="U16" i="16"/>
  <c r="AK65" i="19"/>
  <c r="AK66" i="43"/>
  <c r="AK68" i="19"/>
  <c r="AK58" i="49"/>
  <c r="AK49" i="18"/>
  <c r="AK52" i="53"/>
  <c r="AK33" i="63"/>
  <c r="AI35" i="34"/>
  <c r="AK33" i="57"/>
  <c r="AK36" i="60"/>
  <c r="AK17" i="18"/>
  <c r="AK50"/>
  <c r="AK51" i="24"/>
  <c r="AK43" i="28"/>
  <c r="AK60" i="49"/>
  <c r="AK34" i="60"/>
  <c r="AK66" i="61"/>
  <c r="AI43" i="66"/>
  <c r="AK19" i="18"/>
  <c r="AK52"/>
  <c r="AK68" i="37"/>
  <c r="AK50" i="39"/>
  <c r="AK51"/>
  <c r="AK59" i="40"/>
  <c r="AK20" i="42"/>
  <c r="AK65" i="43"/>
  <c r="AI59"/>
  <c r="AK25" i="46"/>
  <c r="AK50" i="47"/>
  <c r="AK49" i="53"/>
  <c r="AK59" i="57"/>
  <c r="AK18" i="33"/>
  <c r="AK57" i="40"/>
  <c r="AK52" i="47"/>
  <c r="AK57" i="49"/>
  <c r="AK49" i="24"/>
  <c r="AK41" i="28"/>
  <c r="AK41" i="35"/>
  <c r="AK19" i="51"/>
  <c r="AK36" i="57"/>
  <c r="AK10" i="67"/>
  <c r="AK12"/>
  <c r="AK11"/>
  <c r="AK9"/>
  <c r="L41"/>
  <c r="M41"/>
  <c r="AJ41"/>
  <c r="N41"/>
  <c r="J41"/>
  <c r="K41"/>
  <c r="L36"/>
  <c r="M36"/>
  <c r="AJ36"/>
  <c r="N36"/>
  <c r="J36"/>
  <c r="K36"/>
  <c r="AK19"/>
  <c r="AK17"/>
  <c r="AK18"/>
  <c r="AK20"/>
  <c r="AK25"/>
  <c r="AK28"/>
  <c r="AK27"/>
  <c r="AK26"/>
  <c r="AK51"/>
  <c r="AK49"/>
  <c r="AK52"/>
  <c r="AK50"/>
  <c r="M44"/>
  <c r="N44"/>
  <c r="J44"/>
  <c r="K44"/>
  <c r="AJ44"/>
  <c r="L44"/>
  <c r="M35"/>
  <c r="N35"/>
  <c r="J35"/>
  <c r="K35"/>
  <c r="AJ35"/>
  <c r="L35"/>
  <c r="AK59"/>
  <c r="AK60"/>
  <c r="AK58"/>
  <c r="AK57"/>
  <c r="AK66"/>
  <c r="AK65"/>
  <c r="AK67"/>
  <c r="AK68"/>
  <c r="L43"/>
  <c r="M43"/>
  <c r="AJ43"/>
  <c r="N43"/>
  <c r="J43"/>
  <c r="K43"/>
  <c r="AI34"/>
  <c r="I34" s="1"/>
  <c r="U14" s="1"/>
  <c r="K34"/>
  <c r="AJ34"/>
  <c r="L34"/>
  <c r="M34"/>
  <c r="N34"/>
  <c r="J34"/>
  <c r="N42"/>
  <c r="J42"/>
  <c r="AI42"/>
  <c r="I42" s="1"/>
  <c r="K42"/>
  <c r="AJ42"/>
  <c r="L42"/>
  <c r="M42"/>
  <c r="K33"/>
  <c r="AJ33"/>
  <c r="L33"/>
  <c r="M33"/>
  <c r="N33"/>
  <c r="J33"/>
  <c r="L20" i="66"/>
  <c r="M20"/>
  <c r="AJ20"/>
  <c r="N20"/>
  <c r="J20"/>
  <c r="K20"/>
  <c r="AK35"/>
  <c r="AK34"/>
  <c r="AK33"/>
  <c r="AK36"/>
  <c r="AK25"/>
  <c r="AK28"/>
  <c r="AK27"/>
  <c r="AK26"/>
  <c r="AK19"/>
  <c r="AK17"/>
  <c r="AK10"/>
  <c r="AK12"/>
  <c r="AK11"/>
  <c r="AK9"/>
  <c r="AK59"/>
  <c r="AK60"/>
  <c r="AK58"/>
  <c r="AK57"/>
  <c r="AK66"/>
  <c r="AK65"/>
  <c r="AK67"/>
  <c r="AK68"/>
  <c r="AK18"/>
  <c r="AK51"/>
  <c r="AK49"/>
  <c r="AK52"/>
  <c r="AK50"/>
  <c r="N58" i="65"/>
  <c r="J58"/>
  <c r="AI58"/>
  <c r="I58" s="1"/>
  <c r="U18" s="1"/>
  <c r="K58"/>
  <c r="AJ58"/>
  <c r="L58"/>
  <c r="M58"/>
  <c r="N42"/>
  <c r="J42"/>
  <c r="AI42"/>
  <c r="I42" s="1"/>
  <c r="U16" s="1"/>
  <c r="K42"/>
  <c r="AJ42"/>
  <c r="L42"/>
  <c r="M42"/>
  <c r="AI18"/>
  <c r="I18" s="1"/>
  <c r="U12" s="1"/>
  <c r="M18"/>
  <c r="AJ18"/>
  <c r="N18"/>
  <c r="J18"/>
  <c r="K18"/>
  <c r="L18"/>
  <c r="N57"/>
  <c r="J57"/>
  <c r="K57"/>
  <c r="AJ57"/>
  <c r="L57"/>
  <c r="M57"/>
  <c r="L41"/>
  <c r="M41"/>
  <c r="AJ41"/>
  <c r="N41"/>
  <c r="J41"/>
  <c r="K41"/>
  <c r="AK66"/>
  <c r="AK65"/>
  <c r="AK67"/>
  <c r="AK68"/>
  <c r="L20"/>
  <c r="M20"/>
  <c r="AJ20"/>
  <c r="N20"/>
  <c r="J20"/>
  <c r="K20"/>
  <c r="AK51"/>
  <c r="AK49"/>
  <c r="AK52"/>
  <c r="AK50"/>
  <c r="L59"/>
  <c r="AJ59"/>
  <c r="M59"/>
  <c r="N59"/>
  <c r="J59"/>
  <c r="K59"/>
  <c r="M44"/>
  <c r="N44"/>
  <c r="J44"/>
  <c r="K44"/>
  <c r="AJ44"/>
  <c r="L44"/>
  <c r="M19"/>
  <c r="N19"/>
  <c r="J19"/>
  <c r="AI19"/>
  <c r="I19" s="1"/>
  <c r="K19"/>
  <c r="AJ19"/>
  <c r="L19"/>
  <c r="AK25"/>
  <c r="AK28"/>
  <c r="AK27"/>
  <c r="AK26"/>
  <c r="N60"/>
  <c r="J60"/>
  <c r="K60"/>
  <c r="AJ60"/>
  <c r="L60"/>
  <c r="M60"/>
  <c r="L43"/>
  <c r="AI43"/>
  <c r="I43" s="1"/>
  <c r="M43"/>
  <c r="AJ43"/>
  <c r="N43"/>
  <c r="J43"/>
  <c r="K43"/>
  <c r="BD10"/>
  <c r="AL10" s="1"/>
  <c r="AL9"/>
  <c r="AK35"/>
  <c r="AK34"/>
  <c r="AK33"/>
  <c r="AK36"/>
  <c r="L17"/>
  <c r="M17"/>
  <c r="N17"/>
  <c r="J17"/>
  <c r="AJ17"/>
  <c r="K17"/>
  <c r="AK35" i="64"/>
  <c r="AK34"/>
  <c r="AK33"/>
  <c r="AK36"/>
  <c r="L41"/>
  <c r="M41"/>
  <c r="AJ41"/>
  <c r="N41"/>
  <c r="J41"/>
  <c r="K41"/>
  <c r="L59"/>
  <c r="AJ59"/>
  <c r="M59"/>
  <c r="N59"/>
  <c r="J59"/>
  <c r="K59"/>
  <c r="AK19"/>
  <c r="AK17"/>
  <c r="AK18"/>
  <c r="AK20"/>
  <c r="M44"/>
  <c r="N44"/>
  <c r="J44"/>
  <c r="K44"/>
  <c r="AJ44"/>
  <c r="L44"/>
  <c r="BD10"/>
  <c r="AL10" s="1"/>
  <c r="AL9"/>
  <c r="N60"/>
  <c r="J60"/>
  <c r="K60"/>
  <c r="AJ60"/>
  <c r="L60"/>
  <c r="M60"/>
  <c r="L43"/>
  <c r="M43"/>
  <c r="AJ43"/>
  <c r="N43"/>
  <c r="J43"/>
  <c r="K43"/>
  <c r="AK66"/>
  <c r="AK65"/>
  <c r="AK67"/>
  <c r="AK68"/>
  <c r="AK51"/>
  <c r="AK49"/>
  <c r="AK52"/>
  <c r="AK50"/>
  <c r="N58"/>
  <c r="J58"/>
  <c r="AI58"/>
  <c r="I58" s="1"/>
  <c r="U18" s="1"/>
  <c r="K58"/>
  <c r="AJ58"/>
  <c r="L58"/>
  <c r="M58"/>
  <c r="N42"/>
  <c r="J42"/>
  <c r="AI42"/>
  <c r="I42" s="1"/>
  <c r="U16" s="1"/>
  <c r="K42"/>
  <c r="AJ42"/>
  <c r="L42"/>
  <c r="M42"/>
  <c r="AK25"/>
  <c r="AK28"/>
  <c r="AK27"/>
  <c r="AK26"/>
  <c r="N57"/>
  <c r="J57"/>
  <c r="K57"/>
  <c r="AJ57"/>
  <c r="L57"/>
  <c r="M57"/>
  <c r="K33" i="63"/>
  <c r="AJ33"/>
  <c r="L33"/>
  <c r="M33"/>
  <c r="N33"/>
  <c r="J33"/>
  <c r="AK59"/>
  <c r="AK60"/>
  <c r="AK58"/>
  <c r="AK57"/>
  <c r="AK44"/>
  <c r="AK43"/>
  <c r="AK42"/>
  <c r="AK41"/>
  <c r="AK25"/>
  <c r="AK28"/>
  <c r="AK27"/>
  <c r="AK26"/>
  <c r="L36"/>
  <c r="M36"/>
  <c r="AJ36"/>
  <c r="N36"/>
  <c r="J36"/>
  <c r="K36"/>
  <c r="AK66"/>
  <c r="AK65"/>
  <c r="AK67"/>
  <c r="AK68"/>
  <c r="M35"/>
  <c r="N35"/>
  <c r="J35"/>
  <c r="K35"/>
  <c r="AJ35"/>
  <c r="L35"/>
  <c r="AK19"/>
  <c r="AK17"/>
  <c r="AK18"/>
  <c r="AK20"/>
  <c r="AK51"/>
  <c r="AK49"/>
  <c r="AK52"/>
  <c r="AK50"/>
  <c r="AI34"/>
  <c r="I34" s="1"/>
  <c r="U14" s="1"/>
  <c r="K34"/>
  <c r="AJ34"/>
  <c r="L34"/>
  <c r="M34"/>
  <c r="N34"/>
  <c r="J34"/>
  <c r="AK10"/>
  <c r="AK12"/>
  <c r="AK11"/>
  <c r="AK9"/>
  <c r="L43" i="62"/>
  <c r="M43"/>
  <c r="AJ43"/>
  <c r="N43"/>
  <c r="J43"/>
  <c r="K43"/>
  <c r="AI35"/>
  <c r="N42"/>
  <c r="J42"/>
  <c r="AI42"/>
  <c r="I42" s="1"/>
  <c r="U16" s="1"/>
  <c r="K42"/>
  <c r="AJ42"/>
  <c r="L42"/>
  <c r="M42"/>
  <c r="AK10"/>
  <c r="AK12"/>
  <c r="AK11"/>
  <c r="AK9"/>
  <c r="AK59"/>
  <c r="AK60"/>
  <c r="AK58"/>
  <c r="AK57"/>
  <c r="AK66"/>
  <c r="AK65"/>
  <c r="AK67"/>
  <c r="AK68"/>
  <c r="L41"/>
  <c r="M41"/>
  <c r="AJ41"/>
  <c r="N41"/>
  <c r="J41"/>
  <c r="K41"/>
  <c r="AK51"/>
  <c r="AK49"/>
  <c r="AK52"/>
  <c r="AK50"/>
  <c r="M44"/>
  <c r="N44"/>
  <c r="J44"/>
  <c r="K44"/>
  <c r="AJ44"/>
  <c r="L44"/>
  <c r="AK25"/>
  <c r="AK28"/>
  <c r="AK27"/>
  <c r="AK26"/>
  <c r="AK19"/>
  <c r="AK17"/>
  <c r="AK18"/>
  <c r="AK20"/>
  <c r="L65" i="61"/>
  <c r="M65"/>
  <c r="N65"/>
  <c r="J65"/>
  <c r="AJ65"/>
  <c r="K65"/>
  <c r="M35"/>
  <c r="N35"/>
  <c r="J35"/>
  <c r="K35"/>
  <c r="AJ35"/>
  <c r="L35"/>
  <c r="AK25"/>
  <c r="AK28"/>
  <c r="AK27"/>
  <c r="AK26"/>
  <c r="N58"/>
  <c r="J58"/>
  <c r="AI58"/>
  <c r="I58" s="1"/>
  <c r="U18" s="1"/>
  <c r="K58"/>
  <c r="AJ58"/>
  <c r="L58"/>
  <c r="M58"/>
  <c r="AI43"/>
  <c r="AK67"/>
  <c r="AK10"/>
  <c r="AK12"/>
  <c r="AK11"/>
  <c r="AK9"/>
  <c r="AI34"/>
  <c r="I34" s="1"/>
  <c r="U14" s="1"/>
  <c r="K34"/>
  <c r="AJ34"/>
  <c r="L34"/>
  <c r="M34"/>
  <c r="N34"/>
  <c r="J34"/>
  <c r="AK19"/>
  <c r="AK17"/>
  <c r="AK18"/>
  <c r="AK20"/>
  <c r="N57"/>
  <c r="J57"/>
  <c r="K57"/>
  <c r="AJ57"/>
  <c r="L57"/>
  <c r="M57"/>
  <c r="AK68"/>
  <c r="AK51"/>
  <c r="AK49"/>
  <c r="AK52"/>
  <c r="AK50"/>
  <c r="K33"/>
  <c r="AJ33"/>
  <c r="L33"/>
  <c r="M33"/>
  <c r="N33"/>
  <c r="J33"/>
  <c r="M66"/>
  <c r="N66"/>
  <c r="J66"/>
  <c r="AI66"/>
  <c r="I66" s="1"/>
  <c r="U22" s="1"/>
  <c r="K66"/>
  <c r="AJ66"/>
  <c r="L66"/>
  <c r="L59"/>
  <c r="AJ59"/>
  <c r="M59"/>
  <c r="N59"/>
  <c r="J59"/>
  <c r="K59"/>
  <c r="L36"/>
  <c r="M36"/>
  <c r="AJ36"/>
  <c r="N36"/>
  <c r="J36"/>
  <c r="K36"/>
  <c r="N60"/>
  <c r="J60"/>
  <c r="K60"/>
  <c r="AJ60"/>
  <c r="L60"/>
  <c r="M60"/>
  <c r="AI34" i="60"/>
  <c r="I34" s="1"/>
  <c r="U14" s="1"/>
  <c r="K34"/>
  <c r="AJ34"/>
  <c r="L34"/>
  <c r="M34"/>
  <c r="N34"/>
  <c r="J34"/>
  <c r="M44"/>
  <c r="N44"/>
  <c r="J44"/>
  <c r="K44"/>
  <c r="AJ44"/>
  <c r="L44"/>
  <c r="L59"/>
  <c r="AJ59"/>
  <c r="M59"/>
  <c r="N59"/>
  <c r="J59"/>
  <c r="K59"/>
  <c r="AK35"/>
  <c r="AK66"/>
  <c r="AK65"/>
  <c r="AK67"/>
  <c r="AK68"/>
  <c r="L43"/>
  <c r="M43"/>
  <c r="AJ43"/>
  <c r="N43"/>
  <c r="J43"/>
  <c r="K43"/>
  <c r="AK25"/>
  <c r="AK28"/>
  <c r="AK27"/>
  <c r="AK26"/>
  <c r="AK51"/>
  <c r="AK49"/>
  <c r="AK52"/>
  <c r="AK50"/>
  <c r="N60"/>
  <c r="J60"/>
  <c r="K60"/>
  <c r="AJ60"/>
  <c r="L60"/>
  <c r="M60"/>
  <c r="K33"/>
  <c r="AJ33"/>
  <c r="L33"/>
  <c r="M33"/>
  <c r="N33"/>
  <c r="J33"/>
  <c r="N42"/>
  <c r="J42"/>
  <c r="AI42"/>
  <c r="I42" s="1"/>
  <c r="U16" s="1"/>
  <c r="K42"/>
  <c r="AJ42"/>
  <c r="L42"/>
  <c r="M42"/>
  <c r="N58"/>
  <c r="J58"/>
  <c r="AI58"/>
  <c r="I58" s="1"/>
  <c r="U18" s="1"/>
  <c r="K58"/>
  <c r="AJ58"/>
  <c r="L58"/>
  <c r="M58"/>
  <c r="L36"/>
  <c r="M36"/>
  <c r="AJ36"/>
  <c r="N36"/>
  <c r="J36"/>
  <c r="K36"/>
  <c r="L41"/>
  <c r="M41"/>
  <c r="AJ41"/>
  <c r="N41"/>
  <c r="J41"/>
  <c r="K41"/>
  <c r="AK19"/>
  <c r="AK17"/>
  <c r="AK18"/>
  <c r="AK20"/>
  <c r="AK10"/>
  <c r="AK12"/>
  <c r="AK11"/>
  <c r="AK9"/>
  <c r="N57"/>
  <c r="J57"/>
  <c r="K57"/>
  <c r="AJ57"/>
  <c r="L57"/>
  <c r="M57"/>
  <c r="L17" i="59"/>
  <c r="M17"/>
  <c r="N17"/>
  <c r="J17"/>
  <c r="AJ17"/>
  <c r="K17"/>
  <c r="L36"/>
  <c r="M36"/>
  <c r="AJ36"/>
  <c r="N36"/>
  <c r="J36"/>
  <c r="K36"/>
  <c r="N42"/>
  <c r="J42"/>
  <c r="AI42"/>
  <c r="K42"/>
  <c r="AJ42"/>
  <c r="L42"/>
  <c r="M42"/>
  <c r="AK18"/>
  <c r="AK66"/>
  <c r="AK65"/>
  <c r="AK67"/>
  <c r="AK68"/>
  <c r="M35"/>
  <c r="N35"/>
  <c r="J35"/>
  <c r="K35"/>
  <c r="AJ35"/>
  <c r="L35"/>
  <c r="AK20"/>
  <c r="AI34"/>
  <c r="I34" s="1"/>
  <c r="U14" s="1"/>
  <c r="K34"/>
  <c r="AJ34"/>
  <c r="L34"/>
  <c r="M34"/>
  <c r="N34"/>
  <c r="J34"/>
  <c r="AK25"/>
  <c r="AK28"/>
  <c r="AK27"/>
  <c r="AK26"/>
  <c r="BD10"/>
  <c r="AL10" s="1"/>
  <c r="AL9"/>
  <c r="AK19"/>
  <c r="AI59"/>
  <c r="K33"/>
  <c r="AJ33"/>
  <c r="L33"/>
  <c r="M33"/>
  <c r="N33"/>
  <c r="J33"/>
  <c r="AK51"/>
  <c r="AK49"/>
  <c r="AK52"/>
  <c r="AK50"/>
  <c r="N58" i="58"/>
  <c r="J58"/>
  <c r="AI58"/>
  <c r="I58" s="1"/>
  <c r="U18" s="1"/>
  <c r="K58"/>
  <c r="AJ58"/>
  <c r="L58"/>
  <c r="M58"/>
  <c r="AK25"/>
  <c r="AK28"/>
  <c r="AK27"/>
  <c r="AK26"/>
  <c r="M35"/>
  <c r="N35"/>
  <c r="J35"/>
  <c r="K35"/>
  <c r="AJ35"/>
  <c r="L35"/>
  <c r="N57"/>
  <c r="J57"/>
  <c r="K57"/>
  <c r="AJ57"/>
  <c r="L57"/>
  <c r="M57"/>
  <c r="AK10"/>
  <c r="AK12"/>
  <c r="AK11"/>
  <c r="AK9"/>
  <c r="AI34"/>
  <c r="I34" s="1"/>
  <c r="U14" s="1"/>
  <c r="K34"/>
  <c r="AJ34"/>
  <c r="L34"/>
  <c r="M34"/>
  <c r="N34"/>
  <c r="J34"/>
  <c r="AK44"/>
  <c r="AK43"/>
  <c r="AK42"/>
  <c r="AK41"/>
  <c r="AK19"/>
  <c r="AK17"/>
  <c r="AK18"/>
  <c r="AK20"/>
  <c r="AI59"/>
  <c r="I59" s="1"/>
  <c r="L59"/>
  <c r="AJ59"/>
  <c r="M59"/>
  <c r="N59"/>
  <c r="J59"/>
  <c r="K59"/>
  <c r="AK51"/>
  <c r="AK49"/>
  <c r="AK52"/>
  <c r="AK50"/>
  <c r="K33"/>
  <c r="AJ33"/>
  <c r="L33"/>
  <c r="M33"/>
  <c r="N33"/>
  <c r="J33"/>
  <c r="N60"/>
  <c r="J60"/>
  <c r="AI60"/>
  <c r="I60" s="1"/>
  <c r="K60"/>
  <c r="AJ60"/>
  <c r="L60"/>
  <c r="M60"/>
  <c r="AK66"/>
  <c r="AK65"/>
  <c r="AK67"/>
  <c r="AK68"/>
  <c r="L36"/>
  <c r="M36"/>
  <c r="AJ36"/>
  <c r="N36"/>
  <c r="J36"/>
  <c r="K36"/>
  <c r="N58" i="57"/>
  <c r="J58"/>
  <c r="K58"/>
  <c r="AJ58"/>
  <c r="L58"/>
  <c r="M58"/>
  <c r="L36"/>
  <c r="M36"/>
  <c r="AJ36"/>
  <c r="N36"/>
  <c r="J36"/>
  <c r="K36"/>
  <c r="K33"/>
  <c r="AJ33"/>
  <c r="L33"/>
  <c r="M33"/>
  <c r="N33"/>
  <c r="J33"/>
  <c r="M44"/>
  <c r="N44"/>
  <c r="J44"/>
  <c r="K44"/>
  <c r="AJ44"/>
  <c r="L44"/>
  <c r="AJ12"/>
  <c r="N12"/>
  <c r="J12"/>
  <c r="K12"/>
  <c r="L12"/>
  <c r="M12"/>
  <c r="AK57"/>
  <c r="AK43"/>
  <c r="L59"/>
  <c r="AJ59"/>
  <c r="M59"/>
  <c r="N59"/>
  <c r="J59"/>
  <c r="K59"/>
  <c r="AK25"/>
  <c r="AK28"/>
  <c r="AK27"/>
  <c r="AK26"/>
  <c r="N42"/>
  <c r="J42"/>
  <c r="K42"/>
  <c r="AJ42"/>
  <c r="L42"/>
  <c r="M42"/>
  <c r="K11"/>
  <c r="AJ11"/>
  <c r="L11"/>
  <c r="M11"/>
  <c r="N11"/>
  <c r="J11"/>
  <c r="AK35"/>
  <c r="AK66"/>
  <c r="AK65"/>
  <c r="AK67"/>
  <c r="AK68"/>
  <c r="L49"/>
  <c r="M49"/>
  <c r="N49"/>
  <c r="J49"/>
  <c r="AJ49"/>
  <c r="K49"/>
  <c r="N9"/>
  <c r="J9"/>
  <c r="AJ9"/>
  <c r="K9"/>
  <c r="L9"/>
  <c r="M9"/>
  <c r="AK60"/>
  <c r="AK34"/>
  <c r="AK41"/>
  <c r="AI19"/>
  <c r="K10"/>
  <c r="L10"/>
  <c r="AI10"/>
  <c r="I10" s="1"/>
  <c r="U8" s="1"/>
  <c r="M10"/>
  <c r="AJ10"/>
  <c r="N10"/>
  <c r="J10"/>
  <c r="AI51"/>
  <c r="AK51" i="56"/>
  <c r="AK49"/>
  <c r="AK52"/>
  <c r="AK50"/>
  <c r="AK35"/>
  <c r="AK34"/>
  <c r="AK33"/>
  <c r="AK36"/>
  <c r="N60"/>
  <c r="J60"/>
  <c r="K60"/>
  <c r="AJ60"/>
  <c r="L60"/>
  <c r="M60"/>
  <c r="N42"/>
  <c r="J42"/>
  <c r="AI42"/>
  <c r="I42" s="1"/>
  <c r="U16" s="1"/>
  <c r="K42"/>
  <c r="AJ42"/>
  <c r="L42"/>
  <c r="M42"/>
  <c r="N58"/>
  <c r="J58"/>
  <c r="AI58"/>
  <c r="I58" s="1"/>
  <c r="U18" s="1"/>
  <c r="K58"/>
  <c r="AJ58"/>
  <c r="L58"/>
  <c r="M58"/>
  <c r="AI43"/>
  <c r="I43" s="1"/>
  <c r="AK25"/>
  <c r="AK28"/>
  <c r="AK27"/>
  <c r="AK26"/>
  <c r="AK66"/>
  <c r="AK65"/>
  <c r="AK67"/>
  <c r="AK68"/>
  <c r="AK10"/>
  <c r="AK12"/>
  <c r="AK11"/>
  <c r="AK9"/>
  <c r="N57"/>
  <c r="J57"/>
  <c r="K57"/>
  <c r="AJ57"/>
  <c r="L57"/>
  <c r="M57"/>
  <c r="M44"/>
  <c r="N44"/>
  <c r="J44"/>
  <c r="K44"/>
  <c r="AJ44"/>
  <c r="L44"/>
  <c r="L41"/>
  <c r="M41"/>
  <c r="AJ41"/>
  <c r="N41"/>
  <c r="J41"/>
  <c r="K41"/>
  <c r="AK19"/>
  <c r="AK17"/>
  <c r="AK18"/>
  <c r="AK20"/>
  <c r="AI59"/>
  <c r="I59" s="1"/>
  <c r="L59"/>
  <c r="AJ59"/>
  <c r="M59"/>
  <c r="N59"/>
  <c r="J59"/>
  <c r="K59"/>
  <c r="M66" i="55"/>
  <c r="N66"/>
  <c r="J66"/>
  <c r="AI66"/>
  <c r="I66" s="1"/>
  <c r="U22" s="1"/>
  <c r="K66"/>
  <c r="AJ66"/>
  <c r="L66"/>
  <c r="L59"/>
  <c r="AJ59"/>
  <c r="M59"/>
  <c r="N59"/>
  <c r="J59"/>
  <c r="K59"/>
  <c r="N42"/>
  <c r="J42"/>
  <c r="AI42"/>
  <c r="I42" s="1"/>
  <c r="U16" s="1"/>
  <c r="K42"/>
  <c r="AJ42"/>
  <c r="L42"/>
  <c r="M42"/>
  <c r="AK25"/>
  <c r="AK28"/>
  <c r="AK27"/>
  <c r="AK26"/>
  <c r="M35"/>
  <c r="N35"/>
  <c r="J35"/>
  <c r="K35"/>
  <c r="AJ35"/>
  <c r="L35"/>
  <c r="L65"/>
  <c r="M65"/>
  <c r="N65"/>
  <c r="J65"/>
  <c r="AJ65"/>
  <c r="K65"/>
  <c r="N60"/>
  <c r="J60"/>
  <c r="K60"/>
  <c r="AJ60"/>
  <c r="L60"/>
  <c r="M60"/>
  <c r="L41"/>
  <c r="M41"/>
  <c r="AJ41"/>
  <c r="N41"/>
  <c r="J41"/>
  <c r="K41"/>
  <c r="AI34"/>
  <c r="I34" s="1"/>
  <c r="U14" s="1"/>
  <c r="K34"/>
  <c r="AJ34"/>
  <c r="L34"/>
  <c r="M34"/>
  <c r="N34"/>
  <c r="J34"/>
  <c r="AK51"/>
  <c r="AK49"/>
  <c r="AK52"/>
  <c r="AK50"/>
  <c r="AI67"/>
  <c r="I67" s="1"/>
  <c r="K67"/>
  <c r="AJ67"/>
  <c r="L67"/>
  <c r="M67"/>
  <c r="N67"/>
  <c r="J67"/>
  <c r="N58"/>
  <c r="J58"/>
  <c r="AI58"/>
  <c r="I58" s="1"/>
  <c r="U18" s="1"/>
  <c r="K58"/>
  <c r="AJ58"/>
  <c r="L58"/>
  <c r="M58"/>
  <c r="AK19"/>
  <c r="AK17"/>
  <c r="AK18"/>
  <c r="AK20"/>
  <c r="M44"/>
  <c r="N44"/>
  <c r="J44"/>
  <c r="K44"/>
  <c r="AJ44"/>
  <c r="L44"/>
  <c r="K33"/>
  <c r="AJ33"/>
  <c r="L33"/>
  <c r="M33"/>
  <c r="N33"/>
  <c r="J33"/>
  <c r="N68"/>
  <c r="J68"/>
  <c r="AI68"/>
  <c r="I68" s="1"/>
  <c r="K68"/>
  <c r="AJ68"/>
  <c r="L68"/>
  <c r="M68"/>
  <c r="N57"/>
  <c r="J57"/>
  <c r="K57"/>
  <c r="AJ57"/>
  <c r="L57"/>
  <c r="M57"/>
  <c r="L43"/>
  <c r="AI43"/>
  <c r="I43" s="1"/>
  <c r="M43"/>
  <c r="AJ43"/>
  <c r="N43"/>
  <c r="J43"/>
  <c r="K43"/>
  <c r="L36"/>
  <c r="M36"/>
  <c r="AJ36"/>
  <c r="N36"/>
  <c r="J36"/>
  <c r="K36"/>
  <c r="AK10"/>
  <c r="AK12"/>
  <c r="AK11"/>
  <c r="AK9"/>
  <c r="AK66" i="54"/>
  <c r="AK65"/>
  <c r="AK67"/>
  <c r="AK68"/>
  <c r="M44"/>
  <c r="N44"/>
  <c r="J44"/>
  <c r="K44"/>
  <c r="AJ44"/>
  <c r="L44"/>
  <c r="AK51"/>
  <c r="AK49"/>
  <c r="AK52"/>
  <c r="AK50"/>
  <c r="L43"/>
  <c r="M43"/>
  <c r="AJ43"/>
  <c r="N43"/>
  <c r="J43"/>
  <c r="K43"/>
  <c r="AK10"/>
  <c r="AK12"/>
  <c r="AK11"/>
  <c r="AK9"/>
  <c r="AK35"/>
  <c r="AK34"/>
  <c r="AK33"/>
  <c r="AK36"/>
  <c r="AK19"/>
  <c r="AK17"/>
  <c r="AK18"/>
  <c r="AK20"/>
  <c r="AK59"/>
  <c r="AK60"/>
  <c r="AK58"/>
  <c r="AK57"/>
  <c r="N42"/>
  <c r="J42"/>
  <c r="AI42"/>
  <c r="I42" s="1"/>
  <c r="U16" s="1"/>
  <c r="K42"/>
  <c r="AJ42"/>
  <c r="L42"/>
  <c r="M42"/>
  <c r="L41"/>
  <c r="M41"/>
  <c r="AJ41"/>
  <c r="N41"/>
  <c r="J41"/>
  <c r="K41"/>
  <c r="AK25"/>
  <c r="AK28"/>
  <c r="AK27"/>
  <c r="AK26"/>
  <c r="L17" i="53"/>
  <c r="M17"/>
  <c r="N17"/>
  <c r="J17"/>
  <c r="AJ17"/>
  <c r="K17"/>
  <c r="L49"/>
  <c r="M49"/>
  <c r="N49"/>
  <c r="J49"/>
  <c r="AJ49"/>
  <c r="K49"/>
  <c r="AK66"/>
  <c r="AK65"/>
  <c r="AK67"/>
  <c r="AK68"/>
  <c r="AI34"/>
  <c r="I34" s="1"/>
  <c r="K34"/>
  <c r="AJ34"/>
  <c r="L34"/>
  <c r="M34"/>
  <c r="N34"/>
  <c r="J34"/>
  <c r="L43"/>
  <c r="M43"/>
  <c r="AJ43"/>
  <c r="N43"/>
  <c r="J43"/>
  <c r="K43"/>
  <c r="AK25"/>
  <c r="AK28"/>
  <c r="AK27"/>
  <c r="AK26"/>
  <c r="L59"/>
  <c r="AJ59"/>
  <c r="M59"/>
  <c r="N59"/>
  <c r="J59"/>
  <c r="K59"/>
  <c r="AK50"/>
  <c r="AI18"/>
  <c r="I18" s="1"/>
  <c r="U12" s="1"/>
  <c r="M18"/>
  <c r="AJ18"/>
  <c r="N18"/>
  <c r="J18"/>
  <c r="K18"/>
  <c r="L18"/>
  <c r="K33"/>
  <c r="AJ33"/>
  <c r="L33"/>
  <c r="M33"/>
  <c r="N33"/>
  <c r="J33"/>
  <c r="N42"/>
  <c r="J42"/>
  <c r="AI42"/>
  <c r="I42" s="1"/>
  <c r="K42"/>
  <c r="AJ42"/>
  <c r="L42"/>
  <c r="M42"/>
  <c r="N51"/>
  <c r="J51"/>
  <c r="K51"/>
  <c r="L51"/>
  <c r="AJ51"/>
  <c r="M51"/>
  <c r="N60"/>
  <c r="J60"/>
  <c r="K60"/>
  <c r="AJ60"/>
  <c r="L60"/>
  <c r="M60"/>
  <c r="L20"/>
  <c r="M20"/>
  <c r="AJ20"/>
  <c r="N20"/>
  <c r="J20"/>
  <c r="K20"/>
  <c r="L36"/>
  <c r="M36"/>
  <c r="AJ36"/>
  <c r="N36"/>
  <c r="J36"/>
  <c r="K36"/>
  <c r="AK10"/>
  <c r="AK12"/>
  <c r="AK11"/>
  <c r="AK9"/>
  <c r="L41"/>
  <c r="M41"/>
  <c r="AJ41"/>
  <c r="N41"/>
  <c r="J41"/>
  <c r="K41"/>
  <c r="N58"/>
  <c r="J58"/>
  <c r="AI58"/>
  <c r="I58" s="1"/>
  <c r="K58"/>
  <c r="AJ58"/>
  <c r="L58"/>
  <c r="M58"/>
  <c r="M19"/>
  <c r="N19"/>
  <c r="J19"/>
  <c r="AI19"/>
  <c r="I19" s="1"/>
  <c r="K19"/>
  <c r="AJ19"/>
  <c r="L19"/>
  <c r="M35"/>
  <c r="N35"/>
  <c r="J35"/>
  <c r="AI35"/>
  <c r="I35" s="1"/>
  <c r="K35"/>
  <c r="AJ35"/>
  <c r="L35"/>
  <c r="M44"/>
  <c r="N44"/>
  <c r="J44"/>
  <c r="K44"/>
  <c r="AJ44"/>
  <c r="L44"/>
  <c r="AJ52"/>
  <c r="L52"/>
  <c r="M52"/>
  <c r="N52"/>
  <c r="J52"/>
  <c r="K52"/>
  <c r="N57"/>
  <c r="J57"/>
  <c r="K57"/>
  <c r="AJ57"/>
  <c r="L57"/>
  <c r="M57"/>
  <c r="AK59" i="52"/>
  <c r="AK60"/>
  <c r="AK58"/>
  <c r="AK57"/>
  <c r="AJ52"/>
  <c r="L52"/>
  <c r="M52"/>
  <c r="N52"/>
  <c r="J52"/>
  <c r="K52"/>
  <c r="AK25"/>
  <c r="AK28"/>
  <c r="AK27"/>
  <c r="AK26"/>
  <c r="M35"/>
  <c r="N35"/>
  <c r="J35"/>
  <c r="K35"/>
  <c r="AJ35"/>
  <c r="L35"/>
  <c r="AJ50"/>
  <c r="M50"/>
  <c r="N50"/>
  <c r="J50"/>
  <c r="K50"/>
  <c r="AI50"/>
  <c r="I50" s="1"/>
  <c r="L50"/>
  <c r="AI34"/>
  <c r="I34" s="1"/>
  <c r="U14" s="1"/>
  <c r="K34"/>
  <c r="AJ34"/>
  <c r="L34"/>
  <c r="M34"/>
  <c r="N34"/>
  <c r="J34"/>
  <c r="AK66"/>
  <c r="AK65"/>
  <c r="AK67"/>
  <c r="AK68"/>
  <c r="AK44"/>
  <c r="AK43"/>
  <c r="AK42"/>
  <c r="AK41"/>
  <c r="N51"/>
  <c r="J51"/>
  <c r="K51"/>
  <c r="AI51"/>
  <c r="I51" s="1"/>
  <c r="L51"/>
  <c r="AJ51"/>
  <c r="M51"/>
  <c r="K33"/>
  <c r="AJ33"/>
  <c r="L33"/>
  <c r="M33"/>
  <c r="N33"/>
  <c r="J33"/>
  <c r="AK19"/>
  <c r="AK17"/>
  <c r="AK18"/>
  <c r="AK20"/>
  <c r="L49"/>
  <c r="M49"/>
  <c r="N49"/>
  <c r="J49"/>
  <c r="AJ49"/>
  <c r="K49"/>
  <c r="BD10"/>
  <c r="AL10" s="1"/>
  <c r="AL9"/>
  <c r="L36"/>
  <c r="M36"/>
  <c r="AJ36"/>
  <c r="N36"/>
  <c r="J36"/>
  <c r="K36"/>
  <c r="L20" i="51"/>
  <c r="M20"/>
  <c r="AJ20"/>
  <c r="N20"/>
  <c r="J20"/>
  <c r="K20"/>
  <c r="N60"/>
  <c r="J60"/>
  <c r="K60"/>
  <c r="AJ60"/>
  <c r="L60"/>
  <c r="M60"/>
  <c r="N42"/>
  <c r="J42"/>
  <c r="AI42"/>
  <c r="I42" s="1"/>
  <c r="K42"/>
  <c r="AJ42"/>
  <c r="L42"/>
  <c r="M42"/>
  <c r="AK25"/>
  <c r="AK28"/>
  <c r="AK27"/>
  <c r="AK26"/>
  <c r="M35"/>
  <c r="N35"/>
  <c r="J35"/>
  <c r="K35"/>
  <c r="AJ35"/>
  <c r="L35"/>
  <c r="N58"/>
  <c r="J58"/>
  <c r="AI58"/>
  <c r="I58" s="1"/>
  <c r="K58"/>
  <c r="AJ58"/>
  <c r="L58"/>
  <c r="M58"/>
  <c r="L41"/>
  <c r="M41"/>
  <c r="AJ41"/>
  <c r="N41"/>
  <c r="J41"/>
  <c r="K41"/>
  <c r="AK66"/>
  <c r="AK65"/>
  <c r="AK67"/>
  <c r="AK68"/>
  <c r="AJ12"/>
  <c r="N12"/>
  <c r="J12"/>
  <c r="K12"/>
  <c r="L12"/>
  <c r="M12"/>
  <c r="AI34"/>
  <c r="I34" s="1"/>
  <c r="K34"/>
  <c r="AJ34"/>
  <c r="L34"/>
  <c r="M34"/>
  <c r="N34"/>
  <c r="J34"/>
  <c r="AK17"/>
  <c r="K10"/>
  <c r="L10"/>
  <c r="AI10"/>
  <c r="I10" s="1"/>
  <c r="M10"/>
  <c r="AJ10"/>
  <c r="N10"/>
  <c r="J10"/>
  <c r="AK51"/>
  <c r="AK49"/>
  <c r="AK52"/>
  <c r="AK50"/>
  <c r="N57"/>
  <c r="J57"/>
  <c r="K57"/>
  <c r="AJ57"/>
  <c r="L57"/>
  <c r="M57"/>
  <c r="M44"/>
  <c r="N44"/>
  <c r="J44"/>
  <c r="K44"/>
  <c r="AJ44"/>
  <c r="L44"/>
  <c r="K11"/>
  <c r="AJ11"/>
  <c r="L11"/>
  <c r="M11"/>
  <c r="N11"/>
  <c r="J11"/>
  <c r="K33"/>
  <c r="AJ33"/>
  <c r="L33"/>
  <c r="M33"/>
  <c r="N33"/>
  <c r="J33"/>
  <c r="AK18"/>
  <c r="M19"/>
  <c r="N19"/>
  <c r="J19"/>
  <c r="K19"/>
  <c r="AJ19"/>
  <c r="L19"/>
  <c r="AI59"/>
  <c r="I59" s="1"/>
  <c r="L59"/>
  <c r="AJ59"/>
  <c r="M59"/>
  <c r="N59"/>
  <c r="J59"/>
  <c r="K59"/>
  <c r="L43"/>
  <c r="M43"/>
  <c r="AJ43"/>
  <c r="N43"/>
  <c r="J43"/>
  <c r="K43"/>
  <c r="N9"/>
  <c r="J9"/>
  <c r="AJ9"/>
  <c r="K9"/>
  <c r="L9"/>
  <c r="M9"/>
  <c r="L36"/>
  <c r="M36"/>
  <c r="AJ36"/>
  <c r="N36"/>
  <c r="J36"/>
  <c r="K36"/>
  <c r="AK44" i="50"/>
  <c r="AK43"/>
  <c r="AK42"/>
  <c r="AK41"/>
  <c r="L36"/>
  <c r="M36"/>
  <c r="AJ36"/>
  <c r="N36"/>
  <c r="J36"/>
  <c r="K36"/>
  <c r="AK66"/>
  <c r="AK65"/>
  <c r="AK67"/>
  <c r="AK68"/>
  <c r="AK59"/>
  <c r="AK60"/>
  <c r="AK58"/>
  <c r="AK57"/>
  <c r="AK25"/>
  <c r="AK28"/>
  <c r="AK27"/>
  <c r="AK26"/>
  <c r="M35"/>
  <c r="N35"/>
  <c r="J35"/>
  <c r="K35"/>
  <c r="AJ35"/>
  <c r="L35"/>
  <c r="AK19"/>
  <c r="AK17"/>
  <c r="AK18"/>
  <c r="AK20"/>
  <c r="AI34"/>
  <c r="I34" s="1"/>
  <c r="K34"/>
  <c r="AJ34"/>
  <c r="L34"/>
  <c r="M34"/>
  <c r="N34"/>
  <c r="J34"/>
  <c r="AK51"/>
  <c r="AK49"/>
  <c r="AK52"/>
  <c r="AK50"/>
  <c r="K33"/>
  <c r="AJ33"/>
  <c r="L33"/>
  <c r="M33"/>
  <c r="N33"/>
  <c r="J33"/>
  <c r="AK10"/>
  <c r="AK12"/>
  <c r="AK11"/>
  <c r="AK9"/>
  <c r="N28" i="49"/>
  <c r="J28"/>
  <c r="AJ28"/>
  <c r="K28"/>
  <c r="L28"/>
  <c r="M28"/>
  <c r="L59"/>
  <c r="AJ59"/>
  <c r="M59"/>
  <c r="N59"/>
  <c r="J59"/>
  <c r="K59"/>
  <c r="AK44"/>
  <c r="AK43"/>
  <c r="AK42"/>
  <c r="AK41"/>
  <c r="AK19"/>
  <c r="AK17"/>
  <c r="AK18"/>
  <c r="AK20"/>
  <c r="AK27"/>
  <c r="M26"/>
  <c r="AI26"/>
  <c r="I26" s="1"/>
  <c r="N26"/>
  <c r="J26"/>
  <c r="AJ26"/>
  <c r="K26"/>
  <c r="L26"/>
  <c r="N60"/>
  <c r="J60"/>
  <c r="K60"/>
  <c r="AJ60"/>
  <c r="L60"/>
  <c r="M60"/>
  <c r="AK51"/>
  <c r="AK49"/>
  <c r="AK52"/>
  <c r="AK50"/>
  <c r="L25"/>
  <c r="M25"/>
  <c r="N25"/>
  <c r="J25"/>
  <c r="K25"/>
  <c r="AJ25"/>
  <c r="N58"/>
  <c r="J58"/>
  <c r="AI58"/>
  <c r="I58" s="1"/>
  <c r="K58"/>
  <c r="AJ58"/>
  <c r="L58"/>
  <c r="M58"/>
  <c r="AK35"/>
  <c r="AK34"/>
  <c r="AK33"/>
  <c r="AK36"/>
  <c r="N57"/>
  <c r="J57"/>
  <c r="K57"/>
  <c r="AJ57"/>
  <c r="L57"/>
  <c r="M57"/>
  <c r="AK66"/>
  <c r="AK65"/>
  <c r="AK67"/>
  <c r="AK68"/>
  <c r="BD10"/>
  <c r="AL10" s="1"/>
  <c r="AL9"/>
  <c r="K33" i="48"/>
  <c r="AJ33"/>
  <c r="L33"/>
  <c r="M33"/>
  <c r="N33"/>
  <c r="J33"/>
  <c r="N42"/>
  <c r="J42"/>
  <c r="AI42"/>
  <c r="I42" s="1"/>
  <c r="K42"/>
  <c r="AJ42"/>
  <c r="L42"/>
  <c r="M42"/>
  <c r="AK19"/>
  <c r="AK17"/>
  <c r="AK18"/>
  <c r="AK20"/>
  <c r="L59"/>
  <c r="AJ59"/>
  <c r="M59"/>
  <c r="N59"/>
  <c r="J59"/>
  <c r="K59"/>
  <c r="L36"/>
  <c r="M36"/>
  <c r="AJ36"/>
  <c r="N36"/>
  <c r="J36"/>
  <c r="K36"/>
  <c r="L41"/>
  <c r="M41"/>
  <c r="AJ41"/>
  <c r="N41"/>
  <c r="J41"/>
  <c r="K41"/>
  <c r="N60"/>
  <c r="J60"/>
  <c r="K60"/>
  <c r="AJ60"/>
  <c r="L60"/>
  <c r="M60"/>
  <c r="AK10"/>
  <c r="AK12"/>
  <c r="AK11"/>
  <c r="AK9"/>
  <c r="M35"/>
  <c r="N35"/>
  <c r="J35"/>
  <c r="K35"/>
  <c r="AJ35"/>
  <c r="L35"/>
  <c r="M44"/>
  <c r="N44"/>
  <c r="J44"/>
  <c r="K44"/>
  <c r="AJ44"/>
  <c r="L44"/>
  <c r="AK51"/>
  <c r="AK49"/>
  <c r="AK52"/>
  <c r="AK50"/>
  <c r="N58"/>
  <c r="J58"/>
  <c r="AI58"/>
  <c r="I58" s="1"/>
  <c r="K58"/>
  <c r="AJ58"/>
  <c r="L58"/>
  <c r="M58"/>
  <c r="AK25"/>
  <c r="AK28"/>
  <c r="AK27"/>
  <c r="AK26"/>
  <c r="AI34"/>
  <c r="I34" s="1"/>
  <c r="U14" s="1"/>
  <c r="K34"/>
  <c r="AJ34"/>
  <c r="L34"/>
  <c r="M34"/>
  <c r="N34"/>
  <c r="J34"/>
  <c r="L43"/>
  <c r="AI43"/>
  <c r="I43" s="1"/>
  <c r="M43"/>
  <c r="AJ43"/>
  <c r="N43"/>
  <c r="J43"/>
  <c r="K43"/>
  <c r="AK66"/>
  <c r="AK65"/>
  <c r="AK67"/>
  <c r="AK68"/>
  <c r="N57"/>
  <c r="J57"/>
  <c r="K57"/>
  <c r="AJ57"/>
  <c r="L57"/>
  <c r="M57"/>
  <c r="L49" i="47"/>
  <c r="M49"/>
  <c r="N49"/>
  <c r="J49"/>
  <c r="AJ49"/>
  <c r="K49"/>
  <c r="AJ52"/>
  <c r="L52"/>
  <c r="M52"/>
  <c r="N52"/>
  <c r="J52"/>
  <c r="K52"/>
  <c r="N60"/>
  <c r="J60"/>
  <c r="K60"/>
  <c r="AJ60"/>
  <c r="L60"/>
  <c r="M60"/>
  <c r="N9"/>
  <c r="J9"/>
  <c r="AJ9"/>
  <c r="K9"/>
  <c r="L9"/>
  <c r="M9"/>
  <c r="AJ50"/>
  <c r="M50"/>
  <c r="N50"/>
  <c r="J50"/>
  <c r="K50"/>
  <c r="AI50"/>
  <c r="I50" s="1"/>
  <c r="U20" s="1"/>
  <c r="L50"/>
  <c r="L59"/>
  <c r="AJ59"/>
  <c r="M59"/>
  <c r="N59"/>
  <c r="J59"/>
  <c r="K59"/>
  <c r="K11"/>
  <c r="AJ11"/>
  <c r="L11"/>
  <c r="M11"/>
  <c r="N11"/>
  <c r="J11"/>
  <c r="N42"/>
  <c r="J42"/>
  <c r="AI42"/>
  <c r="I42" s="1"/>
  <c r="U16" s="1"/>
  <c r="K42"/>
  <c r="AJ42"/>
  <c r="L42"/>
  <c r="M42"/>
  <c r="L41"/>
  <c r="M41"/>
  <c r="AJ41"/>
  <c r="N41"/>
  <c r="J41"/>
  <c r="K41"/>
  <c r="N58"/>
  <c r="J58"/>
  <c r="AI58"/>
  <c r="I58" s="1"/>
  <c r="K58"/>
  <c r="AJ58"/>
  <c r="L58"/>
  <c r="M58"/>
  <c r="AK25"/>
  <c r="AK28"/>
  <c r="AK27"/>
  <c r="AK26"/>
  <c r="K10"/>
  <c r="L10"/>
  <c r="AI10"/>
  <c r="I10" s="1"/>
  <c r="U8" s="1"/>
  <c r="M10"/>
  <c r="AJ10"/>
  <c r="N10"/>
  <c r="J10"/>
  <c r="AK19"/>
  <c r="AK17"/>
  <c r="AK18"/>
  <c r="AK20"/>
  <c r="M44"/>
  <c r="N44"/>
  <c r="J44"/>
  <c r="K44"/>
  <c r="AJ44"/>
  <c r="L44"/>
  <c r="AK51"/>
  <c r="AK35"/>
  <c r="AK34"/>
  <c r="AK33"/>
  <c r="AK36"/>
  <c r="AK66"/>
  <c r="AK65"/>
  <c r="AK67"/>
  <c r="AK68"/>
  <c r="N57"/>
  <c r="J57"/>
  <c r="K57"/>
  <c r="AJ57"/>
  <c r="L57"/>
  <c r="M57"/>
  <c r="AJ12"/>
  <c r="N12"/>
  <c r="J12"/>
  <c r="K12"/>
  <c r="L12"/>
  <c r="M12"/>
  <c r="L43"/>
  <c r="AI43"/>
  <c r="I43" s="1"/>
  <c r="M43"/>
  <c r="AJ43"/>
  <c r="N43"/>
  <c r="J43"/>
  <c r="K43"/>
  <c r="L25" i="46"/>
  <c r="M25"/>
  <c r="N25"/>
  <c r="J25"/>
  <c r="AJ25"/>
  <c r="K25"/>
  <c r="L27"/>
  <c r="AJ27"/>
  <c r="M27"/>
  <c r="N27"/>
  <c r="J27"/>
  <c r="K27"/>
  <c r="AK51"/>
  <c r="AK49"/>
  <c r="AK52"/>
  <c r="AK50"/>
  <c r="N57"/>
  <c r="J57"/>
  <c r="K57"/>
  <c r="AJ57"/>
  <c r="L57"/>
  <c r="M57"/>
  <c r="AK10"/>
  <c r="AK12"/>
  <c r="AK11"/>
  <c r="AK9"/>
  <c r="AI34"/>
  <c r="I34" s="1"/>
  <c r="K34"/>
  <c r="AJ34"/>
  <c r="L34"/>
  <c r="M34"/>
  <c r="N34"/>
  <c r="J34"/>
  <c r="M44"/>
  <c r="N44"/>
  <c r="J44"/>
  <c r="K44"/>
  <c r="AJ44"/>
  <c r="L44"/>
  <c r="AK26"/>
  <c r="AK66"/>
  <c r="AK65"/>
  <c r="AK67"/>
  <c r="AK68"/>
  <c r="L59"/>
  <c r="AJ59"/>
  <c r="M59"/>
  <c r="N59"/>
  <c r="J59"/>
  <c r="K59"/>
  <c r="K33"/>
  <c r="AJ33"/>
  <c r="L33"/>
  <c r="M33"/>
  <c r="N33"/>
  <c r="J33"/>
  <c r="AK19"/>
  <c r="AK17"/>
  <c r="AK18"/>
  <c r="AK20"/>
  <c r="L43"/>
  <c r="M43"/>
  <c r="AJ43"/>
  <c r="N43"/>
  <c r="J43"/>
  <c r="K43"/>
  <c r="N60"/>
  <c r="J60"/>
  <c r="K60"/>
  <c r="AJ60"/>
  <c r="L60"/>
  <c r="M60"/>
  <c r="L36"/>
  <c r="M36"/>
  <c r="AJ36"/>
  <c r="N36"/>
  <c r="J36"/>
  <c r="K36"/>
  <c r="N42"/>
  <c r="J42"/>
  <c r="AI42"/>
  <c r="I42" s="1"/>
  <c r="K42"/>
  <c r="AJ42"/>
  <c r="L42"/>
  <c r="M42"/>
  <c r="AK28"/>
  <c r="N58"/>
  <c r="J58"/>
  <c r="AI58"/>
  <c r="I58" s="1"/>
  <c r="U18" s="1"/>
  <c r="K58"/>
  <c r="AJ58"/>
  <c r="L58"/>
  <c r="M58"/>
  <c r="M35"/>
  <c r="N35"/>
  <c r="J35"/>
  <c r="AI35"/>
  <c r="I35" s="1"/>
  <c r="K35"/>
  <c r="AJ35"/>
  <c r="L35"/>
  <c r="L41"/>
  <c r="M41"/>
  <c r="AJ41"/>
  <c r="N41"/>
  <c r="J41"/>
  <c r="K41"/>
  <c r="L27" i="45"/>
  <c r="AJ27"/>
  <c r="M27"/>
  <c r="N27"/>
  <c r="J27"/>
  <c r="K27"/>
  <c r="AK10"/>
  <c r="AK12"/>
  <c r="AK11"/>
  <c r="AK9"/>
  <c r="L41"/>
  <c r="M41"/>
  <c r="AJ41"/>
  <c r="N41"/>
  <c r="J41"/>
  <c r="K41"/>
  <c r="N57"/>
  <c r="J57"/>
  <c r="K57"/>
  <c r="AJ57"/>
  <c r="L57"/>
  <c r="M57"/>
  <c r="AK66"/>
  <c r="AK65"/>
  <c r="AK67"/>
  <c r="AK68"/>
  <c r="AK19"/>
  <c r="AK17"/>
  <c r="AK18"/>
  <c r="AK20"/>
  <c r="AK26"/>
  <c r="M44"/>
  <c r="N44"/>
  <c r="J44"/>
  <c r="K44"/>
  <c r="AJ44"/>
  <c r="L44"/>
  <c r="L59"/>
  <c r="AJ59"/>
  <c r="M59"/>
  <c r="N59"/>
  <c r="J59"/>
  <c r="K59"/>
  <c r="AK35"/>
  <c r="AK34"/>
  <c r="AK33"/>
  <c r="AK36"/>
  <c r="AK25"/>
  <c r="AK51"/>
  <c r="AK49"/>
  <c r="AK52"/>
  <c r="AK50"/>
  <c r="L43"/>
  <c r="M43"/>
  <c r="AJ43"/>
  <c r="N43"/>
  <c r="J43"/>
  <c r="K43"/>
  <c r="N60"/>
  <c r="J60"/>
  <c r="K60"/>
  <c r="AJ60"/>
  <c r="L60"/>
  <c r="M60"/>
  <c r="AK28"/>
  <c r="N42"/>
  <c r="J42"/>
  <c r="AI42"/>
  <c r="I42" s="1"/>
  <c r="U16" s="1"/>
  <c r="K42"/>
  <c r="AJ42"/>
  <c r="L42"/>
  <c r="M42"/>
  <c r="N58"/>
  <c r="J58"/>
  <c r="AI58"/>
  <c r="I58" s="1"/>
  <c r="U18" s="1"/>
  <c r="K58"/>
  <c r="AJ58"/>
  <c r="L58"/>
  <c r="M58"/>
  <c r="N58" i="44"/>
  <c r="J58"/>
  <c r="AI58"/>
  <c r="I58" s="1"/>
  <c r="K58"/>
  <c r="AJ58"/>
  <c r="L58"/>
  <c r="M58"/>
  <c r="AK51"/>
  <c r="AK49"/>
  <c r="AK52"/>
  <c r="AK50"/>
  <c r="AK19"/>
  <c r="AK17"/>
  <c r="AK18"/>
  <c r="AK20"/>
  <c r="N57"/>
  <c r="J57"/>
  <c r="K57"/>
  <c r="AJ57"/>
  <c r="L57"/>
  <c r="M57"/>
  <c r="L59"/>
  <c r="AJ59"/>
  <c r="M59"/>
  <c r="N59"/>
  <c r="J59"/>
  <c r="K59"/>
  <c r="AK66"/>
  <c r="AK65"/>
  <c r="AK67"/>
  <c r="AK68"/>
  <c r="BD10"/>
  <c r="AL10" s="1"/>
  <c r="AL9"/>
  <c r="AK35"/>
  <c r="AK34"/>
  <c r="AK33"/>
  <c r="AK36"/>
  <c r="N60"/>
  <c r="J60"/>
  <c r="K60"/>
  <c r="AJ60"/>
  <c r="L60"/>
  <c r="M60"/>
  <c r="AK44"/>
  <c r="AK43"/>
  <c r="AK42"/>
  <c r="AK41"/>
  <c r="AK25"/>
  <c r="AK28"/>
  <c r="AK27"/>
  <c r="AK26"/>
  <c r="L65" i="43"/>
  <c r="M65"/>
  <c r="N65"/>
  <c r="J65"/>
  <c r="AJ65"/>
  <c r="K65"/>
  <c r="AI34"/>
  <c r="I34" s="1"/>
  <c r="K34"/>
  <c r="AJ34"/>
  <c r="L34"/>
  <c r="M34"/>
  <c r="N34"/>
  <c r="J34"/>
  <c r="AK25"/>
  <c r="AK28"/>
  <c r="AK27"/>
  <c r="AK26"/>
  <c r="K10"/>
  <c r="L10"/>
  <c r="AI10"/>
  <c r="I10" s="1"/>
  <c r="M10"/>
  <c r="AJ10"/>
  <c r="N10"/>
  <c r="J10"/>
  <c r="M44"/>
  <c r="N44"/>
  <c r="J44"/>
  <c r="K44"/>
  <c r="AJ44"/>
  <c r="L44"/>
  <c r="AK19"/>
  <c r="AK17"/>
  <c r="AK18"/>
  <c r="AK20"/>
  <c r="K33"/>
  <c r="AJ33"/>
  <c r="L33"/>
  <c r="M33"/>
  <c r="N33"/>
  <c r="J33"/>
  <c r="AK51"/>
  <c r="AK49"/>
  <c r="AK52"/>
  <c r="AK50"/>
  <c r="K67"/>
  <c r="AJ67"/>
  <c r="L67"/>
  <c r="M67"/>
  <c r="N67"/>
  <c r="J67"/>
  <c r="AJ12"/>
  <c r="N12"/>
  <c r="J12"/>
  <c r="K12"/>
  <c r="L12"/>
  <c r="M12"/>
  <c r="L43"/>
  <c r="M43"/>
  <c r="AJ43"/>
  <c r="N43"/>
  <c r="J43"/>
  <c r="K43"/>
  <c r="L36"/>
  <c r="M36"/>
  <c r="AJ36"/>
  <c r="N36"/>
  <c r="J36"/>
  <c r="K36"/>
  <c r="N68"/>
  <c r="J68"/>
  <c r="K68"/>
  <c r="AJ68"/>
  <c r="L68"/>
  <c r="M68"/>
  <c r="AI11"/>
  <c r="I11" s="1"/>
  <c r="K11"/>
  <c r="AJ11"/>
  <c r="L11"/>
  <c r="M11"/>
  <c r="N11"/>
  <c r="J11"/>
  <c r="N42"/>
  <c r="J42"/>
  <c r="AI42"/>
  <c r="I42" s="1"/>
  <c r="K42"/>
  <c r="AJ42"/>
  <c r="L42"/>
  <c r="M42"/>
  <c r="M35"/>
  <c r="N35"/>
  <c r="J35"/>
  <c r="AI35"/>
  <c r="I35" s="1"/>
  <c r="K35"/>
  <c r="AJ35"/>
  <c r="L35"/>
  <c r="M66"/>
  <c r="N66"/>
  <c r="J66"/>
  <c r="AI66"/>
  <c r="I66" s="1"/>
  <c r="U22" s="1"/>
  <c r="K66"/>
  <c r="AJ66"/>
  <c r="L66"/>
  <c r="N9"/>
  <c r="J9"/>
  <c r="AJ9"/>
  <c r="K9"/>
  <c r="L9"/>
  <c r="M9"/>
  <c r="L41"/>
  <c r="M41"/>
  <c r="AJ41"/>
  <c r="N41"/>
  <c r="J41"/>
  <c r="K41"/>
  <c r="L20" i="42"/>
  <c r="M20"/>
  <c r="AJ20"/>
  <c r="N20"/>
  <c r="J20"/>
  <c r="K20"/>
  <c r="M19"/>
  <c r="N19"/>
  <c r="J19"/>
  <c r="K19"/>
  <c r="AJ19"/>
  <c r="L19"/>
  <c r="M35"/>
  <c r="N35"/>
  <c r="J35"/>
  <c r="K35"/>
  <c r="AJ35"/>
  <c r="L35"/>
  <c r="AK66"/>
  <c r="AK65"/>
  <c r="AK67"/>
  <c r="AK68"/>
  <c r="L43"/>
  <c r="M43"/>
  <c r="AJ43"/>
  <c r="N43"/>
  <c r="J43"/>
  <c r="K43"/>
  <c r="AI34"/>
  <c r="I34" s="1"/>
  <c r="K34"/>
  <c r="AJ34"/>
  <c r="L34"/>
  <c r="M34"/>
  <c r="N34"/>
  <c r="J34"/>
  <c r="N42"/>
  <c r="J42"/>
  <c r="AI42"/>
  <c r="I42" s="1"/>
  <c r="K42"/>
  <c r="AJ42"/>
  <c r="L42"/>
  <c r="M42"/>
  <c r="N60"/>
  <c r="J60"/>
  <c r="K60"/>
  <c r="AJ60"/>
  <c r="L60"/>
  <c r="M60"/>
  <c r="AK17"/>
  <c r="AK25"/>
  <c r="AK28"/>
  <c r="AK27"/>
  <c r="AK26"/>
  <c r="K33"/>
  <c r="AJ33"/>
  <c r="L33"/>
  <c r="M33"/>
  <c r="N33"/>
  <c r="J33"/>
  <c r="BD10"/>
  <c r="AL10" s="1"/>
  <c r="AL9"/>
  <c r="L41"/>
  <c r="M41"/>
  <c r="AJ41"/>
  <c r="N41"/>
  <c r="J41"/>
  <c r="K41"/>
  <c r="AK18"/>
  <c r="L36"/>
  <c r="M36"/>
  <c r="AJ36"/>
  <c r="N36"/>
  <c r="J36"/>
  <c r="K36"/>
  <c r="N58"/>
  <c r="J58"/>
  <c r="AI58"/>
  <c r="I58" s="1"/>
  <c r="U18" s="1"/>
  <c r="K58"/>
  <c r="AJ58"/>
  <c r="L58"/>
  <c r="M58"/>
  <c r="M44"/>
  <c r="N44"/>
  <c r="J44"/>
  <c r="K44"/>
  <c r="AJ44"/>
  <c r="L44"/>
  <c r="AK51"/>
  <c r="AK49"/>
  <c r="AK52"/>
  <c r="AK50"/>
  <c r="L59" i="40"/>
  <c r="AJ59"/>
  <c r="M59"/>
  <c r="N59"/>
  <c r="J59"/>
  <c r="K59"/>
  <c r="AI18"/>
  <c r="I18" s="1"/>
  <c r="M18"/>
  <c r="AJ18"/>
  <c r="N18"/>
  <c r="J18"/>
  <c r="K18"/>
  <c r="L18"/>
  <c r="N58"/>
  <c r="J58"/>
  <c r="AI58"/>
  <c r="I58" s="1"/>
  <c r="K58"/>
  <c r="AJ58"/>
  <c r="L58"/>
  <c r="M58"/>
  <c r="N42"/>
  <c r="J42"/>
  <c r="AI42"/>
  <c r="I42" s="1"/>
  <c r="K42"/>
  <c r="AJ42"/>
  <c r="L42"/>
  <c r="M42"/>
  <c r="K10"/>
  <c r="L10"/>
  <c r="AI10"/>
  <c r="I10" s="1"/>
  <c r="M10"/>
  <c r="AJ10"/>
  <c r="N10"/>
  <c r="J10"/>
  <c r="L20"/>
  <c r="M20"/>
  <c r="AJ20"/>
  <c r="N20"/>
  <c r="J20"/>
  <c r="K20"/>
  <c r="L41"/>
  <c r="M41"/>
  <c r="AJ41"/>
  <c r="N41"/>
  <c r="J41"/>
  <c r="K41"/>
  <c r="AK35"/>
  <c r="AK34"/>
  <c r="AK33"/>
  <c r="AK36"/>
  <c r="AJ12"/>
  <c r="N12"/>
  <c r="J12"/>
  <c r="K12"/>
  <c r="L12"/>
  <c r="M12"/>
  <c r="AK66"/>
  <c r="AK65"/>
  <c r="AK67"/>
  <c r="AK68"/>
  <c r="AK60"/>
  <c r="M19"/>
  <c r="N19"/>
  <c r="J19"/>
  <c r="AI19"/>
  <c r="I19" s="1"/>
  <c r="K19"/>
  <c r="AJ19"/>
  <c r="L19"/>
  <c r="M44"/>
  <c r="N44"/>
  <c r="J44"/>
  <c r="K44"/>
  <c r="AJ44"/>
  <c r="L44"/>
  <c r="AI11"/>
  <c r="I11" s="1"/>
  <c r="K11"/>
  <c r="AJ11"/>
  <c r="L11"/>
  <c r="M11"/>
  <c r="N11"/>
  <c r="J11"/>
  <c r="AK51"/>
  <c r="AK49"/>
  <c r="AK52"/>
  <c r="AK50"/>
  <c r="AK25"/>
  <c r="AK28"/>
  <c r="AK27"/>
  <c r="AK26"/>
  <c r="L17"/>
  <c r="M17"/>
  <c r="N17"/>
  <c r="J17"/>
  <c r="AJ17"/>
  <c r="K17"/>
  <c r="L43"/>
  <c r="AI43"/>
  <c r="I43" s="1"/>
  <c r="M43"/>
  <c r="AJ43"/>
  <c r="N43"/>
  <c r="J43"/>
  <c r="K43"/>
  <c r="N9"/>
  <c r="J9"/>
  <c r="AJ9"/>
  <c r="K9"/>
  <c r="L9"/>
  <c r="M9"/>
  <c r="N57"/>
  <c r="J57"/>
  <c r="K57"/>
  <c r="AJ57"/>
  <c r="L57"/>
  <c r="M57"/>
  <c r="N51" i="39"/>
  <c r="J51"/>
  <c r="K51"/>
  <c r="L51"/>
  <c r="AJ51"/>
  <c r="M51"/>
  <c r="L59"/>
  <c r="AJ59"/>
  <c r="M59"/>
  <c r="N59"/>
  <c r="J59"/>
  <c r="K59"/>
  <c r="BD10"/>
  <c r="AL10" s="1"/>
  <c r="AL9"/>
  <c r="L20"/>
  <c r="M20"/>
  <c r="AJ20"/>
  <c r="N20"/>
  <c r="J20"/>
  <c r="K20"/>
  <c r="J45"/>
  <c r="U21"/>
  <c r="AK25"/>
  <c r="AK28"/>
  <c r="AK27"/>
  <c r="AK26"/>
  <c r="M19"/>
  <c r="N19"/>
  <c r="J19"/>
  <c r="K19"/>
  <c r="AJ19"/>
  <c r="L19"/>
  <c r="L49"/>
  <c r="M49"/>
  <c r="N49"/>
  <c r="J49"/>
  <c r="AJ49"/>
  <c r="K49"/>
  <c r="N60"/>
  <c r="J60"/>
  <c r="K60"/>
  <c r="AJ60"/>
  <c r="L60"/>
  <c r="M60"/>
  <c r="N58"/>
  <c r="J58"/>
  <c r="AI58"/>
  <c r="I58" s="1"/>
  <c r="K58"/>
  <c r="AJ58"/>
  <c r="L58"/>
  <c r="M58"/>
  <c r="L17"/>
  <c r="M17"/>
  <c r="N17"/>
  <c r="J17"/>
  <c r="AJ17"/>
  <c r="K17"/>
  <c r="AJ52"/>
  <c r="L52"/>
  <c r="M52"/>
  <c r="N52"/>
  <c r="J52"/>
  <c r="K52"/>
  <c r="AK66"/>
  <c r="AK65"/>
  <c r="AK67"/>
  <c r="AK68"/>
  <c r="N57"/>
  <c r="J57"/>
  <c r="K57"/>
  <c r="AJ57"/>
  <c r="L57"/>
  <c r="M57"/>
  <c r="AI18"/>
  <c r="I18" s="1"/>
  <c r="U12" s="1"/>
  <c r="M18"/>
  <c r="AJ18"/>
  <c r="N18"/>
  <c r="J18"/>
  <c r="K18"/>
  <c r="L18"/>
  <c r="AJ50"/>
  <c r="M50"/>
  <c r="N50"/>
  <c r="J50"/>
  <c r="K50"/>
  <c r="AI50"/>
  <c r="I50" s="1"/>
  <c r="U20" s="1"/>
  <c r="L50"/>
  <c r="AK35"/>
  <c r="AK34"/>
  <c r="AK33"/>
  <c r="AK36"/>
  <c r="M44"/>
  <c r="N44"/>
  <c r="J44"/>
  <c r="AI44"/>
  <c r="I44" s="1"/>
  <c r="K44"/>
  <c r="AJ44"/>
  <c r="L44"/>
  <c r="AK59" i="38"/>
  <c r="AK60"/>
  <c r="AK58"/>
  <c r="AK57"/>
  <c r="AK25"/>
  <c r="AK28"/>
  <c r="AK27"/>
  <c r="AK26"/>
  <c r="AK10"/>
  <c r="AK12"/>
  <c r="AK11"/>
  <c r="AK9"/>
  <c r="AK19"/>
  <c r="AK17"/>
  <c r="AK18"/>
  <c r="AK20"/>
  <c r="AK66"/>
  <c r="AK65"/>
  <c r="AK67"/>
  <c r="AK68"/>
  <c r="AK51"/>
  <c r="AK49"/>
  <c r="AK52"/>
  <c r="AK50"/>
  <c r="AK35"/>
  <c r="AK34"/>
  <c r="AK33"/>
  <c r="AK36"/>
  <c r="AI43"/>
  <c r="N68" i="37"/>
  <c r="J68"/>
  <c r="K68"/>
  <c r="AJ68"/>
  <c r="L68"/>
  <c r="M68"/>
  <c r="AK35"/>
  <c r="AK34"/>
  <c r="AK33"/>
  <c r="AK36"/>
  <c r="M44"/>
  <c r="N44"/>
  <c r="J44"/>
  <c r="K44"/>
  <c r="AJ44"/>
  <c r="L44"/>
  <c r="L59"/>
  <c r="AJ59"/>
  <c r="M59"/>
  <c r="N59"/>
  <c r="J59"/>
  <c r="K59"/>
  <c r="AK19"/>
  <c r="AK17"/>
  <c r="AK18"/>
  <c r="AK20"/>
  <c r="AK67"/>
  <c r="AK10"/>
  <c r="AK12"/>
  <c r="AK11"/>
  <c r="AK9"/>
  <c r="L43"/>
  <c r="M43"/>
  <c r="AJ43"/>
  <c r="N43"/>
  <c r="J43"/>
  <c r="K43"/>
  <c r="N60"/>
  <c r="J60"/>
  <c r="K60"/>
  <c r="AJ60"/>
  <c r="L60"/>
  <c r="M60"/>
  <c r="AK51"/>
  <c r="AK49"/>
  <c r="AK52"/>
  <c r="AK50"/>
  <c r="M66"/>
  <c r="N66"/>
  <c r="J66"/>
  <c r="AI66"/>
  <c r="I66" s="1"/>
  <c r="K66"/>
  <c r="AJ66"/>
  <c r="L66"/>
  <c r="N42"/>
  <c r="J42"/>
  <c r="AI42"/>
  <c r="I42" s="1"/>
  <c r="K42"/>
  <c r="AJ42"/>
  <c r="L42"/>
  <c r="M42"/>
  <c r="N58"/>
  <c r="J58"/>
  <c r="AI58"/>
  <c r="I58" s="1"/>
  <c r="K58"/>
  <c r="AJ58"/>
  <c r="L58"/>
  <c r="M58"/>
  <c r="AK25"/>
  <c r="AK28"/>
  <c r="AK27"/>
  <c r="AK26"/>
  <c r="L65"/>
  <c r="M65"/>
  <c r="N65"/>
  <c r="J65"/>
  <c r="AJ65"/>
  <c r="K65"/>
  <c r="L41"/>
  <c r="M41"/>
  <c r="AJ41"/>
  <c r="N41"/>
  <c r="J41"/>
  <c r="K41"/>
  <c r="N57"/>
  <c r="J57"/>
  <c r="K57"/>
  <c r="AJ57"/>
  <c r="L57"/>
  <c r="M57"/>
  <c r="N28" i="36"/>
  <c r="J28"/>
  <c r="AJ28"/>
  <c r="K28"/>
  <c r="L28"/>
  <c r="M28"/>
  <c r="AK10"/>
  <c r="AK12"/>
  <c r="AK11"/>
  <c r="AK9"/>
  <c r="AK51"/>
  <c r="AK49"/>
  <c r="AK52"/>
  <c r="AK50"/>
  <c r="AK59"/>
  <c r="AK60"/>
  <c r="AK58"/>
  <c r="AK57"/>
  <c r="M44"/>
  <c r="N44"/>
  <c r="J44"/>
  <c r="K44"/>
  <c r="AJ44"/>
  <c r="L44"/>
  <c r="L27"/>
  <c r="AJ27"/>
  <c r="M27"/>
  <c r="N27"/>
  <c r="J27"/>
  <c r="K27"/>
  <c r="AK66"/>
  <c r="AK65"/>
  <c r="AK67"/>
  <c r="AK68"/>
  <c r="AK35"/>
  <c r="AK34"/>
  <c r="AK33"/>
  <c r="AK36"/>
  <c r="L43"/>
  <c r="M43"/>
  <c r="AJ43"/>
  <c r="N43"/>
  <c r="J43"/>
  <c r="K43"/>
  <c r="M26"/>
  <c r="AI26"/>
  <c r="I26" s="1"/>
  <c r="N26"/>
  <c r="J26"/>
  <c r="AJ26"/>
  <c r="K26"/>
  <c r="L26"/>
  <c r="N42"/>
  <c r="J42"/>
  <c r="AI42"/>
  <c r="I42" s="1"/>
  <c r="K42"/>
  <c r="AJ42"/>
  <c r="L42"/>
  <c r="M42"/>
  <c r="AK19"/>
  <c r="AK17"/>
  <c r="AK18"/>
  <c r="AK20"/>
  <c r="L25"/>
  <c r="M25"/>
  <c r="N25"/>
  <c r="J25"/>
  <c r="AJ25"/>
  <c r="K25"/>
  <c r="L41"/>
  <c r="M41"/>
  <c r="AJ41"/>
  <c r="N41"/>
  <c r="J41"/>
  <c r="K41"/>
  <c r="L43" i="35"/>
  <c r="M43"/>
  <c r="AJ43"/>
  <c r="N43"/>
  <c r="J43"/>
  <c r="K43"/>
  <c r="L41"/>
  <c r="M41"/>
  <c r="AJ41"/>
  <c r="N41"/>
  <c r="J41"/>
  <c r="K41"/>
  <c r="N60"/>
  <c r="J60"/>
  <c r="K60"/>
  <c r="AJ60"/>
  <c r="L60"/>
  <c r="M60"/>
  <c r="L59"/>
  <c r="AJ59"/>
  <c r="M59"/>
  <c r="N59"/>
  <c r="J59"/>
  <c r="K59"/>
  <c r="N28"/>
  <c r="J28"/>
  <c r="AJ28"/>
  <c r="K28"/>
  <c r="L28"/>
  <c r="M28"/>
  <c r="AK35"/>
  <c r="AK34"/>
  <c r="AK33"/>
  <c r="AK36"/>
  <c r="N51"/>
  <c r="J51"/>
  <c r="K51"/>
  <c r="L51"/>
  <c r="AJ51"/>
  <c r="M51"/>
  <c r="AK44"/>
  <c r="L27"/>
  <c r="AJ27"/>
  <c r="M27"/>
  <c r="N27"/>
  <c r="J27"/>
  <c r="K27"/>
  <c r="N58"/>
  <c r="J58"/>
  <c r="AI58"/>
  <c r="I58" s="1"/>
  <c r="K58"/>
  <c r="AJ58"/>
  <c r="L58"/>
  <c r="M58"/>
  <c r="BD10"/>
  <c r="AL10" s="1"/>
  <c r="AL9"/>
  <c r="L49"/>
  <c r="M49"/>
  <c r="N49"/>
  <c r="J49"/>
  <c r="AJ49"/>
  <c r="K49"/>
  <c r="M26"/>
  <c r="AI26"/>
  <c r="I26" s="1"/>
  <c r="N26"/>
  <c r="J26"/>
  <c r="AJ26"/>
  <c r="K26"/>
  <c r="L26"/>
  <c r="N57"/>
  <c r="J57"/>
  <c r="K57"/>
  <c r="AJ57"/>
  <c r="L57"/>
  <c r="M57"/>
  <c r="AK19"/>
  <c r="AK17"/>
  <c r="AK18"/>
  <c r="AK20"/>
  <c r="AJ52"/>
  <c r="L52"/>
  <c r="M52"/>
  <c r="N52"/>
  <c r="J52"/>
  <c r="K52"/>
  <c r="AK42"/>
  <c r="L25"/>
  <c r="M25"/>
  <c r="N25"/>
  <c r="J25"/>
  <c r="AJ25"/>
  <c r="K25"/>
  <c r="AK66"/>
  <c r="AK65"/>
  <c r="AK67"/>
  <c r="AK68"/>
  <c r="AJ50"/>
  <c r="M50"/>
  <c r="N50"/>
  <c r="J50"/>
  <c r="K50"/>
  <c r="AI50"/>
  <c r="I50" s="1"/>
  <c r="U20" s="1"/>
  <c r="L50"/>
  <c r="N60" i="34"/>
  <c r="J60"/>
  <c r="K60"/>
  <c r="AJ60"/>
  <c r="L60"/>
  <c r="M60"/>
  <c r="AI43"/>
  <c r="AK10"/>
  <c r="AK12"/>
  <c r="AK11"/>
  <c r="AK9"/>
  <c r="AK51"/>
  <c r="AK49"/>
  <c r="AK52"/>
  <c r="AK50"/>
  <c r="AK19"/>
  <c r="AK17"/>
  <c r="AK18"/>
  <c r="AK20"/>
  <c r="AK25"/>
  <c r="AK28"/>
  <c r="AK27"/>
  <c r="AK26"/>
  <c r="AK66"/>
  <c r="AK65"/>
  <c r="AK67"/>
  <c r="AK68"/>
  <c r="N57"/>
  <c r="J57"/>
  <c r="K57"/>
  <c r="AJ57"/>
  <c r="L57"/>
  <c r="M57"/>
  <c r="N58"/>
  <c r="J58"/>
  <c r="AI58"/>
  <c r="I58" s="1"/>
  <c r="U18" s="1"/>
  <c r="K58"/>
  <c r="AJ58"/>
  <c r="L58"/>
  <c r="M58"/>
  <c r="L20" i="33"/>
  <c r="M20"/>
  <c r="AJ20"/>
  <c r="N20"/>
  <c r="J20"/>
  <c r="K20"/>
  <c r="AK25"/>
  <c r="AK28"/>
  <c r="AK27"/>
  <c r="AK26"/>
  <c r="M35"/>
  <c r="N35"/>
  <c r="J35"/>
  <c r="K35"/>
  <c r="AJ35"/>
  <c r="L35"/>
  <c r="L43"/>
  <c r="M43"/>
  <c r="AJ43"/>
  <c r="N43"/>
  <c r="J43"/>
  <c r="K43"/>
  <c r="AK19"/>
  <c r="AI34"/>
  <c r="I34" s="1"/>
  <c r="K34"/>
  <c r="AJ34"/>
  <c r="L34"/>
  <c r="M34"/>
  <c r="N34"/>
  <c r="J34"/>
  <c r="N42"/>
  <c r="J42"/>
  <c r="AI42"/>
  <c r="I42" s="1"/>
  <c r="K42"/>
  <c r="AJ42"/>
  <c r="L42"/>
  <c r="M42"/>
  <c r="L17"/>
  <c r="M17"/>
  <c r="N17"/>
  <c r="J17"/>
  <c r="AJ17"/>
  <c r="K17"/>
  <c r="AK66"/>
  <c r="AK65"/>
  <c r="AK67"/>
  <c r="AK68"/>
  <c r="K33"/>
  <c r="AJ33"/>
  <c r="L33"/>
  <c r="M33"/>
  <c r="N33"/>
  <c r="J33"/>
  <c r="L41"/>
  <c r="M41"/>
  <c r="AJ41"/>
  <c r="N41"/>
  <c r="J41"/>
  <c r="K41"/>
  <c r="AK51"/>
  <c r="AK49"/>
  <c r="AK52"/>
  <c r="AK50"/>
  <c r="AI18"/>
  <c r="I18" s="1"/>
  <c r="U12" s="1"/>
  <c r="M18"/>
  <c r="AJ18"/>
  <c r="N18"/>
  <c r="J18"/>
  <c r="K18"/>
  <c r="L18"/>
  <c r="AK59"/>
  <c r="AK60"/>
  <c r="AK58"/>
  <c r="AK57"/>
  <c r="L36"/>
  <c r="M36"/>
  <c r="AJ36"/>
  <c r="N36"/>
  <c r="J36"/>
  <c r="K36"/>
  <c r="M44"/>
  <c r="N44"/>
  <c r="J44"/>
  <c r="K44"/>
  <c r="AJ44"/>
  <c r="L44"/>
  <c r="AK10"/>
  <c r="AK12"/>
  <c r="AK11"/>
  <c r="AK9"/>
  <c r="N58" i="32"/>
  <c r="J58"/>
  <c r="AI58"/>
  <c r="I58" s="1"/>
  <c r="K58"/>
  <c r="AJ58"/>
  <c r="L58"/>
  <c r="M58"/>
  <c r="AJ52"/>
  <c r="L52"/>
  <c r="M52"/>
  <c r="N52"/>
  <c r="J52"/>
  <c r="K52"/>
  <c r="N42"/>
  <c r="J42"/>
  <c r="AI42"/>
  <c r="I42" s="1"/>
  <c r="K42"/>
  <c r="AJ42"/>
  <c r="L42"/>
  <c r="M42"/>
  <c r="AK19"/>
  <c r="AK17"/>
  <c r="AK18"/>
  <c r="AK20"/>
  <c r="N57"/>
  <c r="J57"/>
  <c r="K57"/>
  <c r="AJ57"/>
  <c r="L57"/>
  <c r="M57"/>
  <c r="AK35"/>
  <c r="AK34"/>
  <c r="AK33"/>
  <c r="AK36"/>
  <c r="AJ50"/>
  <c r="M50"/>
  <c r="N50"/>
  <c r="J50"/>
  <c r="K50"/>
  <c r="AI50"/>
  <c r="I50" s="1"/>
  <c r="L50"/>
  <c r="AK25"/>
  <c r="AK28"/>
  <c r="AK27"/>
  <c r="AK26"/>
  <c r="L41"/>
  <c r="M41"/>
  <c r="AJ41"/>
  <c r="N41"/>
  <c r="J41"/>
  <c r="K41"/>
  <c r="AK10"/>
  <c r="AK12"/>
  <c r="AK11"/>
  <c r="AK9"/>
  <c r="AI59"/>
  <c r="I59" s="1"/>
  <c r="L59"/>
  <c r="AJ59"/>
  <c r="M59"/>
  <c r="N59"/>
  <c r="J59"/>
  <c r="K59"/>
  <c r="N51"/>
  <c r="J51"/>
  <c r="K51"/>
  <c r="L51"/>
  <c r="AJ51"/>
  <c r="M51"/>
  <c r="M44"/>
  <c r="N44"/>
  <c r="J44"/>
  <c r="K44"/>
  <c r="AJ44"/>
  <c r="L44"/>
  <c r="N60"/>
  <c r="J60"/>
  <c r="K60"/>
  <c r="AJ60"/>
  <c r="L60"/>
  <c r="M60"/>
  <c r="L49"/>
  <c r="M49"/>
  <c r="N49"/>
  <c r="J49"/>
  <c r="AJ49"/>
  <c r="K49"/>
  <c r="L43"/>
  <c r="M43"/>
  <c r="AJ43"/>
  <c r="N43"/>
  <c r="J43"/>
  <c r="K43"/>
  <c r="AK66"/>
  <c r="AK65"/>
  <c r="AK67"/>
  <c r="AK68"/>
  <c r="L27" i="31"/>
  <c r="AJ27"/>
  <c r="M27"/>
  <c r="N27"/>
  <c r="J27"/>
  <c r="K27"/>
  <c r="AK19"/>
  <c r="AK17"/>
  <c r="AK18"/>
  <c r="AK20"/>
  <c r="AK51"/>
  <c r="AK49"/>
  <c r="AK52"/>
  <c r="AK50"/>
  <c r="AJ12"/>
  <c r="N12"/>
  <c r="J12"/>
  <c r="K12"/>
  <c r="L12"/>
  <c r="M12"/>
  <c r="AK26"/>
  <c r="AK66"/>
  <c r="AK65"/>
  <c r="AK67"/>
  <c r="AK68"/>
  <c r="K11"/>
  <c r="AJ11"/>
  <c r="L11"/>
  <c r="M11"/>
  <c r="N11"/>
  <c r="J11"/>
  <c r="AK25"/>
  <c r="AK44"/>
  <c r="AK43"/>
  <c r="AK42"/>
  <c r="AK41"/>
  <c r="AK59"/>
  <c r="AK60"/>
  <c r="AK58"/>
  <c r="AK57"/>
  <c r="N9"/>
  <c r="J9"/>
  <c r="AJ9"/>
  <c r="K9"/>
  <c r="L9"/>
  <c r="M9"/>
  <c r="AK28"/>
  <c r="AI35"/>
  <c r="K10"/>
  <c r="L10"/>
  <c r="AI10"/>
  <c r="I10" s="1"/>
  <c r="U8" s="1"/>
  <c r="M10"/>
  <c r="AJ10"/>
  <c r="N10"/>
  <c r="J10"/>
  <c r="AK35" i="30"/>
  <c r="AK34"/>
  <c r="AK33"/>
  <c r="AK36"/>
  <c r="K10"/>
  <c r="L10"/>
  <c r="AI10"/>
  <c r="I10" s="1"/>
  <c r="M10"/>
  <c r="AJ10"/>
  <c r="N10"/>
  <c r="J10"/>
  <c r="AK19"/>
  <c r="AK17"/>
  <c r="AK18"/>
  <c r="AK20"/>
  <c r="AK51"/>
  <c r="AK49"/>
  <c r="AK52"/>
  <c r="AK50"/>
  <c r="AK66"/>
  <c r="AK65"/>
  <c r="AK67"/>
  <c r="AK68"/>
  <c r="AJ12"/>
  <c r="N12"/>
  <c r="J12"/>
  <c r="K12"/>
  <c r="L12"/>
  <c r="M12"/>
  <c r="AI11"/>
  <c r="I11" s="1"/>
  <c r="K11"/>
  <c r="AJ11"/>
  <c r="L11"/>
  <c r="M11"/>
  <c r="N11"/>
  <c r="J11"/>
  <c r="AK25"/>
  <c r="AK28"/>
  <c r="AK27"/>
  <c r="AK26"/>
  <c r="AI43"/>
  <c r="N9"/>
  <c r="J9"/>
  <c r="AJ9"/>
  <c r="K9"/>
  <c r="L9"/>
  <c r="M9"/>
  <c r="AK59"/>
  <c r="AK60"/>
  <c r="AK58"/>
  <c r="AK57"/>
  <c r="K33" i="29"/>
  <c r="AJ33"/>
  <c r="L33"/>
  <c r="M33"/>
  <c r="N33"/>
  <c r="J33"/>
  <c r="AK25"/>
  <c r="AK28"/>
  <c r="AK27"/>
  <c r="AK26"/>
  <c r="L59"/>
  <c r="AJ59"/>
  <c r="M59"/>
  <c r="N59"/>
  <c r="J59"/>
  <c r="K59"/>
  <c r="M35"/>
  <c r="N35"/>
  <c r="J35"/>
  <c r="K35"/>
  <c r="AJ35"/>
  <c r="L35"/>
  <c r="AK44"/>
  <c r="AK43"/>
  <c r="AK42"/>
  <c r="AK41"/>
  <c r="AK10"/>
  <c r="AK12"/>
  <c r="AK11"/>
  <c r="AK9"/>
  <c r="N60"/>
  <c r="J60"/>
  <c r="K60"/>
  <c r="AJ60"/>
  <c r="L60"/>
  <c r="M60"/>
  <c r="AI34"/>
  <c r="I34" s="1"/>
  <c r="U14" s="1"/>
  <c r="K34"/>
  <c r="AJ34"/>
  <c r="L34"/>
  <c r="M34"/>
  <c r="N34"/>
  <c r="J34"/>
  <c r="N58"/>
  <c r="J58"/>
  <c r="AI58"/>
  <c r="I58" s="1"/>
  <c r="K58"/>
  <c r="AJ58"/>
  <c r="L58"/>
  <c r="M58"/>
  <c r="AK19"/>
  <c r="AK17"/>
  <c r="AK18"/>
  <c r="AK20"/>
  <c r="AK51"/>
  <c r="AK49"/>
  <c r="AK52"/>
  <c r="AK50"/>
  <c r="AK66"/>
  <c r="AK65"/>
  <c r="AK67"/>
  <c r="AK68"/>
  <c r="N57"/>
  <c r="J57"/>
  <c r="K57"/>
  <c r="AJ57"/>
  <c r="L57"/>
  <c r="M57"/>
  <c r="L36"/>
  <c r="M36"/>
  <c r="AJ36"/>
  <c r="N36"/>
  <c r="J36"/>
  <c r="K36"/>
  <c r="N42" i="28"/>
  <c r="J42"/>
  <c r="AI42"/>
  <c r="I42" s="1"/>
  <c r="K42"/>
  <c r="AJ42"/>
  <c r="L42"/>
  <c r="M42"/>
  <c r="AJ52"/>
  <c r="L52"/>
  <c r="M52"/>
  <c r="N52"/>
  <c r="J52"/>
  <c r="K52"/>
  <c r="AI18"/>
  <c r="I18" s="1"/>
  <c r="M18"/>
  <c r="AJ18"/>
  <c r="N18"/>
  <c r="J18"/>
  <c r="K18"/>
  <c r="L18"/>
  <c r="K67"/>
  <c r="AJ67"/>
  <c r="L67"/>
  <c r="M67"/>
  <c r="N67"/>
  <c r="J67"/>
  <c r="BD10"/>
  <c r="AL10" s="1"/>
  <c r="AL9"/>
  <c r="M26"/>
  <c r="AI26"/>
  <c r="I26" s="1"/>
  <c r="N26"/>
  <c r="J26"/>
  <c r="AJ26"/>
  <c r="K26"/>
  <c r="L26"/>
  <c r="AJ50"/>
  <c r="M50"/>
  <c r="N50"/>
  <c r="J50"/>
  <c r="K50"/>
  <c r="AI50"/>
  <c r="I50" s="1"/>
  <c r="L50"/>
  <c r="K33"/>
  <c r="AJ33"/>
  <c r="L33"/>
  <c r="M33"/>
  <c r="N33"/>
  <c r="J33"/>
  <c r="AK59"/>
  <c r="AK60"/>
  <c r="AK58"/>
  <c r="AK57"/>
  <c r="AK44"/>
  <c r="L20"/>
  <c r="M20"/>
  <c r="AJ20"/>
  <c r="N20"/>
  <c r="J20"/>
  <c r="K20"/>
  <c r="L25"/>
  <c r="M25"/>
  <c r="N25"/>
  <c r="J25"/>
  <c r="AJ25"/>
  <c r="K25"/>
  <c r="N51"/>
  <c r="J51"/>
  <c r="K51"/>
  <c r="AI51"/>
  <c r="I51" s="1"/>
  <c r="L51"/>
  <c r="AJ51"/>
  <c r="M51"/>
  <c r="L36"/>
  <c r="M36"/>
  <c r="AJ36"/>
  <c r="N36"/>
  <c r="J36"/>
  <c r="K36"/>
  <c r="L43"/>
  <c r="AI43"/>
  <c r="I43" s="1"/>
  <c r="M43"/>
  <c r="AJ43"/>
  <c r="N43"/>
  <c r="J43"/>
  <c r="K43"/>
  <c r="N68"/>
  <c r="J68"/>
  <c r="K68"/>
  <c r="AJ68"/>
  <c r="L68"/>
  <c r="M68"/>
  <c r="M19"/>
  <c r="N19"/>
  <c r="J19"/>
  <c r="AI19"/>
  <c r="I19" s="1"/>
  <c r="K19"/>
  <c r="AJ19"/>
  <c r="L19"/>
  <c r="M66"/>
  <c r="N66"/>
  <c r="J66"/>
  <c r="AI66"/>
  <c r="I66" s="1"/>
  <c r="K66"/>
  <c r="AJ66"/>
  <c r="L66"/>
  <c r="N28"/>
  <c r="J28"/>
  <c r="AJ28"/>
  <c r="K28"/>
  <c r="L28"/>
  <c r="M28"/>
  <c r="L49"/>
  <c r="M49"/>
  <c r="N49"/>
  <c r="J49"/>
  <c r="AJ49"/>
  <c r="K49"/>
  <c r="M35"/>
  <c r="N35"/>
  <c r="J35"/>
  <c r="K35"/>
  <c r="AJ35"/>
  <c r="L35"/>
  <c r="L17"/>
  <c r="M17"/>
  <c r="N17"/>
  <c r="J17"/>
  <c r="AJ17"/>
  <c r="K17"/>
  <c r="L65"/>
  <c r="M65"/>
  <c r="N65"/>
  <c r="J65"/>
  <c r="AJ65"/>
  <c r="K65"/>
  <c r="AI27"/>
  <c r="I27" s="1"/>
  <c r="L27"/>
  <c r="AJ27"/>
  <c r="M27"/>
  <c r="N27"/>
  <c r="J27"/>
  <c r="K27"/>
  <c r="AI34"/>
  <c r="I34" s="1"/>
  <c r="K34"/>
  <c r="AJ34"/>
  <c r="L34"/>
  <c r="M34"/>
  <c r="N34"/>
  <c r="J34"/>
  <c r="L41"/>
  <c r="M41"/>
  <c r="AJ41"/>
  <c r="N41"/>
  <c r="J41"/>
  <c r="K41"/>
  <c r="N58" i="27"/>
  <c r="J58"/>
  <c r="AI58"/>
  <c r="I58" s="1"/>
  <c r="K58"/>
  <c r="AJ58"/>
  <c r="L58"/>
  <c r="M58"/>
  <c r="AJ12"/>
  <c r="N12"/>
  <c r="J12"/>
  <c r="K12"/>
  <c r="L12"/>
  <c r="M12"/>
  <c r="N57"/>
  <c r="J57"/>
  <c r="K57"/>
  <c r="AJ57"/>
  <c r="L57"/>
  <c r="M57"/>
  <c r="K11"/>
  <c r="AJ11"/>
  <c r="L11"/>
  <c r="M11"/>
  <c r="N11"/>
  <c r="J11"/>
  <c r="K33"/>
  <c r="AJ33"/>
  <c r="L33"/>
  <c r="M33"/>
  <c r="N33"/>
  <c r="J33"/>
  <c r="AI59"/>
  <c r="I59" s="1"/>
  <c r="L59"/>
  <c r="AJ59"/>
  <c r="M59"/>
  <c r="N59"/>
  <c r="J59"/>
  <c r="K59"/>
  <c r="N9"/>
  <c r="J9"/>
  <c r="AJ9"/>
  <c r="K9"/>
  <c r="L9"/>
  <c r="M9"/>
  <c r="AK25"/>
  <c r="AK28"/>
  <c r="AK27"/>
  <c r="AK26"/>
  <c r="AK66"/>
  <c r="AK65"/>
  <c r="AK67"/>
  <c r="AK68"/>
  <c r="L36"/>
  <c r="M36"/>
  <c r="AJ36"/>
  <c r="N36"/>
  <c r="J36"/>
  <c r="K36"/>
  <c r="N60"/>
  <c r="J60"/>
  <c r="AI60"/>
  <c r="I60" s="1"/>
  <c r="K60"/>
  <c r="AJ60"/>
  <c r="L60"/>
  <c r="M60"/>
  <c r="K10"/>
  <c r="L10"/>
  <c r="AI10"/>
  <c r="I10" s="1"/>
  <c r="M10"/>
  <c r="AJ10"/>
  <c r="N10"/>
  <c r="J10"/>
  <c r="M35"/>
  <c r="N35"/>
  <c r="J35"/>
  <c r="K35"/>
  <c r="AJ35"/>
  <c r="L35"/>
  <c r="AK51"/>
  <c r="AK49"/>
  <c r="AK52"/>
  <c r="AK50"/>
  <c r="AI34"/>
  <c r="I34" s="1"/>
  <c r="U14" s="1"/>
  <c r="K34"/>
  <c r="AJ34"/>
  <c r="L34"/>
  <c r="M34"/>
  <c r="N34"/>
  <c r="J34"/>
  <c r="AK19"/>
  <c r="AK17"/>
  <c r="AK18"/>
  <c r="AK20"/>
  <c r="N57" i="26"/>
  <c r="J57"/>
  <c r="K57"/>
  <c r="AJ57"/>
  <c r="L57"/>
  <c r="M57"/>
  <c r="AK10"/>
  <c r="AK12"/>
  <c r="AK11"/>
  <c r="AK9"/>
  <c r="L41"/>
  <c r="M41"/>
  <c r="AJ41"/>
  <c r="N41"/>
  <c r="J41"/>
  <c r="K41"/>
  <c r="K33"/>
  <c r="AJ33"/>
  <c r="L33"/>
  <c r="M33"/>
  <c r="N33"/>
  <c r="J33"/>
  <c r="AK51"/>
  <c r="AK49"/>
  <c r="AK52"/>
  <c r="AK50"/>
  <c r="AK66"/>
  <c r="AK65"/>
  <c r="AK67"/>
  <c r="AK68"/>
  <c r="N60"/>
  <c r="J60"/>
  <c r="K60"/>
  <c r="AJ60"/>
  <c r="L60"/>
  <c r="M60"/>
  <c r="M44"/>
  <c r="N44"/>
  <c r="J44"/>
  <c r="K44"/>
  <c r="AJ44"/>
  <c r="L44"/>
  <c r="L36"/>
  <c r="M36"/>
  <c r="AJ36"/>
  <c r="N36"/>
  <c r="J36"/>
  <c r="K36"/>
  <c r="AK19"/>
  <c r="AK17"/>
  <c r="AK18"/>
  <c r="AK20"/>
  <c r="N58"/>
  <c r="J58"/>
  <c r="AI58"/>
  <c r="I58" s="1"/>
  <c r="K58"/>
  <c r="AJ58"/>
  <c r="L58"/>
  <c r="M58"/>
  <c r="L43"/>
  <c r="M43"/>
  <c r="AJ43"/>
  <c r="N43"/>
  <c r="J43"/>
  <c r="K43"/>
  <c r="M35"/>
  <c r="N35"/>
  <c r="J35"/>
  <c r="K35"/>
  <c r="AJ35"/>
  <c r="L35"/>
  <c r="AK25"/>
  <c r="AK28"/>
  <c r="AK27"/>
  <c r="AK26"/>
  <c r="N42"/>
  <c r="J42"/>
  <c r="AI42"/>
  <c r="I42" s="1"/>
  <c r="U16" s="1"/>
  <c r="K42"/>
  <c r="AJ42"/>
  <c r="L42"/>
  <c r="M42"/>
  <c r="AI34"/>
  <c r="I34" s="1"/>
  <c r="K34"/>
  <c r="AJ34"/>
  <c r="L34"/>
  <c r="M34"/>
  <c r="N34"/>
  <c r="J34"/>
  <c r="L59"/>
  <c r="AJ59"/>
  <c r="M59"/>
  <c r="N59"/>
  <c r="J59"/>
  <c r="K59"/>
  <c r="AK51" i="25"/>
  <c r="AK49"/>
  <c r="AK52"/>
  <c r="AK50"/>
  <c r="N58"/>
  <c r="J58"/>
  <c r="AI58"/>
  <c r="K58"/>
  <c r="AJ58"/>
  <c r="L58"/>
  <c r="M58"/>
  <c r="L36"/>
  <c r="M36"/>
  <c r="AJ36"/>
  <c r="N36"/>
  <c r="J36"/>
  <c r="K36"/>
  <c r="L43"/>
  <c r="AI43"/>
  <c r="I43" s="1"/>
  <c r="M43"/>
  <c r="AJ43"/>
  <c r="N43"/>
  <c r="J43"/>
  <c r="K43"/>
  <c r="M44"/>
  <c r="N44"/>
  <c r="J44"/>
  <c r="AI44"/>
  <c r="I44" s="1"/>
  <c r="K44"/>
  <c r="AJ44"/>
  <c r="L44"/>
  <c r="AK66"/>
  <c r="AK65"/>
  <c r="AK67"/>
  <c r="AK68"/>
  <c r="M35"/>
  <c r="N35"/>
  <c r="J35"/>
  <c r="K35"/>
  <c r="AJ35"/>
  <c r="L35"/>
  <c r="AK25"/>
  <c r="AK28"/>
  <c r="AK27"/>
  <c r="AK26"/>
  <c r="AK19"/>
  <c r="AK17"/>
  <c r="AK18"/>
  <c r="AK20"/>
  <c r="AI34"/>
  <c r="I34" s="1"/>
  <c r="K34"/>
  <c r="AJ34"/>
  <c r="L34"/>
  <c r="M34"/>
  <c r="N34"/>
  <c r="J34"/>
  <c r="L41"/>
  <c r="M41"/>
  <c r="AJ41"/>
  <c r="N41"/>
  <c r="J41"/>
  <c r="U16" s="1"/>
  <c r="K41"/>
  <c r="AK10"/>
  <c r="AK12"/>
  <c r="AK11"/>
  <c r="AK9"/>
  <c r="K33"/>
  <c r="AJ33"/>
  <c r="L33"/>
  <c r="M33"/>
  <c r="N33"/>
  <c r="J33"/>
  <c r="AJ50" i="24"/>
  <c r="M50"/>
  <c r="N50"/>
  <c r="J50"/>
  <c r="K50"/>
  <c r="AI50"/>
  <c r="I50" s="1"/>
  <c r="L50"/>
  <c r="N60"/>
  <c r="J60"/>
  <c r="K60"/>
  <c r="AJ60"/>
  <c r="L60"/>
  <c r="M60"/>
  <c r="N57"/>
  <c r="J57"/>
  <c r="K57"/>
  <c r="AJ57"/>
  <c r="L57"/>
  <c r="M57"/>
  <c r="L41"/>
  <c r="M41"/>
  <c r="AJ41"/>
  <c r="N41"/>
  <c r="J41"/>
  <c r="K41"/>
  <c r="AK25"/>
  <c r="AK28"/>
  <c r="AK27"/>
  <c r="AK26"/>
  <c r="M35"/>
  <c r="N35"/>
  <c r="J35"/>
  <c r="K35"/>
  <c r="AJ35"/>
  <c r="L35"/>
  <c r="N51"/>
  <c r="J51"/>
  <c r="K51"/>
  <c r="L51"/>
  <c r="AJ51"/>
  <c r="M51"/>
  <c r="L59"/>
  <c r="AJ59"/>
  <c r="M59"/>
  <c r="N59"/>
  <c r="J59"/>
  <c r="K59"/>
  <c r="AK10"/>
  <c r="AK12"/>
  <c r="AK11"/>
  <c r="AK9"/>
  <c r="AK19"/>
  <c r="AK17"/>
  <c r="AK18"/>
  <c r="AK20"/>
  <c r="M44"/>
  <c r="N44"/>
  <c r="J44"/>
  <c r="K44"/>
  <c r="AJ44"/>
  <c r="L44"/>
  <c r="AI34"/>
  <c r="I34" s="1"/>
  <c r="K34"/>
  <c r="AJ34"/>
  <c r="L34"/>
  <c r="M34"/>
  <c r="N34"/>
  <c r="J34"/>
  <c r="L49"/>
  <c r="M49"/>
  <c r="N49"/>
  <c r="J49"/>
  <c r="AJ49"/>
  <c r="K49"/>
  <c r="AK66"/>
  <c r="AK65"/>
  <c r="AK67"/>
  <c r="AK68"/>
  <c r="L43"/>
  <c r="M43"/>
  <c r="AJ43"/>
  <c r="N43"/>
  <c r="J43"/>
  <c r="K43"/>
  <c r="K33"/>
  <c r="AJ33"/>
  <c r="L33"/>
  <c r="M33"/>
  <c r="N33"/>
  <c r="J33"/>
  <c r="AJ52"/>
  <c r="L52"/>
  <c r="M52"/>
  <c r="N52"/>
  <c r="J52"/>
  <c r="K52"/>
  <c r="N58"/>
  <c r="J58"/>
  <c r="AI58"/>
  <c r="I58" s="1"/>
  <c r="U18" s="1"/>
  <c r="K58"/>
  <c r="AJ58"/>
  <c r="L58"/>
  <c r="M58"/>
  <c r="N42"/>
  <c r="J42"/>
  <c r="AI42"/>
  <c r="I42" s="1"/>
  <c r="U16" s="1"/>
  <c r="K42"/>
  <c r="AJ42"/>
  <c r="L42"/>
  <c r="M42"/>
  <c r="L36"/>
  <c r="M36"/>
  <c r="AJ36"/>
  <c r="N36"/>
  <c r="J36"/>
  <c r="K36"/>
  <c r="AK51" i="23"/>
  <c r="AK49"/>
  <c r="AK52"/>
  <c r="AK50"/>
  <c r="M35"/>
  <c r="N35"/>
  <c r="J35"/>
  <c r="K35"/>
  <c r="AJ35"/>
  <c r="L35"/>
  <c r="AI34"/>
  <c r="I34" s="1"/>
  <c r="U14" s="1"/>
  <c r="K34"/>
  <c r="AJ34"/>
  <c r="L34"/>
  <c r="M34"/>
  <c r="N34"/>
  <c r="J34"/>
  <c r="AK25"/>
  <c r="AK28"/>
  <c r="AK27"/>
  <c r="AK26"/>
  <c r="AJ12"/>
  <c r="N12"/>
  <c r="J12"/>
  <c r="K12"/>
  <c r="L12"/>
  <c r="M12"/>
  <c r="AK66"/>
  <c r="AK65"/>
  <c r="AK67"/>
  <c r="AK68"/>
  <c r="AK59"/>
  <c r="AK60"/>
  <c r="AK58"/>
  <c r="AK57"/>
  <c r="N42"/>
  <c r="J42"/>
  <c r="AI42"/>
  <c r="I42" s="1"/>
  <c r="U16" s="1"/>
  <c r="K42"/>
  <c r="AJ42"/>
  <c r="L42"/>
  <c r="M42"/>
  <c r="K33"/>
  <c r="AJ33"/>
  <c r="L33"/>
  <c r="M33"/>
  <c r="N33"/>
  <c r="J33"/>
  <c r="K11"/>
  <c r="AJ11"/>
  <c r="L11"/>
  <c r="M11"/>
  <c r="N11"/>
  <c r="J11"/>
  <c r="K10"/>
  <c r="L10"/>
  <c r="AI10"/>
  <c r="I10" s="1"/>
  <c r="M10"/>
  <c r="AJ10"/>
  <c r="N10"/>
  <c r="J10"/>
  <c r="L36"/>
  <c r="M36"/>
  <c r="AJ36"/>
  <c r="N36"/>
  <c r="J36"/>
  <c r="K36"/>
  <c r="N9"/>
  <c r="J9"/>
  <c r="AJ9"/>
  <c r="K9"/>
  <c r="L9"/>
  <c r="M9"/>
  <c r="AK19"/>
  <c r="AK17"/>
  <c r="AK18"/>
  <c r="AK20"/>
  <c r="L43"/>
  <c r="AI43"/>
  <c r="I43" s="1"/>
  <c r="M43"/>
  <c r="AJ43"/>
  <c r="N43"/>
  <c r="J43"/>
  <c r="K43"/>
  <c r="AK25" i="22"/>
  <c r="AK28"/>
  <c r="AK27"/>
  <c r="AK26"/>
  <c r="L20"/>
  <c r="M20"/>
  <c r="AJ20"/>
  <c r="N20"/>
  <c r="J20"/>
  <c r="K20"/>
  <c r="BD10"/>
  <c r="AL10" s="1"/>
  <c r="AL9"/>
  <c r="AK59"/>
  <c r="AK60"/>
  <c r="AK58"/>
  <c r="AK57"/>
  <c r="AK66"/>
  <c r="AK65"/>
  <c r="AK67"/>
  <c r="AK68"/>
  <c r="M19"/>
  <c r="N19"/>
  <c r="J19"/>
  <c r="K19"/>
  <c r="AJ19"/>
  <c r="L19"/>
  <c r="AK35"/>
  <c r="AK34"/>
  <c r="AK33"/>
  <c r="AK36"/>
  <c r="L17"/>
  <c r="M17"/>
  <c r="N17"/>
  <c r="J17"/>
  <c r="AJ17"/>
  <c r="K17"/>
  <c r="AK44"/>
  <c r="AK43"/>
  <c r="AK42"/>
  <c r="AK41"/>
  <c r="AK51"/>
  <c r="AK49"/>
  <c r="AK52"/>
  <c r="AK50"/>
  <c r="AI18"/>
  <c r="I18" s="1"/>
  <c r="U12" s="1"/>
  <c r="M18"/>
  <c r="AJ18"/>
  <c r="N18"/>
  <c r="J18"/>
  <c r="K18"/>
  <c r="L18"/>
  <c r="L25" i="21"/>
  <c r="M25"/>
  <c r="N25"/>
  <c r="J25"/>
  <c r="AJ25"/>
  <c r="K25"/>
  <c r="L27"/>
  <c r="AJ27"/>
  <c r="M27"/>
  <c r="N27"/>
  <c r="J27"/>
  <c r="K27"/>
  <c r="L36"/>
  <c r="M36"/>
  <c r="AJ36"/>
  <c r="N36"/>
  <c r="J36"/>
  <c r="K36"/>
  <c r="N57"/>
  <c r="J57"/>
  <c r="K57"/>
  <c r="AJ57"/>
  <c r="L57"/>
  <c r="M57"/>
  <c r="AK19"/>
  <c r="AK17"/>
  <c r="AK18"/>
  <c r="AK20"/>
  <c r="AK66"/>
  <c r="AK65"/>
  <c r="AK67"/>
  <c r="AK68"/>
  <c r="AI43"/>
  <c r="M26"/>
  <c r="AI26"/>
  <c r="I26" s="1"/>
  <c r="N26"/>
  <c r="J26"/>
  <c r="AJ26"/>
  <c r="K26"/>
  <c r="L26"/>
  <c r="M35"/>
  <c r="N35"/>
  <c r="J35"/>
  <c r="K35"/>
  <c r="AJ35"/>
  <c r="L35"/>
  <c r="L59"/>
  <c r="AJ59"/>
  <c r="M59"/>
  <c r="N59"/>
  <c r="J59"/>
  <c r="K59"/>
  <c r="BD10"/>
  <c r="AL10" s="1"/>
  <c r="AL9"/>
  <c r="AI34"/>
  <c r="I34" s="1"/>
  <c r="K34"/>
  <c r="AJ34"/>
  <c r="L34"/>
  <c r="M34"/>
  <c r="N34"/>
  <c r="J34"/>
  <c r="N60"/>
  <c r="J60"/>
  <c r="K60"/>
  <c r="AJ60"/>
  <c r="L60"/>
  <c r="M60"/>
  <c r="AK51"/>
  <c r="AK49"/>
  <c r="AK52"/>
  <c r="AK50"/>
  <c r="N28"/>
  <c r="J28"/>
  <c r="AJ28"/>
  <c r="K28"/>
  <c r="L28"/>
  <c r="M28"/>
  <c r="K33"/>
  <c r="AJ33"/>
  <c r="L33"/>
  <c r="M33"/>
  <c r="N33"/>
  <c r="J33"/>
  <c r="N58"/>
  <c r="J58"/>
  <c r="AI58"/>
  <c r="I58" s="1"/>
  <c r="K58"/>
  <c r="AJ58"/>
  <c r="L58"/>
  <c r="M58"/>
  <c r="K11" i="20"/>
  <c r="AJ11"/>
  <c r="L11"/>
  <c r="M11"/>
  <c r="N11"/>
  <c r="J11"/>
  <c r="K10"/>
  <c r="L10"/>
  <c r="AI10"/>
  <c r="I10" s="1"/>
  <c r="M10"/>
  <c r="AJ10"/>
  <c r="N10"/>
  <c r="J10"/>
  <c r="AK66"/>
  <c r="AK65"/>
  <c r="AK67"/>
  <c r="AK68"/>
  <c r="L59"/>
  <c r="AJ59"/>
  <c r="M59"/>
  <c r="N59"/>
  <c r="J59"/>
  <c r="K59"/>
  <c r="L36"/>
  <c r="M36"/>
  <c r="AJ36"/>
  <c r="N36"/>
  <c r="J36"/>
  <c r="K36"/>
  <c r="AK51"/>
  <c r="AK49"/>
  <c r="AK52"/>
  <c r="AK50"/>
  <c r="AJ12"/>
  <c r="N12"/>
  <c r="J12"/>
  <c r="K12"/>
  <c r="L12"/>
  <c r="M12"/>
  <c r="AK25"/>
  <c r="AK28"/>
  <c r="AK27"/>
  <c r="AK26"/>
  <c r="N60"/>
  <c r="J60"/>
  <c r="K60"/>
  <c r="AJ60"/>
  <c r="L60"/>
  <c r="M60"/>
  <c r="M35"/>
  <c r="N35"/>
  <c r="J35"/>
  <c r="K35"/>
  <c r="AJ35"/>
  <c r="L35"/>
  <c r="AI43"/>
  <c r="N58"/>
  <c r="J58"/>
  <c r="AI58"/>
  <c r="I58" s="1"/>
  <c r="K58"/>
  <c r="AJ58"/>
  <c r="L58"/>
  <c r="M58"/>
  <c r="AI34"/>
  <c r="I34" s="1"/>
  <c r="K34"/>
  <c r="AJ34"/>
  <c r="L34"/>
  <c r="M34"/>
  <c r="N34"/>
  <c r="J34"/>
  <c r="N9"/>
  <c r="J9"/>
  <c r="AJ9"/>
  <c r="K9"/>
  <c r="L9"/>
  <c r="M9"/>
  <c r="AK19"/>
  <c r="AK17"/>
  <c r="AK18"/>
  <c r="AK20"/>
  <c r="N57"/>
  <c r="J57"/>
  <c r="K57"/>
  <c r="AJ57"/>
  <c r="L57"/>
  <c r="M57"/>
  <c r="L41"/>
  <c r="M41"/>
  <c r="AJ41"/>
  <c r="N41"/>
  <c r="J41"/>
  <c r="U16" s="1"/>
  <c r="K41"/>
  <c r="K33"/>
  <c r="AJ33"/>
  <c r="L33"/>
  <c r="M33"/>
  <c r="N33"/>
  <c r="J33"/>
  <c r="M66" i="19"/>
  <c r="N66"/>
  <c r="J66"/>
  <c r="AI66"/>
  <c r="I66" s="1"/>
  <c r="K66"/>
  <c r="AJ66"/>
  <c r="L66"/>
  <c r="AI67"/>
  <c r="I67" s="1"/>
  <c r="K67"/>
  <c r="AJ67"/>
  <c r="L67"/>
  <c r="M67"/>
  <c r="N67"/>
  <c r="J67"/>
  <c r="L49"/>
  <c r="M49"/>
  <c r="N49"/>
  <c r="J49"/>
  <c r="AJ49"/>
  <c r="K49"/>
  <c r="AI34"/>
  <c r="I34" s="1"/>
  <c r="K34"/>
  <c r="AJ34"/>
  <c r="L34"/>
  <c r="M34"/>
  <c r="N34"/>
  <c r="J34"/>
  <c r="L59"/>
  <c r="AJ59"/>
  <c r="M59"/>
  <c r="N59"/>
  <c r="J59"/>
  <c r="K59"/>
  <c r="M44"/>
  <c r="N44"/>
  <c r="J44"/>
  <c r="K44"/>
  <c r="AJ44"/>
  <c r="L44"/>
  <c r="AJ52"/>
  <c r="L52"/>
  <c r="M52"/>
  <c r="N52"/>
  <c r="J52"/>
  <c r="K52"/>
  <c r="AJ9"/>
  <c r="K9"/>
  <c r="L9"/>
  <c r="M9"/>
  <c r="J9"/>
  <c r="N9"/>
  <c r="K33"/>
  <c r="AJ33"/>
  <c r="L33"/>
  <c r="M33"/>
  <c r="N33"/>
  <c r="J33"/>
  <c r="AK25"/>
  <c r="AK28"/>
  <c r="AK27"/>
  <c r="AK26"/>
  <c r="L65"/>
  <c r="M65"/>
  <c r="N65"/>
  <c r="J65"/>
  <c r="AJ65"/>
  <c r="K65"/>
  <c r="N60"/>
  <c r="J60"/>
  <c r="K60"/>
  <c r="AJ60"/>
  <c r="L60"/>
  <c r="M60"/>
  <c r="L43"/>
  <c r="M43"/>
  <c r="AJ43"/>
  <c r="N43"/>
  <c r="J43"/>
  <c r="K43"/>
  <c r="AJ50"/>
  <c r="M50"/>
  <c r="N50"/>
  <c r="J50"/>
  <c r="K50"/>
  <c r="AI50"/>
  <c r="I50" s="1"/>
  <c r="U20" s="1"/>
  <c r="L50"/>
  <c r="L10"/>
  <c r="AI10"/>
  <c r="I10" s="1"/>
  <c r="U8" s="1"/>
  <c r="M10"/>
  <c r="AJ10"/>
  <c r="N10"/>
  <c r="J10"/>
  <c r="K10"/>
  <c r="L36"/>
  <c r="M36"/>
  <c r="AJ36"/>
  <c r="N36"/>
  <c r="J36"/>
  <c r="K36"/>
  <c r="AL17"/>
  <c r="BD18"/>
  <c r="AL18" s="1"/>
  <c r="N58"/>
  <c r="J58"/>
  <c r="AI58"/>
  <c r="I58" s="1"/>
  <c r="K58"/>
  <c r="AJ58"/>
  <c r="L58"/>
  <c r="M58"/>
  <c r="N42"/>
  <c r="J42"/>
  <c r="AI42"/>
  <c r="I42" s="1"/>
  <c r="K42"/>
  <c r="AJ42"/>
  <c r="L42"/>
  <c r="M42"/>
  <c r="N51"/>
  <c r="J51"/>
  <c r="K51"/>
  <c r="AI51"/>
  <c r="I51" s="1"/>
  <c r="L51"/>
  <c r="AJ51"/>
  <c r="M51"/>
  <c r="K12"/>
  <c r="L12"/>
  <c r="M12"/>
  <c r="J12"/>
  <c r="AJ12"/>
  <c r="N12"/>
  <c r="M35"/>
  <c r="N35"/>
  <c r="J35"/>
  <c r="AI35"/>
  <c r="I35" s="1"/>
  <c r="K35"/>
  <c r="AJ35"/>
  <c r="L35"/>
  <c r="N68"/>
  <c r="J68"/>
  <c r="AI68"/>
  <c r="I68" s="1"/>
  <c r="K68"/>
  <c r="AJ68"/>
  <c r="L68"/>
  <c r="M68"/>
  <c r="N57"/>
  <c r="J57"/>
  <c r="K57"/>
  <c r="AJ57"/>
  <c r="L57"/>
  <c r="M57"/>
  <c r="L41"/>
  <c r="M41"/>
  <c r="AJ41"/>
  <c r="N41"/>
  <c r="J41"/>
  <c r="K41"/>
  <c r="AJ11"/>
  <c r="L11"/>
  <c r="M11"/>
  <c r="N11"/>
  <c r="J11"/>
  <c r="AI11"/>
  <c r="I11" s="1"/>
  <c r="K11"/>
  <c r="L59" i="18"/>
  <c r="AJ59"/>
  <c r="M59"/>
  <c r="N59"/>
  <c r="J59"/>
  <c r="K59"/>
  <c r="L17"/>
  <c r="M17"/>
  <c r="N17"/>
  <c r="J17"/>
  <c r="AJ17"/>
  <c r="K17"/>
  <c r="N60"/>
  <c r="J60"/>
  <c r="K60"/>
  <c r="AJ60"/>
  <c r="L60"/>
  <c r="M60"/>
  <c r="AI18"/>
  <c r="I18" s="1"/>
  <c r="U12" s="1"/>
  <c r="M18"/>
  <c r="AJ18"/>
  <c r="N18"/>
  <c r="J18"/>
  <c r="K18"/>
  <c r="L18"/>
  <c r="N58"/>
  <c r="J58"/>
  <c r="AI58"/>
  <c r="I58" s="1"/>
  <c r="K58"/>
  <c r="AJ58"/>
  <c r="L58"/>
  <c r="M58"/>
  <c r="N51"/>
  <c r="J51"/>
  <c r="K51"/>
  <c r="L51"/>
  <c r="AJ51"/>
  <c r="M51"/>
  <c r="M35"/>
  <c r="N35"/>
  <c r="J35"/>
  <c r="K35"/>
  <c r="AJ35"/>
  <c r="L35"/>
  <c r="L20"/>
  <c r="M20"/>
  <c r="AJ20"/>
  <c r="N20"/>
  <c r="J20"/>
  <c r="K20"/>
  <c r="N57"/>
  <c r="J57"/>
  <c r="K57"/>
  <c r="AJ57"/>
  <c r="L57"/>
  <c r="M57"/>
  <c r="L49"/>
  <c r="M49"/>
  <c r="N49"/>
  <c r="J49"/>
  <c r="AJ49"/>
  <c r="K49"/>
  <c r="AI34"/>
  <c r="I34" s="1"/>
  <c r="U14" s="1"/>
  <c r="K34"/>
  <c r="AJ34"/>
  <c r="L34"/>
  <c r="M34"/>
  <c r="N34"/>
  <c r="J34"/>
  <c r="M19"/>
  <c r="N19"/>
  <c r="J19"/>
  <c r="AI19"/>
  <c r="I19" s="1"/>
  <c r="K19"/>
  <c r="AJ19"/>
  <c r="L19"/>
  <c r="K33"/>
  <c r="AJ33"/>
  <c r="L33"/>
  <c r="M33"/>
  <c r="N33"/>
  <c r="J33"/>
  <c r="BD10"/>
  <c r="AL10" s="1"/>
  <c r="AL9"/>
  <c r="AJ50"/>
  <c r="M50"/>
  <c r="N50"/>
  <c r="J50"/>
  <c r="K50"/>
  <c r="AI50"/>
  <c r="I50" s="1"/>
  <c r="U20" s="1"/>
  <c r="L50"/>
  <c r="L36"/>
  <c r="M36"/>
  <c r="AJ36"/>
  <c r="N36"/>
  <c r="J36"/>
  <c r="K36"/>
  <c r="AK66"/>
  <c r="AK65"/>
  <c r="AK67"/>
  <c r="AK68"/>
  <c r="AK44"/>
  <c r="AK43"/>
  <c r="AK42"/>
  <c r="AK41"/>
  <c r="AK25"/>
  <c r="AK28"/>
  <c r="AK27"/>
  <c r="AK26"/>
  <c r="AJ52"/>
  <c r="L52"/>
  <c r="M52"/>
  <c r="N52"/>
  <c r="J52"/>
  <c r="K52"/>
  <c r="N42" i="17"/>
  <c r="J42"/>
  <c r="AI42"/>
  <c r="I42" s="1"/>
  <c r="K42"/>
  <c r="AJ42"/>
  <c r="L42"/>
  <c r="M42"/>
  <c r="K10"/>
  <c r="L10"/>
  <c r="AI10"/>
  <c r="I10" s="1"/>
  <c r="M10"/>
  <c r="AJ10"/>
  <c r="N10"/>
  <c r="J10"/>
  <c r="L41"/>
  <c r="M41"/>
  <c r="AJ41"/>
  <c r="N41"/>
  <c r="J41"/>
  <c r="K41"/>
  <c r="AK51"/>
  <c r="AK49"/>
  <c r="AK52"/>
  <c r="AK50"/>
  <c r="AJ12"/>
  <c r="N12"/>
  <c r="J12"/>
  <c r="K12"/>
  <c r="L12"/>
  <c r="M12"/>
  <c r="AK35"/>
  <c r="AK34"/>
  <c r="AK33"/>
  <c r="AK36"/>
  <c r="AL57"/>
  <c r="BD58"/>
  <c r="AL58" s="1"/>
  <c r="M44"/>
  <c r="N44"/>
  <c r="J44"/>
  <c r="K44"/>
  <c r="AJ44"/>
  <c r="L44"/>
  <c r="AI11"/>
  <c r="I11" s="1"/>
  <c r="K11"/>
  <c r="AJ11"/>
  <c r="L11"/>
  <c r="M11"/>
  <c r="N11"/>
  <c r="J11"/>
  <c r="AK25"/>
  <c r="AK28"/>
  <c r="AK27"/>
  <c r="AK26"/>
  <c r="L43"/>
  <c r="M43"/>
  <c r="AJ43"/>
  <c r="N43"/>
  <c r="J43"/>
  <c r="K43"/>
  <c r="N9"/>
  <c r="J9"/>
  <c r="AJ9"/>
  <c r="K9"/>
  <c r="L9"/>
  <c r="M9"/>
  <c r="AK19"/>
  <c r="AK17"/>
  <c r="AK18"/>
  <c r="AK20"/>
  <c r="AK66"/>
  <c r="AK65"/>
  <c r="AK67"/>
  <c r="AK68"/>
  <c r="L59" i="16"/>
  <c r="AJ59"/>
  <c r="M59"/>
  <c r="N59"/>
  <c r="J59"/>
  <c r="K59"/>
  <c r="K11"/>
  <c r="AJ11"/>
  <c r="L11"/>
  <c r="M11"/>
  <c r="N11"/>
  <c r="J11"/>
  <c r="AI34"/>
  <c r="I34" s="1"/>
  <c r="K34"/>
  <c r="AJ34"/>
  <c r="L34"/>
  <c r="M34"/>
  <c r="N34"/>
  <c r="J34"/>
  <c r="N9"/>
  <c r="J9"/>
  <c r="AJ9"/>
  <c r="L9"/>
  <c r="M9"/>
  <c r="K9"/>
  <c r="AK66"/>
  <c r="AK65"/>
  <c r="AK67"/>
  <c r="AK68"/>
  <c r="N58"/>
  <c r="J58"/>
  <c r="AI58"/>
  <c r="I58" s="1"/>
  <c r="K58"/>
  <c r="AJ58"/>
  <c r="L58"/>
  <c r="M58"/>
  <c r="K33"/>
  <c r="AJ33"/>
  <c r="L33"/>
  <c r="M33"/>
  <c r="N33"/>
  <c r="J33"/>
  <c r="AI44"/>
  <c r="I44" s="1"/>
  <c r="K10"/>
  <c r="L10"/>
  <c r="AI10"/>
  <c r="I10" s="1"/>
  <c r="U8" s="1"/>
  <c r="M10"/>
  <c r="AJ10"/>
  <c r="N10"/>
  <c r="J10"/>
  <c r="J45"/>
  <c r="U21"/>
  <c r="N57"/>
  <c r="J57"/>
  <c r="K57"/>
  <c r="AJ57"/>
  <c r="L57"/>
  <c r="M57"/>
  <c r="L36"/>
  <c r="M36"/>
  <c r="AJ36"/>
  <c r="N36"/>
  <c r="J36"/>
  <c r="K36"/>
  <c r="AK19"/>
  <c r="AK17"/>
  <c r="AK18"/>
  <c r="AK20"/>
  <c r="AK51"/>
  <c r="AK49"/>
  <c r="AK52"/>
  <c r="AK50"/>
  <c r="AJ12"/>
  <c r="N12"/>
  <c r="J12"/>
  <c r="K12"/>
  <c r="L12"/>
  <c r="M12"/>
  <c r="M35"/>
  <c r="N35"/>
  <c r="J35"/>
  <c r="AI35"/>
  <c r="I35" s="1"/>
  <c r="K35"/>
  <c r="AJ35"/>
  <c r="L35"/>
  <c r="AK25"/>
  <c r="AK28"/>
  <c r="AK27"/>
  <c r="AK26"/>
  <c r="N60"/>
  <c r="J60"/>
  <c r="K60"/>
  <c r="AJ60"/>
  <c r="L60"/>
  <c r="M60"/>
  <c r="M66" i="15"/>
  <c r="N66"/>
  <c r="J66"/>
  <c r="AI66"/>
  <c r="I66" s="1"/>
  <c r="U22" s="1"/>
  <c r="K66"/>
  <c r="AJ66"/>
  <c r="L66"/>
  <c r="M44"/>
  <c r="N44"/>
  <c r="J44"/>
  <c r="K44"/>
  <c r="L44"/>
  <c r="AJ44"/>
  <c r="L59"/>
  <c r="AJ59"/>
  <c r="M59"/>
  <c r="N59"/>
  <c r="J59"/>
  <c r="K59"/>
  <c r="AK35"/>
  <c r="AK34"/>
  <c r="AK36"/>
  <c r="AK33"/>
  <c r="L65"/>
  <c r="M65"/>
  <c r="N65"/>
  <c r="J65"/>
  <c r="K65"/>
  <c r="AJ65"/>
  <c r="N42"/>
  <c r="J42"/>
  <c r="AI42"/>
  <c r="I42" s="1"/>
  <c r="K42"/>
  <c r="L42"/>
  <c r="M42"/>
  <c r="AJ42"/>
  <c r="N58"/>
  <c r="J58"/>
  <c r="AI58"/>
  <c r="I58" s="1"/>
  <c r="K58"/>
  <c r="AJ58"/>
  <c r="L58"/>
  <c r="M58"/>
  <c r="AK10"/>
  <c r="AK9"/>
  <c r="AK12"/>
  <c r="AK11"/>
  <c r="AK25"/>
  <c r="AK28"/>
  <c r="AK27"/>
  <c r="AK26"/>
  <c r="N57"/>
  <c r="J57"/>
  <c r="K57"/>
  <c r="L57"/>
  <c r="M57"/>
  <c r="AJ57"/>
  <c r="AK19"/>
  <c r="AK17"/>
  <c r="AK20"/>
  <c r="AK18"/>
  <c r="AI67"/>
  <c r="I67" s="1"/>
  <c r="K67"/>
  <c r="AJ67"/>
  <c r="L67"/>
  <c r="M67"/>
  <c r="N67"/>
  <c r="J67"/>
  <c r="L43"/>
  <c r="M43"/>
  <c r="N43"/>
  <c r="AJ43"/>
  <c r="J43"/>
  <c r="K43"/>
  <c r="AK51"/>
  <c r="AK49"/>
  <c r="AK52"/>
  <c r="AK50"/>
  <c r="N60"/>
  <c r="J60"/>
  <c r="K60"/>
  <c r="AJ60"/>
  <c r="L60"/>
  <c r="M60"/>
  <c r="N68"/>
  <c r="J68"/>
  <c r="AI68"/>
  <c r="I68" s="1"/>
  <c r="K68"/>
  <c r="AJ68"/>
  <c r="L68"/>
  <c r="M68"/>
  <c r="L41"/>
  <c r="M41"/>
  <c r="J41"/>
  <c r="AJ41"/>
  <c r="K41"/>
  <c r="N41"/>
  <c r="BL57" i="11"/>
  <c r="BH49"/>
  <c r="BI49" s="1"/>
  <c r="BH33"/>
  <c r="BJ33" s="1"/>
  <c r="BJ17"/>
  <c r="BM17" s="1"/>
  <c r="BU17" s="1"/>
  <c r="BE17" s="1"/>
  <c r="BD18" s="1"/>
  <c r="BJ41"/>
  <c r="BO41" s="1"/>
  <c r="BW41" s="1"/>
  <c r="BG41" s="1"/>
  <c r="BD44" s="1"/>
  <c r="BN17"/>
  <c r="BV17" s="1"/>
  <c r="BF17" s="1"/>
  <c r="BD19" s="1"/>
  <c r="BK57"/>
  <c r="BO57" s="1"/>
  <c r="BW57" s="1"/>
  <c r="BG57" s="1"/>
  <c r="BD60" s="1"/>
  <c r="BI41"/>
  <c r="BM41" s="1"/>
  <c r="BU41" s="1"/>
  <c r="BE41" s="1"/>
  <c r="BD42" s="1"/>
  <c r="BL17"/>
  <c r="BP17" s="1"/>
  <c r="BV18" s="1"/>
  <c r="BF18" s="1"/>
  <c r="BE19" s="1"/>
  <c r="BI57"/>
  <c r="BM57" s="1"/>
  <c r="BL41"/>
  <c r="BR41" s="1"/>
  <c r="BW43" s="1"/>
  <c r="BG43" s="1"/>
  <c r="BF44" s="1"/>
  <c r="BI65"/>
  <c r="BJ65"/>
  <c r="BK65"/>
  <c r="BL65"/>
  <c r="BQ57"/>
  <c r="BW58" s="1"/>
  <c r="BG58" s="1"/>
  <c r="BE60" s="1"/>
  <c r="BI25"/>
  <c r="BJ25"/>
  <c r="BK25"/>
  <c r="BL25"/>
  <c r="BK9"/>
  <c r="BL9"/>
  <c r="BI9"/>
  <c r="BJ9"/>
  <c r="U14" i="26" l="1"/>
  <c r="U18"/>
  <c r="U14" i="51"/>
  <c r="U20" i="52"/>
  <c r="U18" i="21"/>
  <c r="U18" i="29"/>
  <c r="U10" i="21"/>
  <c r="U20" i="28"/>
  <c r="U16" i="40"/>
  <c r="U16" i="43"/>
  <c r="U18" i="27"/>
  <c r="U10" i="28"/>
  <c r="U12"/>
  <c r="U16" i="48"/>
  <c r="U16" i="53"/>
  <c r="U18"/>
  <c r="U14"/>
  <c r="U8" i="51"/>
  <c r="U16"/>
  <c r="U18"/>
  <c r="U14" i="50"/>
  <c r="U18" i="49"/>
  <c r="U10"/>
  <c r="U18" i="48"/>
  <c r="U16" i="67"/>
  <c r="U18" i="47"/>
  <c r="U16" i="46"/>
  <c r="U14"/>
  <c r="U18" i="44"/>
  <c r="U14" i="43"/>
  <c r="U8"/>
  <c r="U14" i="42"/>
  <c r="U16"/>
  <c r="U8" i="40"/>
  <c r="U12"/>
  <c r="U18"/>
  <c r="U18" i="39"/>
  <c r="U22" i="37"/>
  <c r="U18"/>
  <c r="U16"/>
  <c r="U16" i="36"/>
  <c r="U10"/>
  <c r="U18" i="35"/>
  <c r="U10"/>
  <c r="U16" i="33"/>
  <c r="U14"/>
  <c r="U20" i="32"/>
  <c r="U16"/>
  <c r="U18"/>
  <c r="U8" i="30"/>
  <c r="U22" i="28"/>
  <c r="U14"/>
  <c r="U16"/>
  <c r="N42" i="27"/>
  <c r="AJ42"/>
  <c r="K42"/>
  <c r="AI42"/>
  <c r="I42" s="1"/>
  <c r="M42"/>
  <c r="J42"/>
  <c r="L42"/>
  <c r="J44"/>
  <c r="N44"/>
  <c r="L44"/>
  <c r="M44"/>
  <c r="AJ44"/>
  <c r="K44"/>
  <c r="L41"/>
  <c r="J41"/>
  <c r="N41"/>
  <c r="AJ41"/>
  <c r="M41"/>
  <c r="K41"/>
  <c r="AJ43"/>
  <c r="M43"/>
  <c r="K43"/>
  <c r="AI43"/>
  <c r="I43" s="1"/>
  <c r="J43"/>
  <c r="L43"/>
  <c r="N43"/>
  <c r="U8"/>
  <c r="AI44"/>
  <c r="I44" s="1"/>
  <c r="U14" i="25"/>
  <c r="U14" i="24"/>
  <c r="U20"/>
  <c r="U8" i="23"/>
  <c r="U14" i="21"/>
  <c r="U18" i="20"/>
  <c r="U14"/>
  <c r="U8"/>
  <c r="U14" i="19"/>
  <c r="U16"/>
  <c r="U18"/>
  <c r="U22"/>
  <c r="U18" i="18"/>
  <c r="U8" i="17"/>
  <c r="U16"/>
  <c r="U18" i="16"/>
  <c r="U14"/>
  <c r="U18" i="15"/>
  <c r="U16"/>
  <c r="AI59" i="26"/>
  <c r="I59" s="1"/>
  <c r="AI59" i="61"/>
  <c r="AI59" i="44"/>
  <c r="I59" s="1"/>
  <c r="BP57" i="11"/>
  <c r="BV58" s="1"/>
  <c r="BF58" s="1"/>
  <c r="BE59" s="1"/>
  <c r="AI59" i="65"/>
  <c r="I35" i="34"/>
  <c r="AI36"/>
  <c r="I36" s="1"/>
  <c r="BK33" i="11"/>
  <c r="BI33"/>
  <c r="AI35" i="28"/>
  <c r="I35" s="1"/>
  <c r="AI43" i="42"/>
  <c r="AI43" i="43"/>
  <c r="I43" s="1"/>
  <c r="AI11" i="47"/>
  <c r="I11" s="1"/>
  <c r="AI11" i="51"/>
  <c r="I11" s="1"/>
  <c r="AI43" i="60"/>
  <c r="I43" s="1"/>
  <c r="I43" i="66"/>
  <c r="AI44"/>
  <c r="I44" s="1"/>
  <c r="AI36" i="19"/>
  <c r="I36" s="1"/>
  <c r="AI11" i="23"/>
  <c r="I11" s="1"/>
  <c r="AI43" i="37"/>
  <c r="I43" s="1"/>
  <c r="AI20" i="53"/>
  <c r="I20" s="1"/>
  <c r="AI59" i="29"/>
  <c r="AI51" i="35"/>
  <c r="AI59" i="37"/>
  <c r="AI67" i="43"/>
  <c r="AI59" i="48"/>
  <c r="AI11" i="27"/>
  <c r="I11" s="1"/>
  <c r="AI44" i="40"/>
  <c r="I44" s="1"/>
  <c r="I59" i="43"/>
  <c r="AI60"/>
  <c r="I60" s="1"/>
  <c r="L65" i="67"/>
  <c r="M65"/>
  <c r="N65"/>
  <c r="J65"/>
  <c r="AJ65"/>
  <c r="K65"/>
  <c r="N60"/>
  <c r="J60"/>
  <c r="K60"/>
  <c r="AJ60"/>
  <c r="L60"/>
  <c r="M60"/>
  <c r="AJ50"/>
  <c r="M50"/>
  <c r="N50"/>
  <c r="J50"/>
  <c r="K50"/>
  <c r="AI50"/>
  <c r="I50" s="1"/>
  <c r="L50"/>
  <c r="M26"/>
  <c r="AI26"/>
  <c r="I26" s="1"/>
  <c r="N26"/>
  <c r="J26"/>
  <c r="AJ26"/>
  <c r="K26"/>
  <c r="L26"/>
  <c r="L20"/>
  <c r="M20"/>
  <c r="AJ20"/>
  <c r="N20"/>
  <c r="J20"/>
  <c r="K20"/>
  <c r="K10"/>
  <c r="L10"/>
  <c r="AI10"/>
  <c r="I10" s="1"/>
  <c r="M10"/>
  <c r="AJ10"/>
  <c r="N10"/>
  <c r="J10"/>
  <c r="AI43"/>
  <c r="K67"/>
  <c r="AJ67"/>
  <c r="L67"/>
  <c r="M67"/>
  <c r="N67"/>
  <c r="J67"/>
  <c r="N58"/>
  <c r="J58"/>
  <c r="AI58"/>
  <c r="I58" s="1"/>
  <c r="K58"/>
  <c r="AJ58"/>
  <c r="L58"/>
  <c r="M58"/>
  <c r="N51"/>
  <c r="J51"/>
  <c r="K51"/>
  <c r="AI51"/>
  <c r="I51" s="1"/>
  <c r="L51"/>
  <c r="AJ51"/>
  <c r="M51"/>
  <c r="L25"/>
  <c r="M25"/>
  <c r="N25"/>
  <c r="J25"/>
  <c r="AJ25"/>
  <c r="K25"/>
  <c r="M19"/>
  <c r="N19"/>
  <c r="J19"/>
  <c r="K19"/>
  <c r="AJ19"/>
  <c r="L19"/>
  <c r="AJ12"/>
  <c r="N12"/>
  <c r="J12"/>
  <c r="K12"/>
  <c r="L12"/>
  <c r="M12"/>
  <c r="N68"/>
  <c r="J68"/>
  <c r="K68"/>
  <c r="AJ68"/>
  <c r="L68"/>
  <c r="M68"/>
  <c r="N57"/>
  <c r="J57"/>
  <c r="K57"/>
  <c r="AJ57"/>
  <c r="L57"/>
  <c r="M57"/>
  <c r="L49"/>
  <c r="M49"/>
  <c r="N49"/>
  <c r="J49"/>
  <c r="AJ49"/>
  <c r="K49"/>
  <c r="N28"/>
  <c r="J28"/>
  <c r="AJ28"/>
  <c r="K28"/>
  <c r="L28"/>
  <c r="M28"/>
  <c r="L17"/>
  <c r="M17"/>
  <c r="N17"/>
  <c r="J17"/>
  <c r="AJ17"/>
  <c r="K17"/>
  <c r="AI11"/>
  <c r="I11" s="1"/>
  <c r="K11"/>
  <c r="AJ11"/>
  <c r="L11"/>
  <c r="M11"/>
  <c r="N11"/>
  <c r="J11"/>
  <c r="M66"/>
  <c r="N66"/>
  <c r="J66"/>
  <c r="AI66"/>
  <c r="I66" s="1"/>
  <c r="U22" s="1"/>
  <c r="K66"/>
  <c r="AJ66"/>
  <c r="L66"/>
  <c r="AI59"/>
  <c r="I59" s="1"/>
  <c r="L59"/>
  <c r="AJ59"/>
  <c r="M59"/>
  <c r="N59"/>
  <c r="J59"/>
  <c r="K59"/>
  <c r="AJ52"/>
  <c r="L52"/>
  <c r="M52"/>
  <c r="N52"/>
  <c r="J52"/>
  <c r="AI52"/>
  <c r="I52" s="1"/>
  <c r="K52"/>
  <c r="L27"/>
  <c r="AJ27"/>
  <c r="M27"/>
  <c r="N27"/>
  <c r="J27"/>
  <c r="K27"/>
  <c r="AI18"/>
  <c r="I18" s="1"/>
  <c r="M18"/>
  <c r="AJ18"/>
  <c r="N18"/>
  <c r="J18"/>
  <c r="K18"/>
  <c r="L18"/>
  <c r="N9"/>
  <c r="J9"/>
  <c r="AJ9"/>
  <c r="K9"/>
  <c r="L9"/>
  <c r="M9"/>
  <c r="AI35"/>
  <c r="AJ52" i="66"/>
  <c r="L52"/>
  <c r="M52"/>
  <c r="N52"/>
  <c r="J52"/>
  <c r="K52"/>
  <c r="L65"/>
  <c r="M65"/>
  <c r="N65"/>
  <c r="J65"/>
  <c r="AJ65"/>
  <c r="K65"/>
  <c r="N60"/>
  <c r="J60"/>
  <c r="K60"/>
  <c r="AJ60"/>
  <c r="L60"/>
  <c r="M60"/>
  <c r="AJ12"/>
  <c r="N12"/>
  <c r="J12"/>
  <c r="K12"/>
  <c r="L12"/>
  <c r="M12"/>
  <c r="M26"/>
  <c r="AI26"/>
  <c r="I26" s="1"/>
  <c r="U10" s="1"/>
  <c r="N26"/>
  <c r="J26"/>
  <c r="AJ26"/>
  <c r="K26"/>
  <c r="L26"/>
  <c r="AI34"/>
  <c r="I34" s="1"/>
  <c r="U14" s="1"/>
  <c r="K34"/>
  <c r="AJ34"/>
  <c r="L34"/>
  <c r="M34"/>
  <c r="N34"/>
  <c r="J34"/>
  <c r="AJ50"/>
  <c r="M50"/>
  <c r="N50"/>
  <c r="J50"/>
  <c r="K50"/>
  <c r="AI50"/>
  <c r="I50" s="1"/>
  <c r="U20" s="1"/>
  <c r="L50"/>
  <c r="K67"/>
  <c r="AJ67"/>
  <c r="L67"/>
  <c r="M67"/>
  <c r="N67"/>
  <c r="J67"/>
  <c r="N58"/>
  <c r="J58"/>
  <c r="AI58"/>
  <c r="I58" s="1"/>
  <c r="U18" s="1"/>
  <c r="K58"/>
  <c r="AJ58"/>
  <c r="L58"/>
  <c r="M58"/>
  <c r="K11"/>
  <c r="AJ11"/>
  <c r="L11"/>
  <c r="M11"/>
  <c r="N11"/>
  <c r="J11"/>
  <c r="M19"/>
  <c r="N19"/>
  <c r="J19"/>
  <c r="K19"/>
  <c r="AJ19"/>
  <c r="L19"/>
  <c r="L25"/>
  <c r="M25"/>
  <c r="N25"/>
  <c r="J25"/>
  <c r="AJ25"/>
  <c r="K25"/>
  <c r="K33"/>
  <c r="AJ33"/>
  <c r="L33"/>
  <c r="M33"/>
  <c r="N33"/>
  <c r="J33"/>
  <c r="N51"/>
  <c r="J51"/>
  <c r="K51"/>
  <c r="L51"/>
  <c r="AJ51"/>
  <c r="M51"/>
  <c r="N68"/>
  <c r="J68"/>
  <c r="K68"/>
  <c r="AJ68"/>
  <c r="L68"/>
  <c r="M68"/>
  <c r="N57"/>
  <c r="J57"/>
  <c r="K57"/>
  <c r="AJ57"/>
  <c r="L57"/>
  <c r="M57"/>
  <c r="N9"/>
  <c r="J9"/>
  <c r="AJ9"/>
  <c r="K9"/>
  <c r="L9"/>
  <c r="M9"/>
  <c r="L17"/>
  <c r="M17"/>
  <c r="N17"/>
  <c r="J17"/>
  <c r="AJ17"/>
  <c r="K17"/>
  <c r="N28"/>
  <c r="J28"/>
  <c r="AJ28"/>
  <c r="K28"/>
  <c r="L28"/>
  <c r="M28"/>
  <c r="L36"/>
  <c r="M36"/>
  <c r="AJ36"/>
  <c r="N36"/>
  <c r="J36"/>
  <c r="K36"/>
  <c r="L49"/>
  <c r="M49"/>
  <c r="N49"/>
  <c r="J49"/>
  <c r="AJ49"/>
  <c r="K49"/>
  <c r="AI18"/>
  <c r="I18" s="1"/>
  <c r="U12" s="1"/>
  <c r="M18"/>
  <c r="AJ18"/>
  <c r="N18"/>
  <c r="J18"/>
  <c r="K18"/>
  <c r="L18"/>
  <c r="M66"/>
  <c r="N66"/>
  <c r="J66"/>
  <c r="AI66"/>
  <c r="I66" s="1"/>
  <c r="U22" s="1"/>
  <c r="K66"/>
  <c r="AJ66"/>
  <c r="L66"/>
  <c r="AI59"/>
  <c r="I59" s="1"/>
  <c r="L59"/>
  <c r="AJ59"/>
  <c r="M59"/>
  <c r="N59"/>
  <c r="J59"/>
  <c r="K59"/>
  <c r="K10"/>
  <c r="L10"/>
  <c r="AI10"/>
  <c r="I10" s="1"/>
  <c r="U8" s="1"/>
  <c r="M10"/>
  <c r="AJ10"/>
  <c r="N10"/>
  <c r="J10"/>
  <c r="AI27"/>
  <c r="I27" s="1"/>
  <c r="L27"/>
  <c r="AJ27"/>
  <c r="M27"/>
  <c r="N27"/>
  <c r="J27"/>
  <c r="K27"/>
  <c r="M35"/>
  <c r="N35"/>
  <c r="J35"/>
  <c r="AI35"/>
  <c r="I35" s="1"/>
  <c r="K35"/>
  <c r="AJ35"/>
  <c r="L35"/>
  <c r="L36" i="65"/>
  <c r="M36"/>
  <c r="AJ36"/>
  <c r="N36"/>
  <c r="J36"/>
  <c r="K36"/>
  <c r="AK10"/>
  <c r="AK12"/>
  <c r="AK11"/>
  <c r="AK9"/>
  <c r="M26"/>
  <c r="AI26"/>
  <c r="I26" s="1"/>
  <c r="U10" s="1"/>
  <c r="N26"/>
  <c r="J26"/>
  <c r="AJ26"/>
  <c r="K26"/>
  <c r="L26"/>
  <c r="N51"/>
  <c r="J51"/>
  <c r="K51"/>
  <c r="L51"/>
  <c r="AJ51"/>
  <c r="M51"/>
  <c r="N68"/>
  <c r="J68"/>
  <c r="K68"/>
  <c r="AJ68"/>
  <c r="L68"/>
  <c r="M68"/>
  <c r="M35"/>
  <c r="N35"/>
  <c r="J35"/>
  <c r="K35"/>
  <c r="AJ35"/>
  <c r="L35"/>
  <c r="J45"/>
  <c r="U21"/>
  <c r="L25"/>
  <c r="M25"/>
  <c r="N25"/>
  <c r="J25"/>
  <c r="AJ25"/>
  <c r="K25"/>
  <c r="U9"/>
  <c r="J21"/>
  <c r="L49"/>
  <c r="M49"/>
  <c r="N49"/>
  <c r="J49"/>
  <c r="AJ49"/>
  <c r="K49"/>
  <c r="M66"/>
  <c r="N66"/>
  <c r="J66"/>
  <c r="AI66"/>
  <c r="I66" s="1"/>
  <c r="U22" s="1"/>
  <c r="K66"/>
  <c r="AJ66"/>
  <c r="L66"/>
  <c r="AI34"/>
  <c r="I34" s="1"/>
  <c r="U14" s="1"/>
  <c r="K34"/>
  <c r="AJ34"/>
  <c r="L34"/>
  <c r="M34"/>
  <c r="N34"/>
  <c r="J34"/>
  <c r="N28"/>
  <c r="J28"/>
  <c r="AJ28"/>
  <c r="K28"/>
  <c r="L28"/>
  <c r="M28"/>
  <c r="AJ52"/>
  <c r="L52"/>
  <c r="M52"/>
  <c r="N52"/>
  <c r="J52"/>
  <c r="K52"/>
  <c r="L65"/>
  <c r="M65"/>
  <c r="N65"/>
  <c r="J65"/>
  <c r="AJ65"/>
  <c r="K65"/>
  <c r="AI44"/>
  <c r="I44" s="1"/>
  <c r="AI20"/>
  <c r="I20" s="1"/>
  <c r="K33"/>
  <c r="AJ33"/>
  <c r="L33"/>
  <c r="M33"/>
  <c r="N33"/>
  <c r="J33"/>
  <c r="AI27"/>
  <c r="I27" s="1"/>
  <c r="L27"/>
  <c r="AJ27"/>
  <c r="M27"/>
  <c r="N27"/>
  <c r="J27"/>
  <c r="K27"/>
  <c r="AJ50"/>
  <c r="M50"/>
  <c r="N50"/>
  <c r="J50"/>
  <c r="K50"/>
  <c r="AI50"/>
  <c r="I50" s="1"/>
  <c r="U20" s="1"/>
  <c r="L50"/>
  <c r="AI67"/>
  <c r="I67" s="1"/>
  <c r="K67"/>
  <c r="AJ67"/>
  <c r="L67"/>
  <c r="M67"/>
  <c r="N67"/>
  <c r="J67"/>
  <c r="L27" i="64"/>
  <c r="AJ27"/>
  <c r="M27"/>
  <c r="N27"/>
  <c r="J27"/>
  <c r="K27"/>
  <c r="N51"/>
  <c r="J51"/>
  <c r="K51"/>
  <c r="L51"/>
  <c r="AJ51"/>
  <c r="M51"/>
  <c r="M66"/>
  <c r="N66"/>
  <c r="J66"/>
  <c r="AI66"/>
  <c r="I66" s="1"/>
  <c r="U22" s="1"/>
  <c r="K66"/>
  <c r="AJ66"/>
  <c r="L66"/>
  <c r="L20"/>
  <c r="M20"/>
  <c r="AJ20"/>
  <c r="N20"/>
  <c r="J20"/>
  <c r="K20"/>
  <c r="M35"/>
  <c r="N35"/>
  <c r="J35"/>
  <c r="K35"/>
  <c r="AJ35"/>
  <c r="L35"/>
  <c r="M26"/>
  <c r="AI26"/>
  <c r="I26" s="1"/>
  <c r="U10" s="1"/>
  <c r="N26"/>
  <c r="J26"/>
  <c r="AJ26"/>
  <c r="K26"/>
  <c r="L26"/>
  <c r="L49"/>
  <c r="M49"/>
  <c r="N49"/>
  <c r="J49"/>
  <c r="AJ49"/>
  <c r="K49"/>
  <c r="L65"/>
  <c r="M65"/>
  <c r="N65"/>
  <c r="J65"/>
  <c r="AJ65"/>
  <c r="K65"/>
  <c r="AK10"/>
  <c r="AK12"/>
  <c r="AK11"/>
  <c r="AK9"/>
  <c r="M19"/>
  <c r="N19"/>
  <c r="J19"/>
  <c r="K19"/>
  <c r="AJ19"/>
  <c r="L19"/>
  <c r="AI34"/>
  <c r="I34" s="1"/>
  <c r="U14" s="1"/>
  <c r="K34"/>
  <c r="AJ34"/>
  <c r="L34"/>
  <c r="M34"/>
  <c r="N34"/>
  <c r="J34"/>
  <c r="L25"/>
  <c r="M25"/>
  <c r="N25"/>
  <c r="J25"/>
  <c r="AJ25"/>
  <c r="K25"/>
  <c r="AJ52"/>
  <c r="L52"/>
  <c r="M52"/>
  <c r="N52"/>
  <c r="J52"/>
  <c r="K52"/>
  <c r="AI67"/>
  <c r="I67" s="1"/>
  <c r="K67"/>
  <c r="AJ67"/>
  <c r="L67"/>
  <c r="M67"/>
  <c r="N67"/>
  <c r="J67"/>
  <c r="L17"/>
  <c r="M17"/>
  <c r="N17"/>
  <c r="J17"/>
  <c r="AJ17"/>
  <c r="K17"/>
  <c r="K33"/>
  <c r="AJ33"/>
  <c r="L33"/>
  <c r="M33"/>
  <c r="N33"/>
  <c r="J33"/>
  <c r="AI43"/>
  <c r="AI59"/>
  <c r="N28"/>
  <c r="J28"/>
  <c r="AJ28"/>
  <c r="K28"/>
  <c r="L28"/>
  <c r="M28"/>
  <c r="AJ50"/>
  <c r="M50"/>
  <c r="N50"/>
  <c r="J50"/>
  <c r="K50"/>
  <c r="AI50"/>
  <c r="I50" s="1"/>
  <c r="U20" s="1"/>
  <c r="L50"/>
  <c r="N68"/>
  <c r="J68"/>
  <c r="AI68"/>
  <c r="I68" s="1"/>
  <c r="K68"/>
  <c r="AJ68"/>
  <c r="L68"/>
  <c r="M68"/>
  <c r="AI18"/>
  <c r="I18" s="1"/>
  <c r="U12" s="1"/>
  <c r="M18"/>
  <c r="AJ18"/>
  <c r="N18"/>
  <c r="J18"/>
  <c r="K18"/>
  <c r="L18"/>
  <c r="L36"/>
  <c r="M36"/>
  <c r="AJ36"/>
  <c r="N36"/>
  <c r="J36"/>
  <c r="K36"/>
  <c r="AJ12" i="63"/>
  <c r="N12"/>
  <c r="J12"/>
  <c r="K12"/>
  <c r="L12"/>
  <c r="M12"/>
  <c r="N51"/>
  <c r="J51"/>
  <c r="K51"/>
  <c r="L51"/>
  <c r="AJ51"/>
  <c r="M51"/>
  <c r="M19"/>
  <c r="N19"/>
  <c r="J19"/>
  <c r="K19"/>
  <c r="AJ19"/>
  <c r="L19"/>
  <c r="N68"/>
  <c r="J68"/>
  <c r="K68"/>
  <c r="AJ68"/>
  <c r="L68"/>
  <c r="M68"/>
  <c r="L27"/>
  <c r="AJ27"/>
  <c r="M27"/>
  <c r="N27"/>
  <c r="J27"/>
  <c r="K27"/>
  <c r="N42"/>
  <c r="J42"/>
  <c r="AI42"/>
  <c r="I42" s="1"/>
  <c r="U16" s="1"/>
  <c r="K42"/>
  <c r="AJ42"/>
  <c r="L42"/>
  <c r="M42"/>
  <c r="N58"/>
  <c r="J58"/>
  <c r="AI58"/>
  <c r="I58" s="1"/>
  <c r="U18" s="1"/>
  <c r="K58"/>
  <c r="AJ58"/>
  <c r="L58"/>
  <c r="M58"/>
  <c r="AI35"/>
  <c r="K11"/>
  <c r="AJ11"/>
  <c r="L11"/>
  <c r="M11"/>
  <c r="N11"/>
  <c r="J11"/>
  <c r="L49"/>
  <c r="M49"/>
  <c r="N49"/>
  <c r="J49"/>
  <c r="AJ49"/>
  <c r="K49"/>
  <c r="L17"/>
  <c r="M17"/>
  <c r="N17"/>
  <c r="J17"/>
  <c r="AJ17"/>
  <c r="K17"/>
  <c r="M66"/>
  <c r="N66"/>
  <c r="J66"/>
  <c r="AI66"/>
  <c r="I66" s="1"/>
  <c r="U22" s="1"/>
  <c r="K66"/>
  <c r="AJ66"/>
  <c r="L66"/>
  <c r="M26"/>
  <c r="AI26"/>
  <c r="I26" s="1"/>
  <c r="U10" s="1"/>
  <c r="N26"/>
  <c r="J26"/>
  <c r="AJ26"/>
  <c r="K26"/>
  <c r="L26"/>
  <c r="L41"/>
  <c r="M41"/>
  <c r="AJ41"/>
  <c r="N41"/>
  <c r="J41"/>
  <c r="K41"/>
  <c r="N57"/>
  <c r="J57"/>
  <c r="K57"/>
  <c r="AJ57"/>
  <c r="L57"/>
  <c r="M57"/>
  <c r="N9"/>
  <c r="J9"/>
  <c r="AJ9"/>
  <c r="K9"/>
  <c r="L9"/>
  <c r="M9"/>
  <c r="AJ52"/>
  <c r="L52"/>
  <c r="M52"/>
  <c r="N52"/>
  <c r="J52"/>
  <c r="K52"/>
  <c r="AI18"/>
  <c r="I18" s="1"/>
  <c r="U12" s="1"/>
  <c r="M18"/>
  <c r="AJ18"/>
  <c r="N18"/>
  <c r="J18"/>
  <c r="K18"/>
  <c r="L18"/>
  <c r="L65"/>
  <c r="M65"/>
  <c r="N65"/>
  <c r="J65"/>
  <c r="AJ65"/>
  <c r="K65"/>
  <c r="L25"/>
  <c r="M25"/>
  <c r="N25"/>
  <c r="J25"/>
  <c r="AJ25"/>
  <c r="K25"/>
  <c r="M44"/>
  <c r="N44"/>
  <c r="J44"/>
  <c r="K44"/>
  <c r="AJ44"/>
  <c r="L44"/>
  <c r="AI59"/>
  <c r="I59" s="1"/>
  <c r="L59"/>
  <c r="AJ59"/>
  <c r="M59"/>
  <c r="N59"/>
  <c r="J59"/>
  <c r="K59"/>
  <c r="K10"/>
  <c r="L10"/>
  <c r="AI10"/>
  <c r="I10" s="1"/>
  <c r="U8" s="1"/>
  <c r="M10"/>
  <c r="AJ10"/>
  <c r="N10"/>
  <c r="J10"/>
  <c r="AJ50"/>
  <c r="M50"/>
  <c r="N50"/>
  <c r="J50"/>
  <c r="K50"/>
  <c r="AI50"/>
  <c r="I50" s="1"/>
  <c r="U20" s="1"/>
  <c r="L50"/>
  <c r="L20"/>
  <c r="M20"/>
  <c r="AJ20"/>
  <c r="N20"/>
  <c r="J20"/>
  <c r="K20"/>
  <c r="K67"/>
  <c r="AJ67"/>
  <c r="L67"/>
  <c r="M67"/>
  <c r="N67"/>
  <c r="J67"/>
  <c r="N28"/>
  <c r="J28"/>
  <c r="AJ28"/>
  <c r="K28"/>
  <c r="L28"/>
  <c r="M28"/>
  <c r="L43"/>
  <c r="M43"/>
  <c r="AJ43"/>
  <c r="N43"/>
  <c r="J43"/>
  <c r="K43"/>
  <c r="N60"/>
  <c r="J60"/>
  <c r="K60"/>
  <c r="AJ60"/>
  <c r="L60"/>
  <c r="M60"/>
  <c r="AI18" i="62"/>
  <c r="I18" s="1"/>
  <c r="U12" s="1"/>
  <c r="M18"/>
  <c r="AJ18"/>
  <c r="N18"/>
  <c r="J18"/>
  <c r="K18"/>
  <c r="L18"/>
  <c r="L27"/>
  <c r="AJ27"/>
  <c r="M27"/>
  <c r="N27"/>
  <c r="J27"/>
  <c r="K27"/>
  <c r="L49"/>
  <c r="M49"/>
  <c r="N49"/>
  <c r="J49"/>
  <c r="AJ49"/>
  <c r="K49"/>
  <c r="N68"/>
  <c r="J68"/>
  <c r="K68"/>
  <c r="AJ68"/>
  <c r="L68"/>
  <c r="M68"/>
  <c r="N57"/>
  <c r="J57"/>
  <c r="K57"/>
  <c r="AJ57"/>
  <c r="L57"/>
  <c r="M57"/>
  <c r="N9"/>
  <c r="J9"/>
  <c r="AJ9"/>
  <c r="K9"/>
  <c r="L9"/>
  <c r="M9"/>
  <c r="L20"/>
  <c r="M20"/>
  <c r="AJ20"/>
  <c r="N20"/>
  <c r="J20"/>
  <c r="K20"/>
  <c r="M26"/>
  <c r="AI26"/>
  <c r="I26" s="1"/>
  <c r="U10" s="1"/>
  <c r="N26"/>
  <c r="J26"/>
  <c r="AJ26"/>
  <c r="K26"/>
  <c r="L26"/>
  <c r="AJ52"/>
  <c r="L52"/>
  <c r="M52"/>
  <c r="N52"/>
  <c r="J52"/>
  <c r="K52"/>
  <c r="M66"/>
  <c r="N66"/>
  <c r="J66"/>
  <c r="AI66"/>
  <c r="I66" s="1"/>
  <c r="U22" s="1"/>
  <c r="K66"/>
  <c r="AJ66"/>
  <c r="L66"/>
  <c r="L59"/>
  <c r="AJ59"/>
  <c r="M59"/>
  <c r="N59"/>
  <c r="J59"/>
  <c r="K59"/>
  <c r="K10"/>
  <c r="L10"/>
  <c r="AI10"/>
  <c r="I10" s="1"/>
  <c r="U8" s="1"/>
  <c r="M10"/>
  <c r="AJ10"/>
  <c r="N10"/>
  <c r="J10"/>
  <c r="I35"/>
  <c r="AI36"/>
  <c r="I36" s="1"/>
  <c r="AI43"/>
  <c r="M19"/>
  <c r="N19"/>
  <c r="J19"/>
  <c r="AI19"/>
  <c r="I19" s="1"/>
  <c r="K19"/>
  <c r="AJ19"/>
  <c r="L19"/>
  <c r="L25"/>
  <c r="M25"/>
  <c r="N25"/>
  <c r="J25"/>
  <c r="AJ25"/>
  <c r="K25"/>
  <c r="AJ50"/>
  <c r="M50"/>
  <c r="N50"/>
  <c r="J50"/>
  <c r="K50"/>
  <c r="AI50"/>
  <c r="I50" s="1"/>
  <c r="U20" s="1"/>
  <c r="L50"/>
  <c r="L65"/>
  <c r="M65"/>
  <c r="N65"/>
  <c r="J65"/>
  <c r="AJ65"/>
  <c r="K65"/>
  <c r="N60"/>
  <c r="J60"/>
  <c r="K60"/>
  <c r="AJ60"/>
  <c r="L60"/>
  <c r="M60"/>
  <c r="AJ12"/>
  <c r="N12"/>
  <c r="J12"/>
  <c r="K12"/>
  <c r="L12"/>
  <c r="M12"/>
  <c r="L17"/>
  <c r="M17"/>
  <c r="N17"/>
  <c r="J17"/>
  <c r="AJ17"/>
  <c r="K17"/>
  <c r="N28"/>
  <c r="J28"/>
  <c r="AJ28"/>
  <c r="K28"/>
  <c r="L28"/>
  <c r="M28"/>
  <c r="N51"/>
  <c r="J51"/>
  <c r="K51"/>
  <c r="L51"/>
  <c r="AJ51"/>
  <c r="M51"/>
  <c r="AI67"/>
  <c r="I67" s="1"/>
  <c r="K67"/>
  <c r="AJ67"/>
  <c r="L67"/>
  <c r="M67"/>
  <c r="N67"/>
  <c r="J67"/>
  <c r="N58"/>
  <c r="J58"/>
  <c r="AI58"/>
  <c r="I58" s="1"/>
  <c r="U18" s="1"/>
  <c r="K58"/>
  <c r="AJ58"/>
  <c r="L58"/>
  <c r="M58"/>
  <c r="AI11"/>
  <c r="I11" s="1"/>
  <c r="K11"/>
  <c r="AJ11"/>
  <c r="L11"/>
  <c r="M11"/>
  <c r="N11"/>
  <c r="J11"/>
  <c r="N51" i="61"/>
  <c r="J51"/>
  <c r="K51"/>
  <c r="L51"/>
  <c r="AJ51"/>
  <c r="M51"/>
  <c r="L20"/>
  <c r="M20"/>
  <c r="AJ20"/>
  <c r="N20"/>
  <c r="J20"/>
  <c r="K20"/>
  <c r="K11"/>
  <c r="AJ11"/>
  <c r="L11"/>
  <c r="M11"/>
  <c r="N11"/>
  <c r="J11"/>
  <c r="I43"/>
  <c r="AI44"/>
  <c r="I44" s="1"/>
  <c r="M26"/>
  <c r="AI26"/>
  <c r="I26" s="1"/>
  <c r="U10" s="1"/>
  <c r="N26"/>
  <c r="J26"/>
  <c r="AJ26"/>
  <c r="K26"/>
  <c r="L26"/>
  <c r="L49"/>
  <c r="M49"/>
  <c r="N49"/>
  <c r="J49"/>
  <c r="AJ49"/>
  <c r="K49"/>
  <c r="M19"/>
  <c r="N19"/>
  <c r="J19"/>
  <c r="K19"/>
  <c r="AJ19"/>
  <c r="L19"/>
  <c r="N9"/>
  <c r="J9"/>
  <c r="AJ9"/>
  <c r="K9"/>
  <c r="L9"/>
  <c r="M9"/>
  <c r="AI67"/>
  <c r="I67" s="1"/>
  <c r="K67"/>
  <c r="AJ67"/>
  <c r="L67"/>
  <c r="M67"/>
  <c r="N67"/>
  <c r="J67"/>
  <c r="L25"/>
  <c r="M25"/>
  <c r="N25"/>
  <c r="J25"/>
  <c r="AJ25"/>
  <c r="K25"/>
  <c r="AI35"/>
  <c r="AJ52"/>
  <c r="L52"/>
  <c r="M52"/>
  <c r="N52"/>
  <c r="J52"/>
  <c r="K52"/>
  <c r="L17"/>
  <c r="M17"/>
  <c r="N17"/>
  <c r="J17"/>
  <c r="AJ17"/>
  <c r="K17"/>
  <c r="K10"/>
  <c r="L10"/>
  <c r="AI10"/>
  <c r="I10" s="1"/>
  <c r="U8" s="1"/>
  <c r="M10"/>
  <c r="AJ10"/>
  <c r="N10"/>
  <c r="J10"/>
  <c r="N28"/>
  <c r="J28"/>
  <c r="AJ28"/>
  <c r="K28"/>
  <c r="L28"/>
  <c r="M28"/>
  <c r="AJ50"/>
  <c r="M50"/>
  <c r="N50"/>
  <c r="J50"/>
  <c r="K50"/>
  <c r="AI50"/>
  <c r="I50" s="1"/>
  <c r="U20" s="1"/>
  <c r="L50"/>
  <c r="N68"/>
  <c r="J68"/>
  <c r="AI68"/>
  <c r="I68" s="1"/>
  <c r="K68"/>
  <c r="AJ68"/>
  <c r="L68"/>
  <c r="M68"/>
  <c r="AI18"/>
  <c r="I18" s="1"/>
  <c r="U12" s="1"/>
  <c r="M18"/>
  <c r="AJ18"/>
  <c r="N18"/>
  <c r="J18"/>
  <c r="K18"/>
  <c r="L18"/>
  <c r="AJ12"/>
  <c r="N12"/>
  <c r="J12"/>
  <c r="K12"/>
  <c r="L12"/>
  <c r="M12"/>
  <c r="AI27"/>
  <c r="I27" s="1"/>
  <c r="L27"/>
  <c r="AJ27"/>
  <c r="M27"/>
  <c r="N27"/>
  <c r="J27"/>
  <c r="K27"/>
  <c r="N9" i="60"/>
  <c r="J9"/>
  <c r="AJ9"/>
  <c r="K9"/>
  <c r="L9"/>
  <c r="M9"/>
  <c r="L20"/>
  <c r="M20"/>
  <c r="AJ20"/>
  <c r="N20"/>
  <c r="J20"/>
  <c r="K20"/>
  <c r="AJ50"/>
  <c r="M50"/>
  <c r="N50"/>
  <c r="J50"/>
  <c r="K50"/>
  <c r="AI50"/>
  <c r="I50" s="1"/>
  <c r="U20" s="1"/>
  <c r="L50"/>
  <c r="M26"/>
  <c r="AI26"/>
  <c r="I26" s="1"/>
  <c r="U10" s="1"/>
  <c r="N26"/>
  <c r="J26"/>
  <c r="AJ26"/>
  <c r="K26"/>
  <c r="L26"/>
  <c r="K67"/>
  <c r="AJ67"/>
  <c r="L67"/>
  <c r="M67"/>
  <c r="N67"/>
  <c r="J67"/>
  <c r="K10"/>
  <c r="L10"/>
  <c r="AI10"/>
  <c r="I10" s="1"/>
  <c r="U8" s="1"/>
  <c r="M10"/>
  <c r="AJ10"/>
  <c r="N10"/>
  <c r="J10"/>
  <c r="M19"/>
  <c r="N19"/>
  <c r="J19"/>
  <c r="K19"/>
  <c r="AJ19"/>
  <c r="L19"/>
  <c r="N51"/>
  <c r="J51"/>
  <c r="K51"/>
  <c r="L51"/>
  <c r="AJ51"/>
  <c r="M51"/>
  <c r="L25"/>
  <c r="M25"/>
  <c r="N25"/>
  <c r="J25"/>
  <c r="AJ25"/>
  <c r="K25"/>
  <c r="N68"/>
  <c r="J68"/>
  <c r="K68"/>
  <c r="AJ68"/>
  <c r="L68"/>
  <c r="M68"/>
  <c r="M35"/>
  <c r="N35"/>
  <c r="J35"/>
  <c r="AI35"/>
  <c r="K35"/>
  <c r="AJ35"/>
  <c r="L35"/>
  <c r="AJ12"/>
  <c r="N12"/>
  <c r="J12"/>
  <c r="K12"/>
  <c r="L12"/>
  <c r="M12"/>
  <c r="L17"/>
  <c r="M17"/>
  <c r="N17"/>
  <c r="J17"/>
  <c r="AJ17"/>
  <c r="K17"/>
  <c r="L49"/>
  <c r="M49"/>
  <c r="N49"/>
  <c r="J49"/>
  <c r="AJ49"/>
  <c r="K49"/>
  <c r="N28"/>
  <c r="J28"/>
  <c r="AJ28"/>
  <c r="K28"/>
  <c r="L28"/>
  <c r="M28"/>
  <c r="M66"/>
  <c r="N66"/>
  <c r="J66"/>
  <c r="AI66"/>
  <c r="I66" s="1"/>
  <c r="U22" s="1"/>
  <c r="K66"/>
  <c r="AJ66"/>
  <c r="L66"/>
  <c r="AI59"/>
  <c r="AI44"/>
  <c r="I44" s="1"/>
  <c r="AI11"/>
  <c r="I11" s="1"/>
  <c r="K11"/>
  <c r="AJ11"/>
  <c r="L11"/>
  <c r="M11"/>
  <c r="N11"/>
  <c r="J11"/>
  <c r="AI18"/>
  <c r="I18" s="1"/>
  <c r="U12" s="1"/>
  <c r="M18"/>
  <c r="AJ18"/>
  <c r="N18"/>
  <c r="J18"/>
  <c r="K18"/>
  <c r="L18"/>
  <c r="AJ52"/>
  <c r="L52"/>
  <c r="M52"/>
  <c r="N52"/>
  <c r="J52"/>
  <c r="K52"/>
  <c r="AI27"/>
  <c r="I27" s="1"/>
  <c r="L27"/>
  <c r="AJ27"/>
  <c r="M27"/>
  <c r="N27"/>
  <c r="J27"/>
  <c r="K27"/>
  <c r="J45"/>
  <c r="U21"/>
  <c r="L65"/>
  <c r="M65"/>
  <c r="N65"/>
  <c r="J65"/>
  <c r="AJ65"/>
  <c r="K65"/>
  <c r="N51" i="59"/>
  <c r="J51"/>
  <c r="K51"/>
  <c r="L51"/>
  <c r="AJ51"/>
  <c r="M51"/>
  <c r="M19"/>
  <c r="N19"/>
  <c r="J19"/>
  <c r="K19"/>
  <c r="AJ19"/>
  <c r="L19"/>
  <c r="L27"/>
  <c r="AJ27"/>
  <c r="M27"/>
  <c r="N27"/>
  <c r="J27"/>
  <c r="K27"/>
  <c r="L20"/>
  <c r="M20"/>
  <c r="AJ20"/>
  <c r="N20"/>
  <c r="J20"/>
  <c r="K20"/>
  <c r="N68"/>
  <c r="J68"/>
  <c r="K68"/>
  <c r="AJ68"/>
  <c r="L68"/>
  <c r="M68"/>
  <c r="AI18"/>
  <c r="I18" s="1"/>
  <c r="U12" s="1"/>
  <c r="M18"/>
  <c r="AJ18"/>
  <c r="N18"/>
  <c r="J18"/>
  <c r="K18"/>
  <c r="L18"/>
  <c r="AI35"/>
  <c r="L49"/>
  <c r="M49"/>
  <c r="N49"/>
  <c r="J49"/>
  <c r="AJ49"/>
  <c r="K49"/>
  <c r="I59"/>
  <c r="AI60"/>
  <c r="I60" s="1"/>
  <c r="M26"/>
  <c r="AI26"/>
  <c r="I26" s="1"/>
  <c r="U10" s="1"/>
  <c r="N26"/>
  <c r="J26"/>
  <c r="AJ26"/>
  <c r="K26"/>
  <c r="L26"/>
  <c r="M66"/>
  <c r="N66"/>
  <c r="J66"/>
  <c r="AI66"/>
  <c r="I66" s="1"/>
  <c r="U22" s="1"/>
  <c r="K66"/>
  <c r="AJ66"/>
  <c r="L66"/>
  <c r="AJ52"/>
  <c r="L52"/>
  <c r="M52"/>
  <c r="N52"/>
  <c r="J52"/>
  <c r="K52"/>
  <c r="L25"/>
  <c r="M25"/>
  <c r="N25"/>
  <c r="J25"/>
  <c r="AJ25"/>
  <c r="K25"/>
  <c r="L65"/>
  <c r="M65"/>
  <c r="N65"/>
  <c r="J65"/>
  <c r="AJ65"/>
  <c r="K65"/>
  <c r="AJ50"/>
  <c r="M50"/>
  <c r="N50"/>
  <c r="J50"/>
  <c r="K50"/>
  <c r="AI50"/>
  <c r="I50" s="1"/>
  <c r="U20" s="1"/>
  <c r="L50"/>
  <c r="AK10"/>
  <c r="AK12"/>
  <c r="AK11"/>
  <c r="AK9"/>
  <c r="N28"/>
  <c r="J28"/>
  <c r="AJ28"/>
  <c r="K28"/>
  <c r="L28"/>
  <c r="M28"/>
  <c r="K67"/>
  <c r="AJ67"/>
  <c r="L67"/>
  <c r="M67"/>
  <c r="N67"/>
  <c r="J67"/>
  <c r="I42"/>
  <c r="U16" s="1"/>
  <c r="AI43"/>
  <c r="K67" i="58"/>
  <c r="AJ67"/>
  <c r="L67"/>
  <c r="M67"/>
  <c r="N67"/>
  <c r="J67"/>
  <c r="AJ50"/>
  <c r="M50"/>
  <c r="N50"/>
  <c r="J50"/>
  <c r="K50"/>
  <c r="AI50"/>
  <c r="I50" s="1"/>
  <c r="U20" s="1"/>
  <c r="L50"/>
  <c r="AI18"/>
  <c r="I18" s="1"/>
  <c r="U12" s="1"/>
  <c r="M18"/>
  <c r="AJ18"/>
  <c r="N18"/>
  <c r="J18"/>
  <c r="K18"/>
  <c r="L18"/>
  <c r="N42"/>
  <c r="J42"/>
  <c r="AI42"/>
  <c r="I42" s="1"/>
  <c r="U16" s="1"/>
  <c r="K42"/>
  <c r="AJ42"/>
  <c r="L42"/>
  <c r="M42"/>
  <c r="AJ12"/>
  <c r="N12"/>
  <c r="J12"/>
  <c r="K12"/>
  <c r="L12"/>
  <c r="M12"/>
  <c r="L27"/>
  <c r="AJ27"/>
  <c r="M27"/>
  <c r="N27"/>
  <c r="J27"/>
  <c r="K27"/>
  <c r="L65"/>
  <c r="M65"/>
  <c r="N65"/>
  <c r="J65"/>
  <c r="AJ65"/>
  <c r="K65"/>
  <c r="AJ52"/>
  <c r="L52"/>
  <c r="M52"/>
  <c r="N52"/>
  <c r="J52"/>
  <c r="K52"/>
  <c r="L17"/>
  <c r="M17"/>
  <c r="N17"/>
  <c r="J17"/>
  <c r="AJ17"/>
  <c r="K17"/>
  <c r="L43"/>
  <c r="M43"/>
  <c r="AJ43"/>
  <c r="N43"/>
  <c r="J43"/>
  <c r="K43"/>
  <c r="K10"/>
  <c r="L10"/>
  <c r="AI10"/>
  <c r="I10" s="1"/>
  <c r="U8" s="1"/>
  <c r="M10"/>
  <c r="AJ10"/>
  <c r="N10"/>
  <c r="J10"/>
  <c r="N28"/>
  <c r="J28"/>
  <c r="AJ28"/>
  <c r="K28"/>
  <c r="L28"/>
  <c r="M28"/>
  <c r="N68"/>
  <c r="J68"/>
  <c r="K68"/>
  <c r="AJ68"/>
  <c r="L68"/>
  <c r="M68"/>
  <c r="N51"/>
  <c r="J51"/>
  <c r="K51"/>
  <c r="AI51"/>
  <c r="I51" s="1"/>
  <c r="L51"/>
  <c r="AJ51"/>
  <c r="M51"/>
  <c r="L20"/>
  <c r="M20"/>
  <c r="AJ20"/>
  <c r="N20"/>
  <c r="J20"/>
  <c r="K20"/>
  <c r="L41"/>
  <c r="M41"/>
  <c r="AJ41"/>
  <c r="N41"/>
  <c r="J41"/>
  <c r="K41"/>
  <c r="AI11"/>
  <c r="I11" s="1"/>
  <c r="K11"/>
  <c r="AJ11"/>
  <c r="L11"/>
  <c r="M11"/>
  <c r="N11"/>
  <c r="J11"/>
  <c r="M26"/>
  <c r="AI26"/>
  <c r="I26" s="1"/>
  <c r="U10" s="1"/>
  <c r="N26"/>
  <c r="J26"/>
  <c r="AJ26"/>
  <c r="K26"/>
  <c r="L26"/>
  <c r="AI35"/>
  <c r="M66"/>
  <c r="N66"/>
  <c r="J66"/>
  <c r="AI66"/>
  <c r="I66" s="1"/>
  <c r="U22" s="1"/>
  <c r="K66"/>
  <c r="AJ66"/>
  <c r="L66"/>
  <c r="L49"/>
  <c r="M49"/>
  <c r="N49"/>
  <c r="J49"/>
  <c r="AJ49"/>
  <c r="K49"/>
  <c r="U23"/>
  <c r="J61"/>
  <c r="M19"/>
  <c r="N19"/>
  <c r="J19"/>
  <c r="AI19"/>
  <c r="I19" s="1"/>
  <c r="K19"/>
  <c r="AJ19"/>
  <c r="L19"/>
  <c r="M44"/>
  <c r="N44"/>
  <c r="J44"/>
  <c r="K44"/>
  <c r="AJ44"/>
  <c r="L44"/>
  <c r="N9"/>
  <c r="J9"/>
  <c r="AJ9"/>
  <c r="K9"/>
  <c r="L9"/>
  <c r="M9"/>
  <c r="L25"/>
  <c r="M25"/>
  <c r="N25"/>
  <c r="J25"/>
  <c r="AJ25"/>
  <c r="K25"/>
  <c r="N60" i="57"/>
  <c r="J60"/>
  <c r="K60"/>
  <c r="AJ60"/>
  <c r="L60"/>
  <c r="M60"/>
  <c r="M66"/>
  <c r="N66"/>
  <c r="J66"/>
  <c r="AI66"/>
  <c r="I66" s="1"/>
  <c r="U22" s="1"/>
  <c r="K66"/>
  <c r="AJ66"/>
  <c r="L66"/>
  <c r="M26"/>
  <c r="AI26"/>
  <c r="I26" s="1"/>
  <c r="U10" s="1"/>
  <c r="N26"/>
  <c r="J26"/>
  <c r="AJ26"/>
  <c r="K26"/>
  <c r="L26"/>
  <c r="AI11"/>
  <c r="I51"/>
  <c r="AI52"/>
  <c r="I52" s="1"/>
  <c r="AI34"/>
  <c r="I34" s="1"/>
  <c r="U14" s="1"/>
  <c r="K34"/>
  <c r="AJ34"/>
  <c r="L34"/>
  <c r="M34"/>
  <c r="N34"/>
  <c r="J34"/>
  <c r="L65"/>
  <c r="M65"/>
  <c r="N65"/>
  <c r="J65"/>
  <c r="AJ65"/>
  <c r="K65"/>
  <c r="L25"/>
  <c r="M25"/>
  <c r="N25"/>
  <c r="J25"/>
  <c r="AJ25"/>
  <c r="K25"/>
  <c r="L41"/>
  <c r="M41"/>
  <c r="AJ41"/>
  <c r="N41"/>
  <c r="J41"/>
  <c r="K41"/>
  <c r="K67"/>
  <c r="AJ67"/>
  <c r="L67"/>
  <c r="M67"/>
  <c r="N67"/>
  <c r="J67"/>
  <c r="N28"/>
  <c r="J28"/>
  <c r="AJ28"/>
  <c r="K28"/>
  <c r="L28"/>
  <c r="M28"/>
  <c r="N57"/>
  <c r="J57"/>
  <c r="K57"/>
  <c r="AJ57"/>
  <c r="L57"/>
  <c r="M57"/>
  <c r="AI58"/>
  <c r="I19"/>
  <c r="AI20"/>
  <c r="I20" s="1"/>
  <c r="N68"/>
  <c r="J68"/>
  <c r="K68"/>
  <c r="AJ68"/>
  <c r="L68"/>
  <c r="M68"/>
  <c r="M35"/>
  <c r="N35"/>
  <c r="J35"/>
  <c r="AI35"/>
  <c r="I35" s="1"/>
  <c r="K35"/>
  <c r="AJ35"/>
  <c r="L35"/>
  <c r="AI27"/>
  <c r="I27" s="1"/>
  <c r="L27"/>
  <c r="AJ27"/>
  <c r="M27"/>
  <c r="N27"/>
  <c r="J27"/>
  <c r="K27"/>
  <c r="L43"/>
  <c r="M43"/>
  <c r="AJ43"/>
  <c r="N43"/>
  <c r="J43"/>
  <c r="K43"/>
  <c r="AI42"/>
  <c r="I42" s="1"/>
  <c r="U16" s="1"/>
  <c r="L20" i="56"/>
  <c r="M20"/>
  <c r="AJ20"/>
  <c r="N20"/>
  <c r="J20"/>
  <c r="K20"/>
  <c r="K11"/>
  <c r="AJ11"/>
  <c r="L11"/>
  <c r="M11"/>
  <c r="N11"/>
  <c r="J11"/>
  <c r="K67"/>
  <c r="AJ67"/>
  <c r="L67"/>
  <c r="M67"/>
  <c r="N67"/>
  <c r="J67"/>
  <c r="L27"/>
  <c r="AJ27"/>
  <c r="M27"/>
  <c r="N27"/>
  <c r="J27"/>
  <c r="K27"/>
  <c r="M35"/>
  <c r="N35"/>
  <c r="J35"/>
  <c r="K35"/>
  <c r="AJ35"/>
  <c r="L35"/>
  <c r="N51"/>
  <c r="J51"/>
  <c r="K51"/>
  <c r="L51"/>
  <c r="AJ51"/>
  <c r="M51"/>
  <c r="U23"/>
  <c r="J61"/>
  <c r="M19"/>
  <c r="N19"/>
  <c r="J19"/>
  <c r="K19"/>
  <c r="AJ19"/>
  <c r="L19"/>
  <c r="N9"/>
  <c r="J9"/>
  <c r="AJ9"/>
  <c r="K9"/>
  <c r="L9"/>
  <c r="M9"/>
  <c r="N68"/>
  <c r="J68"/>
  <c r="K68"/>
  <c r="AJ68"/>
  <c r="L68"/>
  <c r="M68"/>
  <c r="M26"/>
  <c r="AI26"/>
  <c r="I26" s="1"/>
  <c r="U10" s="1"/>
  <c r="N26"/>
  <c r="J26"/>
  <c r="AJ26"/>
  <c r="K26"/>
  <c r="L26"/>
  <c r="J45"/>
  <c r="U21"/>
  <c r="AI34"/>
  <c r="I34" s="1"/>
  <c r="U14" s="1"/>
  <c r="K34"/>
  <c r="AJ34"/>
  <c r="L34"/>
  <c r="M34"/>
  <c r="N34"/>
  <c r="J34"/>
  <c r="L49"/>
  <c r="M49"/>
  <c r="N49"/>
  <c r="J49"/>
  <c r="AJ49"/>
  <c r="K49"/>
  <c r="L17"/>
  <c r="M17"/>
  <c r="N17"/>
  <c r="J17"/>
  <c r="AJ17"/>
  <c r="K17"/>
  <c r="K10"/>
  <c r="L10"/>
  <c r="AI10"/>
  <c r="I10" s="1"/>
  <c r="U8" s="1"/>
  <c r="M10"/>
  <c r="AJ10"/>
  <c r="N10"/>
  <c r="J10"/>
  <c r="M66"/>
  <c r="N66"/>
  <c r="J66"/>
  <c r="AI66"/>
  <c r="I66" s="1"/>
  <c r="U22" s="1"/>
  <c r="K66"/>
  <c r="AJ66"/>
  <c r="L66"/>
  <c r="L25"/>
  <c r="M25"/>
  <c r="N25"/>
  <c r="J25"/>
  <c r="AJ25"/>
  <c r="K25"/>
  <c r="K33"/>
  <c r="AJ33"/>
  <c r="L33"/>
  <c r="M33"/>
  <c r="N33"/>
  <c r="J33"/>
  <c r="AJ52"/>
  <c r="L52"/>
  <c r="M52"/>
  <c r="N52"/>
  <c r="J52"/>
  <c r="K52"/>
  <c r="AI60"/>
  <c r="I60" s="1"/>
  <c r="AI18"/>
  <c r="I18" s="1"/>
  <c r="U12" s="1"/>
  <c r="M18"/>
  <c r="AJ18"/>
  <c r="N18"/>
  <c r="J18"/>
  <c r="K18"/>
  <c r="L18"/>
  <c r="AJ12"/>
  <c r="N12"/>
  <c r="J12"/>
  <c r="K12"/>
  <c r="L12"/>
  <c r="M12"/>
  <c r="L65"/>
  <c r="M65"/>
  <c r="N65"/>
  <c r="J65"/>
  <c r="AJ65"/>
  <c r="K65"/>
  <c r="N28"/>
  <c r="J28"/>
  <c r="AJ28"/>
  <c r="K28"/>
  <c r="L28"/>
  <c r="M28"/>
  <c r="L36"/>
  <c r="M36"/>
  <c r="AJ36"/>
  <c r="N36"/>
  <c r="J36"/>
  <c r="K36"/>
  <c r="AJ50"/>
  <c r="M50"/>
  <c r="N50"/>
  <c r="J50"/>
  <c r="K50"/>
  <c r="AI50"/>
  <c r="I50" s="1"/>
  <c r="U20" s="1"/>
  <c r="L50"/>
  <c r="AI44"/>
  <c r="I44" s="1"/>
  <c r="K10" i="55"/>
  <c r="L10"/>
  <c r="AI10"/>
  <c r="I10" s="1"/>
  <c r="U8" s="1"/>
  <c r="M10"/>
  <c r="AJ10"/>
  <c r="N10"/>
  <c r="J10"/>
  <c r="M19"/>
  <c r="N19"/>
  <c r="J19"/>
  <c r="K19"/>
  <c r="AJ19"/>
  <c r="L19"/>
  <c r="AJ52"/>
  <c r="L52"/>
  <c r="M52"/>
  <c r="N52"/>
  <c r="J52"/>
  <c r="K52"/>
  <c r="M26"/>
  <c r="AI26"/>
  <c r="I26" s="1"/>
  <c r="U10" s="1"/>
  <c r="N26"/>
  <c r="J26"/>
  <c r="AJ26"/>
  <c r="K26"/>
  <c r="L26"/>
  <c r="AI35"/>
  <c r="AJ12"/>
  <c r="N12"/>
  <c r="J12"/>
  <c r="K12"/>
  <c r="L12"/>
  <c r="M12"/>
  <c r="L17"/>
  <c r="M17"/>
  <c r="N17"/>
  <c r="J17"/>
  <c r="AJ17"/>
  <c r="K17"/>
  <c r="AJ50"/>
  <c r="M50"/>
  <c r="N50"/>
  <c r="J50"/>
  <c r="K50"/>
  <c r="AI50"/>
  <c r="I50" s="1"/>
  <c r="U20" s="1"/>
  <c r="L50"/>
  <c r="L25"/>
  <c r="M25"/>
  <c r="N25"/>
  <c r="J25"/>
  <c r="AJ25"/>
  <c r="K25"/>
  <c r="AI11"/>
  <c r="I11" s="1"/>
  <c r="K11"/>
  <c r="AJ11"/>
  <c r="L11"/>
  <c r="M11"/>
  <c r="N11"/>
  <c r="J11"/>
  <c r="AI18"/>
  <c r="I18" s="1"/>
  <c r="U12" s="1"/>
  <c r="M18"/>
  <c r="AJ18"/>
  <c r="N18"/>
  <c r="J18"/>
  <c r="K18"/>
  <c r="L18"/>
  <c r="U19"/>
  <c r="J69"/>
  <c r="N51"/>
  <c r="J51"/>
  <c r="K51"/>
  <c r="L51"/>
  <c r="AJ51"/>
  <c r="M51"/>
  <c r="N28"/>
  <c r="J28"/>
  <c r="AJ28"/>
  <c r="K28"/>
  <c r="L28"/>
  <c r="M28"/>
  <c r="N9"/>
  <c r="J9"/>
  <c r="AJ9"/>
  <c r="K9"/>
  <c r="L9"/>
  <c r="M9"/>
  <c r="J45"/>
  <c r="U21"/>
  <c r="L20"/>
  <c r="M20"/>
  <c r="AJ20"/>
  <c r="N20"/>
  <c r="J20"/>
  <c r="K20"/>
  <c r="U31"/>
  <c r="L49"/>
  <c r="M49"/>
  <c r="N49"/>
  <c r="J49"/>
  <c r="AJ49"/>
  <c r="K49"/>
  <c r="L27"/>
  <c r="AJ27"/>
  <c r="M27"/>
  <c r="N27"/>
  <c r="J27"/>
  <c r="K27"/>
  <c r="AI44"/>
  <c r="I44" s="1"/>
  <c r="AI59"/>
  <c r="N28" i="54"/>
  <c r="J28"/>
  <c r="AJ28"/>
  <c r="K28"/>
  <c r="L28"/>
  <c r="M28"/>
  <c r="N58"/>
  <c r="J58"/>
  <c r="AI58"/>
  <c r="I58" s="1"/>
  <c r="K58"/>
  <c r="AJ58"/>
  <c r="L58"/>
  <c r="M58"/>
  <c r="AI18"/>
  <c r="I18" s="1"/>
  <c r="M18"/>
  <c r="AJ18"/>
  <c r="N18"/>
  <c r="J18"/>
  <c r="K18"/>
  <c r="L18"/>
  <c r="K33"/>
  <c r="AJ33"/>
  <c r="L33"/>
  <c r="M33"/>
  <c r="N33"/>
  <c r="J33"/>
  <c r="K11"/>
  <c r="AJ11"/>
  <c r="L11"/>
  <c r="M11"/>
  <c r="N11"/>
  <c r="J11"/>
  <c r="L49"/>
  <c r="M49"/>
  <c r="N49"/>
  <c r="J49"/>
  <c r="AJ49"/>
  <c r="K49"/>
  <c r="M66"/>
  <c r="N66"/>
  <c r="J66"/>
  <c r="AI66"/>
  <c r="I66" s="1"/>
  <c r="K66"/>
  <c r="AJ66"/>
  <c r="L66"/>
  <c r="AI43"/>
  <c r="L27"/>
  <c r="AJ27"/>
  <c r="M27"/>
  <c r="N27"/>
  <c r="J27"/>
  <c r="K27"/>
  <c r="N57"/>
  <c r="J57"/>
  <c r="K57"/>
  <c r="AJ57"/>
  <c r="L57"/>
  <c r="M57"/>
  <c r="L20"/>
  <c r="M20"/>
  <c r="AJ20"/>
  <c r="N20"/>
  <c r="J20"/>
  <c r="K20"/>
  <c r="L36"/>
  <c r="M36"/>
  <c r="AJ36"/>
  <c r="N36"/>
  <c r="J36"/>
  <c r="K36"/>
  <c r="N9"/>
  <c r="J9"/>
  <c r="AJ9"/>
  <c r="K9"/>
  <c r="L9"/>
  <c r="M9"/>
  <c r="AJ52"/>
  <c r="L52"/>
  <c r="M52"/>
  <c r="N52"/>
  <c r="J52"/>
  <c r="K52"/>
  <c r="L65"/>
  <c r="M65"/>
  <c r="N65"/>
  <c r="J65"/>
  <c r="AJ65"/>
  <c r="K65"/>
  <c r="M26"/>
  <c r="AI26"/>
  <c r="I26" s="1"/>
  <c r="U10" s="1"/>
  <c r="N26"/>
  <c r="J26"/>
  <c r="AJ26"/>
  <c r="K26"/>
  <c r="L26"/>
  <c r="AI59"/>
  <c r="I59" s="1"/>
  <c r="L59"/>
  <c r="AJ59"/>
  <c r="M59"/>
  <c r="N59"/>
  <c r="J59"/>
  <c r="K59"/>
  <c r="M19"/>
  <c r="N19"/>
  <c r="J19"/>
  <c r="AI19"/>
  <c r="I19" s="1"/>
  <c r="K19"/>
  <c r="AJ19"/>
  <c r="L19"/>
  <c r="M35"/>
  <c r="N35"/>
  <c r="J35"/>
  <c r="K35"/>
  <c r="AJ35"/>
  <c r="L35"/>
  <c r="K10"/>
  <c r="L10"/>
  <c r="AI10"/>
  <c r="I10" s="1"/>
  <c r="U8" s="1"/>
  <c r="M10"/>
  <c r="AJ10"/>
  <c r="N10"/>
  <c r="J10"/>
  <c r="AJ50"/>
  <c r="M50"/>
  <c r="N50"/>
  <c r="J50"/>
  <c r="K50"/>
  <c r="AI50"/>
  <c r="I50" s="1"/>
  <c r="U20" s="1"/>
  <c r="L50"/>
  <c r="AI67"/>
  <c r="I67" s="1"/>
  <c r="K67"/>
  <c r="AJ67"/>
  <c r="L67"/>
  <c r="M67"/>
  <c r="N67"/>
  <c r="J67"/>
  <c r="L25"/>
  <c r="M25"/>
  <c r="N25"/>
  <c r="J25"/>
  <c r="AJ25"/>
  <c r="K25"/>
  <c r="N60"/>
  <c r="J60"/>
  <c r="AI60"/>
  <c r="I60" s="1"/>
  <c r="K60"/>
  <c r="AJ60"/>
  <c r="L60"/>
  <c r="M60"/>
  <c r="L17"/>
  <c r="M17"/>
  <c r="N17"/>
  <c r="J17"/>
  <c r="AJ17"/>
  <c r="K17"/>
  <c r="AI34"/>
  <c r="I34" s="1"/>
  <c r="U14" s="1"/>
  <c r="K34"/>
  <c r="AJ34"/>
  <c r="L34"/>
  <c r="M34"/>
  <c r="N34"/>
  <c r="J34"/>
  <c r="AJ12"/>
  <c r="N12"/>
  <c r="J12"/>
  <c r="K12"/>
  <c r="L12"/>
  <c r="M12"/>
  <c r="N51"/>
  <c r="J51"/>
  <c r="K51"/>
  <c r="AI51"/>
  <c r="I51" s="1"/>
  <c r="L51"/>
  <c r="AJ51"/>
  <c r="M51"/>
  <c r="N68"/>
  <c r="J68"/>
  <c r="K68"/>
  <c r="AJ68"/>
  <c r="L68"/>
  <c r="M68"/>
  <c r="K11" i="53"/>
  <c r="AJ11"/>
  <c r="L11"/>
  <c r="M11"/>
  <c r="N11"/>
  <c r="J11"/>
  <c r="L27"/>
  <c r="AJ27"/>
  <c r="M27"/>
  <c r="N27"/>
  <c r="J27"/>
  <c r="K27"/>
  <c r="M66"/>
  <c r="N66"/>
  <c r="J66"/>
  <c r="AI66"/>
  <c r="I66" s="1"/>
  <c r="K66"/>
  <c r="AJ66"/>
  <c r="L66"/>
  <c r="AI36"/>
  <c r="I36" s="1"/>
  <c r="AI43"/>
  <c r="J37"/>
  <c r="U11"/>
  <c r="N9"/>
  <c r="J9"/>
  <c r="AJ9"/>
  <c r="K9"/>
  <c r="L9"/>
  <c r="M9"/>
  <c r="AJ50"/>
  <c r="M50"/>
  <c r="N50"/>
  <c r="J50"/>
  <c r="K50"/>
  <c r="AI50"/>
  <c r="L50"/>
  <c r="M26"/>
  <c r="AI26"/>
  <c r="I26" s="1"/>
  <c r="N26"/>
  <c r="J26"/>
  <c r="AJ26"/>
  <c r="K26"/>
  <c r="L26"/>
  <c r="L65"/>
  <c r="M65"/>
  <c r="N65"/>
  <c r="J65"/>
  <c r="AJ65"/>
  <c r="K65"/>
  <c r="U9"/>
  <c r="J21"/>
  <c r="K10"/>
  <c r="L10"/>
  <c r="AI10"/>
  <c r="I10" s="1"/>
  <c r="M10"/>
  <c r="AJ10"/>
  <c r="N10"/>
  <c r="J10"/>
  <c r="L25"/>
  <c r="M25"/>
  <c r="N25"/>
  <c r="J25"/>
  <c r="AJ25"/>
  <c r="K25"/>
  <c r="AI67"/>
  <c r="I67" s="1"/>
  <c r="K67"/>
  <c r="AJ67"/>
  <c r="L67"/>
  <c r="M67"/>
  <c r="N67"/>
  <c r="J67"/>
  <c r="AI59"/>
  <c r="AJ12"/>
  <c r="N12"/>
  <c r="J12"/>
  <c r="K12"/>
  <c r="L12"/>
  <c r="M12"/>
  <c r="N28"/>
  <c r="J28"/>
  <c r="AJ28"/>
  <c r="K28"/>
  <c r="L28"/>
  <c r="M28"/>
  <c r="N68"/>
  <c r="J68"/>
  <c r="K68"/>
  <c r="AJ68"/>
  <c r="L68"/>
  <c r="M68"/>
  <c r="AK10" i="52"/>
  <c r="AK12"/>
  <c r="AK11"/>
  <c r="AK9"/>
  <c r="L20"/>
  <c r="M20"/>
  <c r="AJ20"/>
  <c r="N20"/>
  <c r="J20"/>
  <c r="K20"/>
  <c r="M44"/>
  <c r="N44"/>
  <c r="J44"/>
  <c r="K44"/>
  <c r="AJ44"/>
  <c r="L44"/>
  <c r="M66"/>
  <c r="N66"/>
  <c r="J66"/>
  <c r="AI66"/>
  <c r="I66" s="1"/>
  <c r="K66"/>
  <c r="AJ66"/>
  <c r="L66"/>
  <c r="N28"/>
  <c r="J28"/>
  <c r="AJ28"/>
  <c r="K28"/>
  <c r="L28"/>
  <c r="M28"/>
  <c r="L59"/>
  <c r="AJ59"/>
  <c r="M59"/>
  <c r="N59"/>
  <c r="J59"/>
  <c r="K59"/>
  <c r="M19"/>
  <c r="N19"/>
  <c r="J19"/>
  <c r="K19"/>
  <c r="AJ19"/>
  <c r="L19"/>
  <c r="L43"/>
  <c r="M43"/>
  <c r="AJ43"/>
  <c r="N43"/>
  <c r="J43"/>
  <c r="K43"/>
  <c r="L65"/>
  <c r="M65"/>
  <c r="N65"/>
  <c r="J65"/>
  <c r="AJ65"/>
  <c r="K65"/>
  <c r="L27"/>
  <c r="AJ27"/>
  <c r="M27"/>
  <c r="N27"/>
  <c r="J27"/>
  <c r="K27"/>
  <c r="N60"/>
  <c r="J60"/>
  <c r="K60"/>
  <c r="AJ60"/>
  <c r="L60"/>
  <c r="M60"/>
  <c r="AI52"/>
  <c r="I52" s="1"/>
  <c r="L17"/>
  <c r="M17"/>
  <c r="N17"/>
  <c r="J17"/>
  <c r="AJ17"/>
  <c r="K17"/>
  <c r="N42"/>
  <c r="J42"/>
  <c r="AI42"/>
  <c r="I42" s="1"/>
  <c r="K42"/>
  <c r="AJ42"/>
  <c r="L42"/>
  <c r="M42"/>
  <c r="AI67"/>
  <c r="I67" s="1"/>
  <c r="K67"/>
  <c r="AJ67"/>
  <c r="L67"/>
  <c r="M67"/>
  <c r="N67"/>
  <c r="J67"/>
  <c r="M26"/>
  <c r="AI26"/>
  <c r="I26" s="1"/>
  <c r="N26"/>
  <c r="J26"/>
  <c r="AJ26"/>
  <c r="K26"/>
  <c r="L26"/>
  <c r="N58"/>
  <c r="J58"/>
  <c r="AI58"/>
  <c r="I58" s="1"/>
  <c r="K58"/>
  <c r="AJ58"/>
  <c r="L58"/>
  <c r="M58"/>
  <c r="AI35"/>
  <c r="AI18"/>
  <c r="I18" s="1"/>
  <c r="U12" s="1"/>
  <c r="M18"/>
  <c r="AJ18"/>
  <c r="N18"/>
  <c r="J18"/>
  <c r="K18"/>
  <c r="L18"/>
  <c r="J53"/>
  <c r="U17"/>
  <c r="L41"/>
  <c r="M41"/>
  <c r="AJ41"/>
  <c r="N41"/>
  <c r="J41"/>
  <c r="K41"/>
  <c r="N68"/>
  <c r="J68"/>
  <c r="K68"/>
  <c r="AJ68"/>
  <c r="L68"/>
  <c r="M68"/>
  <c r="L25"/>
  <c r="M25"/>
  <c r="N25"/>
  <c r="J25"/>
  <c r="AJ25"/>
  <c r="K25"/>
  <c r="N57"/>
  <c r="J57"/>
  <c r="K57"/>
  <c r="AJ57"/>
  <c r="L57"/>
  <c r="M57"/>
  <c r="U13" i="51"/>
  <c r="J13"/>
  <c r="L49"/>
  <c r="M49"/>
  <c r="N49"/>
  <c r="J49"/>
  <c r="AJ49"/>
  <c r="K49"/>
  <c r="N68"/>
  <c r="J68"/>
  <c r="K68"/>
  <c r="AJ68"/>
  <c r="L68"/>
  <c r="M68"/>
  <c r="M26"/>
  <c r="AI26"/>
  <c r="I26" s="1"/>
  <c r="N26"/>
  <c r="J26"/>
  <c r="AJ26"/>
  <c r="K26"/>
  <c r="L26"/>
  <c r="AI35"/>
  <c r="U23"/>
  <c r="J61"/>
  <c r="AI18"/>
  <c r="M18"/>
  <c r="AJ18"/>
  <c r="N18"/>
  <c r="J18"/>
  <c r="K18"/>
  <c r="L18"/>
  <c r="AJ52"/>
  <c r="L52"/>
  <c r="M52"/>
  <c r="N52"/>
  <c r="J52"/>
  <c r="K52"/>
  <c r="M66"/>
  <c r="N66"/>
  <c r="J66"/>
  <c r="AI66"/>
  <c r="I66" s="1"/>
  <c r="U22" s="1"/>
  <c r="K66"/>
  <c r="AJ66"/>
  <c r="L66"/>
  <c r="L25"/>
  <c r="M25"/>
  <c r="N25"/>
  <c r="J25"/>
  <c r="AJ25"/>
  <c r="K25"/>
  <c r="AI43"/>
  <c r="AI60"/>
  <c r="I60" s="1"/>
  <c r="AJ50"/>
  <c r="M50"/>
  <c r="N50"/>
  <c r="J50"/>
  <c r="K50"/>
  <c r="AI50"/>
  <c r="I50" s="1"/>
  <c r="U20" s="1"/>
  <c r="L50"/>
  <c r="L65"/>
  <c r="M65"/>
  <c r="N65"/>
  <c r="J65"/>
  <c r="AJ65"/>
  <c r="K65"/>
  <c r="N28"/>
  <c r="J28"/>
  <c r="AJ28"/>
  <c r="K28"/>
  <c r="L28"/>
  <c r="M28"/>
  <c r="AI12"/>
  <c r="I12" s="1"/>
  <c r="N51"/>
  <c r="J51"/>
  <c r="K51"/>
  <c r="L51"/>
  <c r="AJ51"/>
  <c r="M51"/>
  <c r="L17"/>
  <c r="M17"/>
  <c r="N17"/>
  <c r="J17"/>
  <c r="AJ17"/>
  <c r="K17"/>
  <c r="AI67"/>
  <c r="I67" s="1"/>
  <c r="K67"/>
  <c r="AJ67"/>
  <c r="L67"/>
  <c r="M67"/>
  <c r="N67"/>
  <c r="J67"/>
  <c r="AI27"/>
  <c r="I27" s="1"/>
  <c r="L27"/>
  <c r="AJ27"/>
  <c r="M27"/>
  <c r="N27"/>
  <c r="J27"/>
  <c r="K27"/>
  <c r="AJ12" i="50"/>
  <c r="N12"/>
  <c r="J12"/>
  <c r="K12"/>
  <c r="L12"/>
  <c r="M12"/>
  <c r="AJ50"/>
  <c r="M50"/>
  <c r="N50"/>
  <c r="J50"/>
  <c r="K50"/>
  <c r="AI50"/>
  <c r="I50" s="1"/>
  <c r="L50"/>
  <c r="AI18"/>
  <c r="I18" s="1"/>
  <c r="M18"/>
  <c r="AJ18"/>
  <c r="N18"/>
  <c r="J18"/>
  <c r="K18"/>
  <c r="L18"/>
  <c r="N28"/>
  <c r="J28"/>
  <c r="AJ28"/>
  <c r="K28"/>
  <c r="L28"/>
  <c r="M28"/>
  <c r="N60"/>
  <c r="J60"/>
  <c r="K60"/>
  <c r="AJ60"/>
  <c r="L60"/>
  <c r="M60"/>
  <c r="L65"/>
  <c r="M65"/>
  <c r="N65"/>
  <c r="J65"/>
  <c r="AJ65"/>
  <c r="K65"/>
  <c r="M44"/>
  <c r="N44"/>
  <c r="J44"/>
  <c r="K44"/>
  <c r="AJ44"/>
  <c r="L44"/>
  <c r="K11"/>
  <c r="AJ11"/>
  <c r="L11"/>
  <c r="M11"/>
  <c r="N11"/>
  <c r="J11"/>
  <c r="N51"/>
  <c r="J51"/>
  <c r="K51"/>
  <c r="AI51"/>
  <c r="I51" s="1"/>
  <c r="L51"/>
  <c r="AJ51"/>
  <c r="M51"/>
  <c r="L20"/>
  <c r="M20"/>
  <c r="AJ20"/>
  <c r="N20"/>
  <c r="J20"/>
  <c r="K20"/>
  <c r="L27"/>
  <c r="AJ27"/>
  <c r="M27"/>
  <c r="N27"/>
  <c r="J27"/>
  <c r="K27"/>
  <c r="N58"/>
  <c r="J58"/>
  <c r="AI58"/>
  <c r="I58" s="1"/>
  <c r="K58"/>
  <c r="AJ58"/>
  <c r="L58"/>
  <c r="M58"/>
  <c r="K67"/>
  <c r="AJ67"/>
  <c r="L67"/>
  <c r="M67"/>
  <c r="N67"/>
  <c r="J67"/>
  <c r="L43"/>
  <c r="M43"/>
  <c r="AJ43"/>
  <c r="N43"/>
  <c r="J43"/>
  <c r="K43"/>
  <c r="N9"/>
  <c r="J9"/>
  <c r="AJ9"/>
  <c r="K9"/>
  <c r="L9"/>
  <c r="M9"/>
  <c r="L49"/>
  <c r="M49"/>
  <c r="N49"/>
  <c r="J49"/>
  <c r="AJ49"/>
  <c r="K49"/>
  <c r="M19"/>
  <c r="N19"/>
  <c r="J19"/>
  <c r="AI19"/>
  <c r="I19" s="1"/>
  <c r="K19"/>
  <c r="AJ19"/>
  <c r="L19"/>
  <c r="M26"/>
  <c r="AI26"/>
  <c r="I26" s="1"/>
  <c r="N26"/>
  <c r="J26"/>
  <c r="AJ26"/>
  <c r="K26"/>
  <c r="L26"/>
  <c r="N57"/>
  <c r="J57"/>
  <c r="K57"/>
  <c r="AJ57"/>
  <c r="L57"/>
  <c r="M57"/>
  <c r="N68"/>
  <c r="J68"/>
  <c r="K68"/>
  <c r="AJ68"/>
  <c r="L68"/>
  <c r="M68"/>
  <c r="N42"/>
  <c r="J42"/>
  <c r="AI42"/>
  <c r="I42" s="1"/>
  <c r="K42"/>
  <c r="AJ42"/>
  <c r="L42"/>
  <c r="M42"/>
  <c r="AI35"/>
  <c r="K10"/>
  <c r="L10"/>
  <c r="AI10"/>
  <c r="I10" s="1"/>
  <c r="U8" s="1"/>
  <c r="M10"/>
  <c r="AJ10"/>
  <c r="N10"/>
  <c r="J10"/>
  <c r="AJ52"/>
  <c r="L52"/>
  <c r="M52"/>
  <c r="N52"/>
  <c r="J52"/>
  <c r="AI52"/>
  <c r="I52" s="1"/>
  <c r="K52"/>
  <c r="L17"/>
  <c r="M17"/>
  <c r="N17"/>
  <c r="J17"/>
  <c r="AJ17"/>
  <c r="K17"/>
  <c r="L25"/>
  <c r="M25"/>
  <c r="N25"/>
  <c r="J25"/>
  <c r="AJ25"/>
  <c r="K25"/>
  <c r="AI59"/>
  <c r="I59" s="1"/>
  <c r="L59"/>
  <c r="AJ59"/>
  <c r="M59"/>
  <c r="N59"/>
  <c r="J59"/>
  <c r="K59"/>
  <c r="M66"/>
  <c r="N66"/>
  <c r="J66"/>
  <c r="AI66"/>
  <c r="I66" s="1"/>
  <c r="U22" s="1"/>
  <c r="K66"/>
  <c r="AJ66"/>
  <c r="L66"/>
  <c r="L41"/>
  <c r="M41"/>
  <c r="AJ41"/>
  <c r="N41"/>
  <c r="J41"/>
  <c r="K41"/>
  <c r="M66" i="49"/>
  <c r="N66"/>
  <c r="J66"/>
  <c r="AI66"/>
  <c r="I66" s="1"/>
  <c r="K66"/>
  <c r="AJ66"/>
  <c r="L66"/>
  <c r="K33"/>
  <c r="AJ33"/>
  <c r="L33"/>
  <c r="M33"/>
  <c r="N33"/>
  <c r="J33"/>
  <c r="AJ50"/>
  <c r="M50"/>
  <c r="N50"/>
  <c r="J50"/>
  <c r="K50"/>
  <c r="AI50"/>
  <c r="I50" s="1"/>
  <c r="L50"/>
  <c r="AI18"/>
  <c r="I18" s="1"/>
  <c r="M18"/>
  <c r="AJ18"/>
  <c r="N18"/>
  <c r="J18"/>
  <c r="K18"/>
  <c r="L18"/>
  <c r="N42"/>
  <c r="J42"/>
  <c r="AI42"/>
  <c r="I42" s="1"/>
  <c r="K42"/>
  <c r="AJ42"/>
  <c r="L42"/>
  <c r="M42"/>
  <c r="AK10"/>
  <c r="AK12"/>
  <c r="AK11"/>
  <c r="AK9"/>
  <c r="L65"/>
  <c r="M65"/>
  <c r="N65"/>
  <c r="J65"/>
  <c r="AJ65"/>
  <c r="K65"/>
  <c r="L36"/>
  <c r="M36"/>
  <c r="AJ36"/>
  <c r="N36"/>
  <c r="J36"/>
  <c r="K36"/>
  <c r="N51"/>
  <c r="J51"/>
  <c r="K51"/>
  <c r="AI51"/>
  <c r="I51" s="1"/>
  <c r="L51"/>
  <c r="AJ51"/>
  <c r="M51"/>
  <c r="L20"/>
  <c r="M20"/>
  <c r="AJ20"/>
  <c r="N20"/>
  <c r="J20"/>
  <c r="K20"/>
  <c r="L41"/>
  <c r="M41"/>
  <c r="AJ41"/>
  <c r="N41"/>
  <c r="J41"/>
  <c r="K41"/>
  <c r="AI67"/>
  <c r="I67" s="1"/>
  <c r="K67"/>
  <c r="AJ67"/>
  <c r="L67"/>
  <c r="M67"/>
  <c r="N67"/>
  <c r="J67"/>
  <c r="M35"/>
  <c r="N35"/>
  <c r="J35"/>
  <c r="K35"/>
  <c r="AJ35"/>
  <c r="L35"/>
  <c r="L49"/>
  <c r="M49"/>
  <c r="N49"/>
  <c r="J49"/>
  <c r="AJ49"/>
  <c r="K49"/>
  <c r="AI27"/>
  <c r="I27" s="1"/>
  <c r="L27"/>
  <c r="AJ27"/>
  <c r="M27"/>
  <c r="N27"/>
  <c r="J27"/>
  <c r="K27"/>
  <c r="M19"/>
  <c r="N19"/>
  <c r="J19"/>
  <c r="AI19"/>
  <c r="I19" s="1"/>
  <c r="K19"/>
  <c r="AJ19"/>
  <c r="L19"/>
  <c r="M44"/>
  <c r="N44"/>
  <c r="J44"/>
  <c r="K44"/>
  <c r="AJ44"/>
  <c r="L44"/>
  <c r="N68"/>
  <c r="J68"/>
  <c r="AI68"/>
  <c r="I68" s="1"/>
  <c r="K68"/>
  <c r="AJ68"/>
  <c r="L68"/>
  <c r="M68"/>
  <c r="AI34"/>
  <c r="I34" s="1"/>
  <c r="U14" s="1"/>
  <c r="K34"/>
  <c r="AJ34"/>
  <c r="L34"/>
  <c r="M34"/>
  <c r="N34"/>
  <c r="J34"/>
  <c r="AJ52"/>
  <c r="L52"/>
  <c r="M52"/>
  <c r="N52"/>
  <c r="J52"/>
  <c r="AI52"/>
  <c r="I52" s="1"/>
  <c r="K52"/>
  <c r="L17"/>
  <c r="M17"/>
  <c r="N17"/>
  <c r="J17"/>
  <c r="AJ17"/>
  <c r="K17"/>
  <c r="L43"/>
  <c r="M43"/>
  <c r="AJ43"/>
  <c r="N43"/>
  <c r="J43"/>
  <c r="K43"/>
  <c r="AI59"/>
  <c r="L65" i="48"/>
  <c r="M65"/>
  <c r="N65"/>
  <c r="J65"/>
  <c r="AJ65"/>
  <c r="K65"/>
  <c r="M26"/>
  <c r="AI26"/>
  <c r="I26" s="1"/>
  <c r="N26"/>
  <c r="J26"/>
  <c r="AJ26"/>
  <c r="K26"/>
  <c r="L26"/>
  <c r="AJ52"/>
  <c r="L52"/>
  <c r="M52"/>
  <c r="N52"/>
  <c r="J52"/>
  <c r="K52"/>
  <c r="K10"/>
  <c r="L10"/>
  <c r="AI10"/>
  <c r="I10" s="1"/>
  <c r="M10"/>
  <c r="AJ10"/>
  <c r="N10"/>
  <c r="J10"/>
  <c r="L20"/>
  <c r="M20"/>
  <c r="AJ20"/>
  <c r="N20"/>
  <c r="J20"/>
  <c r="K20"/>
  <c r="K67"/>
  <c r="AJ67"/>
  <c r="L67"/>
  <c r="M67"/>
  <c r="N67"/>
  <c r="J67"/>
  <c r="J45"/>
  <c r="U21"/>
  <c r="L25"/>
  <c r="M25"/>
  <c r="N25"/>
  <c r="J25"/>
  <c r="AJ25"/>
  <c r="K25"/>
  <c r="AJ50"/>
  <c r="M50"/>
  <c r="N50"/>
  <c r="J50"/>
  <c r="K50"/>
  <c r="AI50"/>
  <c r="I50" s="1"/>
  <c r="L50"/>
  <c r="AJ12"/>
  <c r="N12"/>
  <c r="J12"/>
  <c r="K12"/>
  <c r="L12"/>
  <c r="M12"/>
  <c r="M19"/>
  <c r="N19"/>
  <c r="J19"/>
  <c r="K19"/>
  <c r="AJ19"/>
  <c r="L19"/>
  <c r="N68"/>
  <c r="J68"/>
  <c r="K68"/>
  <c r="AJ68"/>
  <c r="L68"/>
  <c r="M68"/>
  <c r="N28"/>
  <c r="J28"/>
  <c r="AJ28"/>
  <c r="K28"/>
  <c r="L28"/>
  <c r="M28"/>
  <c r="N51"/>
  <c r="J51"/>
  <c r="K51"/>
  <c r="AI51"/>
  <c r="I51" s="1"/>
  <c r="L51"/>
  <c r="AJ51"/>
  <c r="M51"/>
  <c r="AI11"/>
  <c r="I11" s="1"/>
  <c r="K11"/>
  <c r="AJ11"/>
  <c r="L11"/>
  <c r="M11"/>
  <c r="N11"/>
  <c r="J11"/>
  <c r="L17"/>
  <c r="M17"/>
  <c r="N17"/>
  <c r="J17"/>
  <c r="AJ17"/>
  <c r="K17"/>
  <c r="AI44"/>
  <c r="I44" s="1"/>
  <c r="M66"/>
  <c r="N66"/>
  <c r="J66"/>
  <c r="AI66"/>
  <c r="I66" s="1"/>
  <c r="U22" s="1"/>
  <c r="K66"/>
  <c r="AJ66"/>
  <c r="L66"/>
  <c r="AI27"/>
  <c r="I27" s="1"/>
  <c r="L27"/>
  <c r="AJ27"/>
  <c r="M27"/>
  <c r="N27"/>
  <c r="J27"/>
  <c r="K27"/>
  <c r="L49"/>
  <c r="M49"/>
  <c r="N49"/>
  <c r="J49"/>
  <c r="AJ49"/>
  <c r="K49"/>
  <c r="N9"/>
  <c r="J9"/>
  <c r="AJ9"/>
  <c r="K9"/>
  <c r="L9"/>
  <c r="M9"/>
  <c r="AI18"/>
  <c r="I18" s="1"/>
  <c r="M18"/>
  <c r="AJ18"/>
  <c r="N18"/>
  <c r="J18"/>
  <c r="K18"/>
  <c r="L18"/>
  <c r="AI35"/>
  <c r="N68" i="47"/>
  <c r="J68"/>
  <c r="K68"/>
  <c r="AJ68"/>
  <c r="L68"/>
  <c r="M68"/>
  <c r="L36"/>
  <c r="M36"/>
  <c r="AJ36"/>
  <c r="N36"/>
  <c r="J36"/>
  <c r="K36"/>
  <c r="N51"/>
  <c r="J51"/>
  <c r="K51"/>
  <c r="AI51"/>
  <c r="I51" s="1"/>
  <c r="L51"/>
  <c r="AJ51"/>
  <c r="M51"/>
  <c r="L20"/>
  <c r="M20"/>
  <c r="AJ20"/>
  <c r="N20"/>
  <c r="J20"/>
  <c r="K20"/>
  <c r="L27"/>
  <c r="AJ27"/>
  <c r="M27"/>
  <c r="N27"/>
  <c r="J27"/>
  <c r="K27"/>
  <c r="AI12"/>
  <c r="I12" s="1"/>
  <c r="AI44"/>
  <c r="I44" s="1"/>
  <c r="AI59"/>
  <c r="K67"/>
  <c r="AJ67"/>
  <c r="L67"/>
  <c r="M67"/>
  <c r="N67"/>
  <c r="J67"/>
  <c r="U13"/>
  <c r="J13"/>
  <c r="M66"/>
  <c r="N66"/>
  <c r="J66"/>
  <c r="AI66"/>
  <c r="I66" s="1"/>
  <c r="K66"/>
  <c r="AJ66"/>
  <c r="L66"/>
  <c r="M35"/>
  <c r="N35"/>
  <c r="J35"/>
  <c r="K35"/>
  <c r="AJ35"/>
  <c r="L35"/>
  <c r="M19"/>
  <c r="N19"/>
  <c r="J19"/>
  <c r="K19"/>
  <c r="AJ19"/>
  <c r="L19"/>
  <c r="M26"/>
  <c r="AI26"/>
  <c r="I26" s="1"/>
  <c r="N26"/>
  <c r="J26"/>
  <c r="AJ26"/>
  <c r="K26"/>
  <c r="L26"/>
  <c r="J45"/>
  <c r="U21"/>
  <c r="K33"/>
  <c r="AJ33"/>
  <c r="L33"/>
  <c r="M33"/>
  <c r="N33"/>
  <c r="J33"/>
  <c r="AI18"/>
  <c r="I18" s="1"/>
  <c r="M18"/>
  <c r="AJ18"/>
  <c r="N18"/>
  <c r="J18"/>
  <c r="K18"/>
  <c r="L18"/>
  <c r="N28"/>
  <c r="J28"/>
  <c r="AJ28"/>
  <c r="K28"/>
  <c r="L28"/>
  <c r="M28"/>
  <c r="L65"/>
  <c r="M65"/>
  <c r="N65"/>
  <c r="J65"/>
  <c r="AJ65"/>
  <c r="K65"/>
  <c r="AI34"/>
  <c r="I34" s="1"/>
  <c r="U14" s="1"/>
  <c r="K34"/>
  <c r="AJ34"/>
  <c r="L34"/>
  <c r="M34"/>
  <c r="N34"/>
  <c r="J34"/>
  <c r="L17"/>
  <c r="M17"/>
  <c r="N17"/>
  <c r="J17"/>
  <c r="AJ17"/>
  <c r="K17"/>
  <c r="L25"/>
  <c r="M25"/>
  <c r="N25"/>
  <c r="J25"/>
  <c r="AJ25"/>
  <c r="K25"/>
  <c r="AI52"/>
  <c r="I52" s="1"/>
  <c r="L17" i="46"/>
  <c r="M17"/>
  <c r="N17"/>
  <c r="J17"/>
  <c r="AJ17"/>
  <c r="K17"/>
  <c r="K67"/>
  <c r="AJ67"/>
  <c r="L67"/>
  <c r="M67"/>
  <c r="N67"/>
  <c r="J67"/>
  <c r="AJ12"/>
  <c r="N12"/>
  <c r="J12"/>
  <c r="K12"/>
  <c r="L12"/>
  <c r="M12"/>
  <c r="AJ50"/>
  <c r="M50"/>
  <c r="N50"/>
  <c r="J50"/>
  <c r="K50"/>
  <c r="AI50"/>
  <c r="I50" s="1"/>
  <c r="L50"/>
  <c r="AI43"/>
  <c r="AI18"/>
  <c r="I18" s="1"/>
  <c r="U12" s="1"/>
  <c r="M18"/>
  <c r="AJ18"/>
  <c r="N18"/>
  <c r="J18"/>
  <c r="K18"/>
  <c r="L18"/>
  <c r="N68"/>
  <c r="J68"/>
  <c r="K68"/>
  <c r="AJ68"/>
  <c r="L68"/>
  <c r="M68"/>
  <c r="M26"/>
  <c r="AI26"/>
  <c r="I26" s="1"/>
  <c r="U10" s="1"/>
  <c r="N26"/>
  <c r="J26"/>
  <c r="AJ26"/>
  <c r="K26"/>
  <c r="L26"/>
  <c r="K11"/>
  <c r="AJ11"/>
  <c r="L11"/>
  <c r="M11"/>
  <c r="N11"/>
  <c r="J11"/>
  <c r="N51"/>
  <c r="J51"/>
  <c r="K51"/>
  <c r="AI51"/>
  <c r="I51" s="1"/>
  <c r="L51"/>
  <c r="AJ51"/>
  <c r="M51"/>
  <c r="J37"/>
  <c r="U11"/>
  <c r="L20"/>
  <c r="M20"/>
  <c r="AJ20"/>
  <c r="N20"/>
  <c r="J20"/>
  <c r="K20"/>
  <c r="M66"/>
  <c r="N66"/>
  <c r="J66"/>
  <c r="AI66"/>
  <c r="I66" s="1"/>
  <c r="K66"/>
  <c r="AJ66"/>
  <c r="L66"/>
  <c r="N9"/>
  <c r="J9"/>
  <c r="AJ9"/>
  <c r="K9"/>
  <c r="L9"/>
  <c r="M9"/>
  <c r="L49"/>
  <c r="M49"/>
  <c r="N49"/>
  <c r="J49"/>
  <c r="AJ49"/>
  <c r="K49"/>
  <c r="AI36"/>
  <c r="I36" s="1"/>
  <c r="AI59"/>
  <c r="N28"/>
  <c r="J28"/>
  <c r="AJ28"/>
  <c r="K28"/>
  <c r="L28"/>
  <c r="M28"/>
  <c r="M19"/>
  <c r="N19"/>
  <c r="J19"/>
  <c r="AI19"/>
  <c r="I19" s="1"/>
  <c r="K19"/>
  <c r="AJ19"/>
  <c r="L19"/>
  <c r="L65"/>
  <c r="M65"/>
  <c r="N65"/>
  <c r="J65"/>
  <c r="AJ65"/>
  <c r="K65"/>
  <c r="K10"/>
  <c r="L10"/>
  <c r="AI10"/>
  <c r="I10" s="1"/>
  <c r="U8" s="1"/>
  <c r="M10"/>
  <c r="AJ10"/>
  <c r="N10"/>
  <c r="J10"/>
  <c r="AJ52"/>
  <c r="L52"/>
  <c r="M52"/>
  <c r="N52"/>
  <c r="J52"/>
  <c r="K52"/>
  <c r="L49" i="45"/>
  <c r="M49"/>
  <c r="N49"/>
  <c r="J49"/>
  <c r="AJ49"/>
  <c r="K49"/>
  <c r="K33"/>
  <c r="AJ33"/>
  <c r="L33"/>
  <c r="M33"/>
  <c r="N33"/>
  <c r="J33"/>
  <c r="L17"/>
  <c r="M17"/>
  <c r="N17"/>
  <c r="J17"/>
  <c r="AJ17"/>
  <c r="K17"/>
  <c r="L65"/>
  <c r="M65"/>
  <c r="N65"/>
  <c r="J65"/>
  <c r="AJ65"/>
  <c r="K65"/>
  <c r="AJ12"/>
  <c r="N12"/>
  <c r="J12"/>
  <c r="K12"/>
  <c r="L12"/>
  <c r="M12"/>
  <c r="AI43"/>
  <c r="N28"/>
  <c r="J28"/>
  <c r="AJ28"/>
  <c r="K28"/>
  <c r="L28"/>
  <c r="M28"/>
  <c r="AJ52"/>
  <c r="L52"/>
  <c r="M52"/>
  <c r="N52"/>
  <c r="J52"/>
  <c r="K52"/>
  <c r="L36"/>
  <c r="M36"/>
  <c r="AJ36"/>
  <c r="N36"/>
  <c r="J36"/>
  <c r="K36"/>
  <c r="AI18"/>
  <c r="I18" s="1"/>
  <c r="U12" s="1"/>
  <c r="M18"/>
  <c r="AJ18"/>
  <c r="N18"/>
  <c r="J18"/>
  <c r="K18"/>
  <c r="L18"/>
  <c r="K67"/>
  <c r="AJ67"/>
  <c r="L67"/>
  <c r="M67"/>
  <c r="N67"/>
  <c r="J67"/>
  <c r="K11"/>
  <c r="AJ11"/>
  <c r="L11"/>
  <c r="M11"/>
  <c r="N11"/>
  <c r="J11"/>
  <c r="AJ50"/>
  <c r="M50"/>
  <c r="N50"/>
  <c r="J50"/>
  <c r="K50"/>
  <c r="AI50"/>
  <c r="I50" s="1"/>
  <c r="U20" s="1"/>
  <c r="L50"/>
  <c r="L25"/>
  <c r="M25"/>
  <c r="N25"/>
  <c r="J25"/>
  <c r="AJ25"/>
  <c r="K25"/>
  <c r="M35"/>
  <c r="N35"/>
  <c r="J35"/>
  <c r="K35"/>
  <c r="AJ35"/>
  <c r="L35"/>
  <c r="L20"/>
  <c r="M20"/>
  <c r="AJ20"/>
  <c r="N20"/>
  <c r="J20"/>
  <c r="K20"/>
  <c r="N68"/>
  <c r="J68"/>
  <c r="K68"/>
  <c r="AJ68"/>
  <c r="L68"/>
  <c r="M68"/>
  <c r="N9"/>
  <c r="J9"/>
  <c r="AJ9"/>
  <c r="K9"/>
  <c r="L9"/>
  <c r="M9"/>
  <c r="N51"/>
  <c r="J51"/>
  <c r="K51"/>
  <c r="AI51"/>
  <c r="I51" s="1"/>
  <c r="L51"/>
  <c r="AJ51"/>
  <c r="M51"/>
  <c r="AI34"/>
  <c r="I34" s="1"/>
  <c r="U14" s="1"/>
  <c r="K34"/>
  <c r="AJ34"/>
  <c r="L34"/>
  <c r="M34"/>
  <c r="N34"/>
  <c r="J34"/>
  <c r="M26"/>
  <c r="AI26"/>
  <c r="I26" s="1"/>
  <c r="U10" s="1"/>
  <c r="N26"/>
  <c r="J26"/>
  <c r="AJ26"/>
  <c r="K26"/>
  <c r="L26"/>
  <c r="M19"/>
  <c r="N19"/>
  <c r="J19"/>
  <c r="AI19"/>
  <c r="I19" s="1"/>
  <c r="K19"/>
  <c r="AJ19"/>
  <c r="L19"/>
  <c r="M66"/>
  <c r="N66"/>
  <c r="J66"/>
  <c r="AI66"/>
  <c r="I66" s="1"/>
  <c r="U22" s="1"/>
  <c r="K66"/>
  <c r="AJ66"/>
  <c r="L66"/>
  <c r="K10"/>
  <c r="L10"/>
  <c r="AI10"/>
  <c r="I10" s="1"/>
  <c r="U8" s="1"/>
  <c r="M10"/>
  <c r="AJ10"/>
  <c r="N10"/>
  <c r="J10"/>
  <c r="AI59"/>
  <c r="M26" i="44"/>
  <c r="AI26"/>
  <c r="I26" s="1"/>
  <c r="N26"/>
  <c r="J26"/>
  <c r="AJ26"/>
  <c r="K26"/>
  <c r="L26"/>
  <c r="L41"/>
  <c r="M41"/>
  <c r="AJ41"/>
  <c r="N41"/>
  <c r="J41"/>
  <c r="K41"/>
  <c r="K33"/>
  <c r="AJ33"/>
  <c r="L33"/>
  <c r="M33"/>
  <c r="N33"/>
  <c r="J33"/>
  <c r="M66"/>
  <c r="N66"/>
  <c r="J66"/>
  <c r="AI66"/>
  <c r="I66" s="1"/>
  <c r="K66"/>
  <c r="AJ66"/>
  <c r="L66"/>
  <c r="L17"/>
  <c r="M17"/>
  <c r="N17"/>
  <c r="J17"/>
  <c r="AJ17"/>
  <c r="K17"/>
  <c r="L49"/>
  <c r="M49"/>
  <c r="N49"/>
  <c r="J49"/>
  <c r="AJ49"/>
  <c r="K49"/>
  <c r="AI60"/>
  <c r="I60" s="1"/>
  <c r="L25"/>
  <c r="M25"/>
  <c r="N25"/>
  <c r="J25"/>
  <c r="AJ25"/>
  <c r="K25"/>
  <c r="M44"/>
  <c r="N44"/>
  <c r="J44"/>
  <c r="K44"/>
  <c r="AJ44"/>
  <c r="L44"/>
  <c r="L36"/>
  <c r="M36"/>
  <c r="AJ36"/>
  <c r="N36"/>
  <c r="J36"/>
  <c r="K36"/>
  <c r="AK10"/>
  <c r="AK12"/>
  <c r="AK11"/>
  <c r="AK9"/>
  <c r="L65"/>
  <c r="M65"/>
  <c r="N65"/>
  <c r="J65"/>
  <c r="AJ65"/>
  <c r="K65"/>
  <c r="U23"/>
  <c r="J61"/>
  <c r="AI18"/>
  <c r="I18" s="1"/>
  <c r="U12" s="1"/>
  <c r="M18"/>
  <c r="AJ18"/>
  <c r="N18"/>
  <c r="J18"/>
  <c r="K18"/>
  <c r="L18"/>
  <c r="AJ52"/>
  <c r="L52"/>
  <c r="M52"/>
  <c r="N52"/>
  <c r="J52"/>
  <c r="K52"/>
  <c r="N28"/>
  <c r="J28"/>
  <c r="AJ28"/>
  <c r="K28"/>
  <c r="L28"/>
  <c r="M28"/>
  <c r="L43"/>
  <c r="M43"/>
  <c r="AJ43"/>
  <c r="N43"/>
  <c r="J43"/>
  <c r="K43"/>
  <c r="M35"/>
  <c r="N35"/>
  <c r="J35"/>
  <c r="K35"/>
  <c r="AJ35"/>
  <c r="L35"/>
  <c r="AI67"/>
  <c r="I67" s="1"/>
  <c r="K67"/>
  <c r="AJ67"/>
  <c r="L67"/>
  <c r="M67"/>
  <c r="N67"/>
  <c r="J67"/>
  <c r="L20"/>
  <c r="M20"/>
  <c r="AJ20"/>
  <c r="N20"/>
  <c r="J20"/>
  <c r="K20"/>
  <c r="AJ50"/>
  <c r="M50"/>
  <c r="N50"/>
  <c r="J50"/>
  <c r="K50"/>
  <c r="AI50"/>
  <c r="I50" s="1"/>
  <c r="U20" s="1"/>
  <c r="L50"/>
  <c r="AI27"/>
  <c r="I27" s="1"/>
  <c r="L27"/>
  <c r="AJ27"/>
  <c r="M27"/>
  <c r="N27"/>
  <c r="J27"/>
  <c r="K27"/>
  <c r="N42"/>
  <c r="J42"/>
  <c r="AI42"/>
  <c r="I42" s="1"/>
  <c r="U16" s="1"/>
  <c r="K42"/>
  <c r="AJ42"/>
  <c r="L42"/>
  <c r="M42"/>
  <c r="AI34"/>
  <c r="I34" s="1"/>
  <c r="U14" s="1"/>
  <c r="K34"/>
  <c r="AJ34"/>
  <c r="L34"/>
  <c r="M34"/>
  <c r="N34"/>
  <c r="J34"/>
  <c r="N68"/>
  <c r="J68"/>
  <c r="AI68"/>
  <c r="I68" s="1"/>
  <c r="K68"/>
  <c r="AJ68"/>
  <c r="L68"/>
  <c r="M68"/>
  <c r="M19"/>
  <c r="N19"/>
  <c r="J19"/>
  <c r="K19"/>
  <c r="AJ19"/>
  <c r="L19"/>
  <c r="N51"/>
  <c r="J51"/>
  <c r="K51"/>
  <c r="L51"/>
  <c r="AJ51"/>
  <c r="M51"/>
  <c r="L49" i="43"/>
  <c r="M49"/>
  <c r="N49"/>
  <c r="J49"/>
  <c r="AJ49"/>
  <c r="K49"/>
  <c r="L20"/>
  <c r="M20"/>
  <c r="AJ20"/>
  <c r="N20"/>
  <c r="J20"/>
  <c r="K20"/>
  <c r="M26"/>
  <c r="AI26"/>
  <c r="I26" s="1"/>
  <c r="N26"/>
  <c r="J26"/>
  <c r="AJ26"/>
  <c r="K26"/>
  <c r="L26"/>
  <c r="J37"/>
  <c r="U11"/>
  <c r="AJ52"/>
  <c r="L52"/>
  <c r="M52"/>
  <c r="N52"/>
  <c r="J52"/>
  <c r="K52"/>
  <c r="M19"/>
  <c r="N19"/>
  <c r="J19"/>
  <c r="K19"/>
  <c r="AJ19"/>
  <c r="L19"/>
  <c r="L25"/>
  <c r="M25"/>
  <c r="N25"/>
  <c r="J25"/>
  <c r="AJ25"/>
  <c r="K25"/>
  <c r="AI36"/>
  <c r="I36" s="1"/>
  <c r="AI44"/>
  <c r="I44" s="1"/>
  <c r="U13"/>
  <c r="J13"/>
  <c r="J45"/>
  <c r="U21"/>
  <c r="AJ50"/>
  <c r="M50"/>
  <c r="N50"/>
  <c r="J50"/>
  <c r="K50"/>
  <c r="AI50"/>
  <c r="I50" s="1"/>
  <c r="U20" s="1"/>
  <c r="L50"/>
  <c r="L17"/>
  <c r="M17"/>
  <c r="N17"/>
  <c r="J17"/>
  <c r="AJ17"/>
  <c r="K17"/>
  <c r="N28"/>
  <c r="J28"/>
  <c r="AJ28"/>
  <c r="K28"/>
  <c r="L28"/>
  <c r="M28"/>
  <c r="N51"/>
  <c r="J51"/>
  <c r="K51"/>
  <c r="AI51"/>
  <c r="I51" s="1"/>
  <c r="L51"/>
  <c r="AJ51"/>
  <c r="M51"/>
  <c r="AI18"/>
  <c r="I18" s="1"/>
  <c r="U12" s="1"/>
  <c r="M18"/>
  <c r="AJ18"/>
  <c r="N18"/>
  <c r="J18"/>
  <c r="K18"/>
  <c r="L18"/>
  <c r="AI27"/>
  <c r="I27" s="1"/>
  <c r="L27"/>
  <c r="AJ27"/>
  <c r="M27"/>
  <c r="N27"/>
  <c r="J27"/>
  <c r="K27"/>
  <c r="AI12"/>
  <c r="I12" s="1"/>
  <c r="L49" i="42"/>
  <c r="M49"/>
  <c r="N49"/>
  <c r="J49"/>
  <c r="AJ49"/>
  <c r="K49"/>
  <c r="N28"/>
  <c r="J28"/>
  <c r="AJ28"/>
  <c r="K28"/>
  <c r="L28"/>
  <c r="M28"/>
  <c r="K67"/>
  <c r="AJ67"/>
  <c r="L67"/>
  <c r="M67"/>
  <c r="N67"/>
  <c r="J67"/>
  <c r="AJ52"/>
  <c r="L52"/>
  <c r="M52"/>
  <c r="N52"/>
  <c r="J52"/>
  <c r="K52"/>
  <c r="AI18"/>
  <c r="I18" s="1"/>
  <c r="M18"/>
  <c r="AJ18"/>
  <c r="N18"/>
  <c r="J18"/>
  <c r="K18"/>
  <c r="L18"/>
  <c r="L27"/>
  <c r="AJ27"/>
  <c r="M27"/>
  <c r="N27"/>
  <c r="J27"/>
  <c r="K27"/>
  <c r="N68"/>
  <c r="J68"/>
  <c r="K68"/>
  <c r="AJ68"/>
  <c r="L68"/>
  <c r="M68"/>
  <c r="AJ50"/>
  <c r="M50"/>
  <c r="N50"/>
  <c r="J50"/>
  <c r="K50"/>
  <c r="AI50"/>
  <c r="I50" s="1"/>
  <c r="U20" s="1"/>
  <c r="L50"/>
  <c r="AK10"/>
  <c r="AK12"/>
  <c r="AK11"/>
  <c r="AK9"/>
  <c r="M26"/>
  <c r="AI26"/>
  <c r="I26" s="1"/>
  <c r="N26"/>
  <c r="J26"/>
  <c r="AJ26"/>
  <c r="K26"/>
  <c r="L26"/>
  <c r="L17"/>
  <c r="M17"/>
  <c r="N17"/>
  <c r="J17"/>
  <c r="AJ17"/>
  <c r="K17"/>
  <c r="M66"/>
  <c r="N66"/>
  <c r="J66"/>
  <c r="AI66"/>
  <c r="I66" s="1"/>
  <c r="K66"/>
  <c r="AJ66"/>
  <c r="L66"/>
  <c r="AI35"/>
  <c r="AI59"/>
  <c r="AI19"/>
  <c r="N51"/>
  <c r="J51"/>
  <c r="K51"/>
  <c r="AI51"/>
  <c r="I51" s="1"/>
  <c r="L51"/>
  <c r="AJ51"/>
  <c r="M51"/>
  <c r="L25"/>
  <c r="M25"/>
  <c r="N25"/>
  <c r="J25"/>
  <c r="AJ25"/>
  <c r="K25"/>
  <c r="L65"/>
  <c r="M65"/>
  <c r="N65"/>
  <c r="J65"/>
  <c r="AJ65"/>
  <c r="K65"/>
  <c r="J45" i="40"/>
  <c r="U21"/>
  <c r="M26"/>
  <c r="AI26"/>
  <c r="I26" s="1"/>
  <c r="N26"/>
  <c r="J26"/>
  <c r="AJ26"/>
  <c r="K26"/>
  <c r="L26"/>
  <c r="AJ50"/>
  <c r="M50"/>
  <c r="N50"/>
  <c r="J50"/>
  <c r="K50"/>
  <c r="AI50"/>
  <c r="I50" s="1"/>
  <c r="L50"/>
  <c r="L65"/>
  <c r="M65"/>
  <c r="N65"/>
  <c r="J65"/>
  <c r="AJ65"/>
  <c r="K65"/>
  <c r="M35"/>
  <c r="N35"/>
  <c r="J35"/>
  <c r="K35"/>
  <c r="AJ35"/>
  <c r="L35"/>
  <c r="AI20"/>
  <c r="I20" s="1"/>
  <c r="AI59"/>
  <c r="I59" s="1"/>
  <c r="L25"/>
  <c r="M25"/>
  <c r="N25"/>
  <c r="J25"/>
  <c r="AJ25"/>
  <c r="K25"/>
  <c r="N51"/>
  <c r="J51"/>
  <c r="K51"/>
  <c r="AI51"/>
  <c r="I51" s="1"/>
  <c r="L51"/>
  <c r="AJ51"/>
  <c r="M51"/>
  <c r="K67"/>
  <c r="AJ67"/>
  <c r="L67"/>
  <c r="M67"/>
  <c r="N67"/>
  <c r="J67"/>
  <c r="AI34"/>
  <c r="I34" s="1"/>
  <c r="K34"/>
  <c r="AJ34"/>
  <c r="L34"/>
  <c r="M34"/>
  <c r="N34"/>
  <c r="J34"/>
  <c r="AI12"/>
  <c r="I12" s="1"/>
  <c r="AI28"/>
  <c r="I28" s="1"/>
  <c r="N28"/>
  <c r="J28"/>
  <c r="AJ28"/>
  <c r="K28"/>
  <c r="L28"/>
  <c r="M28"/>
  <c r="L49"/>
  <c r="M49"/>
  <c r="N49"/>
  <c r="J49"/>
  <c r="AJ49"/>
  <c r="K49"/>
  <c r="U13"/>
  <c r="J13"/>
  <c r="N68"/>
  <c r="J68"/>
  <c r="K68"/>
  <c r="AJ68"/>
  <c r="L68"/>
  <c r="M68"/>
  <c r="K33"/>
  <c r="AJ33"/>
  <c r="L33"/>
  <c r="M33"/>
  <c r="N33"/>
  <c r="J33"/>
  <c r="AI27"/>
  <c r="I27" s="1"/>
  <c r="L27"/>
  <c r="AJ27"/>
  <c r="M27"/>
  <c r="N27"/>
  <c r="J27"/>
  <c r="K27"/>
  <c r="AJ52"/>
  <c r="L52"/>
  <c r="M52"/>
  <c r="N52"/>
  <c r="J52"/>
  <c r="AI52"/>
  <c r="I52" s="1"/>
  <c r="K52"/>
  <c r="U9"/>
  <c r="J21"/>
  <c r="N60"/>
  <c r="J60"/>
  <c r="AI60"/>
  <c r="I60" s="1"/>
  <c r="K60"/>
  <c r="AJ60"/>
  <c r="L60"/>
  <c r="M60"/>
  <c r="M66"/>
  <c r="N66"/>
  <c r="J66"/>
  <c r="AI66"/>
  <c r="I66" s="1"/>
  <c r="U22" s="1"/>
  <c r="K66"/>
  <c r="AJ66"/>
  <c r="L66"/>
  <c r="L36"/>
  <c r="M36"/>
  <c r="AJ36"/>
  <c r="N36"/>
  <c r="J36"/>
  <c r="K36"/>
  <c r="U28"/>
  <c r="AI34" i="39"/>
  <c r="I34" s="1"/>
  <c r="K34"/>
  <c r="AJ34"/>
  <c r="L34"/>
  <c r="M34"/>
  <c r="N34"/>
  <c r="J34"/>
  <c r="L65"/>
  <c r="M65"/>
  <c r="N65"/>
  <c r="J65"/>
  <c r="AJ65"/>
  <c r="K65"/>
  <c r="M26"/>
  <c r="AI26"/>
  <c r="I26" s="1"/>
  <c r="N26"/>
  <c r="J26"/>
  <c r="AJ26"/>
  <c r="K26"/>
  <c r="L26"/>
  <c r="AI19"/>
  <c r="K33"/>
  <c r="AJ33"/>
  <c r="L33"/>
  <c r="M33"/>
  <c r="N33"/>
  <c r="J33"/>
  <c r="U32"/>
  <c r="K67"/>
  <c r="AJ67"/>
  <c r="L67"/>
  <c r="M67"/>
  <c r="N67"/>
  <c r="J67"/>
  <c r="L25"/>
  <c r="M25"/>
  <c r="N25"/>
  <c r="J25"/>
  <c r="AJ25"/>
  <c r="K25"/>
  <c r="L36"/>
  <c r="AI36"/>
  <c r="I36" s="1"/>
  <c r="M36"/>
  <c r="AJ36"/>
  <c r="N36"/>
  <c r="J36"/>
  <c r="K36"/>
  <c r="N68"/>
  <c r="J68"/>
  <c r="K68"/>
  <c r="AJ68"/>
  <c r="L68"/>
  <c r="M68"/>
  <c r="AI28"/>
  <c r="I28" s="1"/>
  <c r="N28"/>
  <c r="J28"/>
  <c r="AJ28"/>
  <c r="K28"/>
  <c r="L28"/>
  <c r="M28"/>
  <c r="M35"/>
  <c r="N35"/>
  <c r="J35"/>
  <c r="AI35"/>
  <c r="I35" s="1"/>
  <c r="K35"/>
  <c r="AJ35"/>
  <c r="L35"/>
  <c r="M66"/>
  <c r="N66"/>
  <c r="J66"/>
  <c r="AI66"/>
  <c r="I66" s="1"/>
  <c r="U22" s="1"/>
  <c r="K66"/>
  <c r="AJ66"/>
  <c r="L66"/>
  <c r="AI27"/>
  <c r="I27" s="1"/>
  <c r="L27"/>
  <c r="AJ27"/>
  <c r="M27"/>
  <c r="N27"/>
  <c r="J27"/>
  <c r="K27"/>
  <c r="AK10"/>
  <c r="AK12"/>
  <c r="AK11"/>
  <c r="AK9"/>
  <c r="AI59"/>
  <c r="AI51"/>
  <c r="M35" i="38"/>
  <c r="N35"/>
  <c r="J35"/>
  <c r="K35"/>
  <c r="AJ35"/>
  <c r="L35"/>
  <c r="N51"/>
  <c r="J51"/>
  <c r="K51"/>
  <c r="L51"/>
  <c r="AJ51"/>
  <c r="M51"/>
  <c r="M66"/>
  <c r="N66"/>
  <c r="J66"/>
  <c r="AI66"/>
  <c r="I66" s="1"/>
  <c r="K66"/>
  <c r="AJ66"/>
  <c r="L66"/>
  <c r="M19"/>
  <c r="N19"/>
  <c r="J19"/>
  <c r="K19"/>
  <c r="AJ19"/>
  <c r="L19"/>
  <c r="K10"/>
  <c r="L10"/>
  <c r="AI10"/>
  <c r="I10" s="1"/>
  <c r="M10"/>
  <c r="AJ10"/>
  <c r="N10"/>
  <c r="J10"/>
  <c r="L25"/>
  <c r="M25"/>
  <c r="N25"/>
  <c r="J25"/>
  <c r="AJ25"/>
  <c r="K25"/>
  <c r="L59"/>
  <c r="AJ59"/>
  <c r="M59"/>
  <c r="N59"/>
  <c r="J59"/>
  <c r="K59"/>
  <c r="AI34"/>
  <c r="I34" s="1"/>
  <c r="K34"/>
  <c r="AJ34"/>
  <c r="L34"/>
  <c r="M34"/>
  <c r="N34"/>
  <c r="J34"/>
  <c r="L49"/>
  <c r="M49"/>
  <c r="N49"/>
  <c r="J49"/>
  <c r="AJ49"/>
  <c r="K49"/>
  <c r="L65"/>
  <c r="M65"/>
  <c r="N65"/>
  <c r="J65"/>
  <c r="AJ65"/>
  <c r="K65"/>
  <c r="L17"/>
  <c r="M17"/>
  <c r="N17"/>
  <c r="J17"/>
  <c r="AJ17"/>
  <c r="K17"/>
  <c r="AJ12"/>
  <c r="N12"/>
  <c r="J12"/>
  <c r="K12"/>
  <c r="L12"/>
  <c r="M12"/>
  <c r="N28"/>
  <c r="J28"/>
  <c r="AJ28"/>
  <c r="K28"/>
  <c r="L28"/>
  <c r="M28"/>
  <c r="N60"/>
  <c r="J60"/>
  <c r="K60"/>
  <c r="AJ60"/>
  <c r="L60"/>
  <c r="M60"/>
  <c r="I43"/>
  <c r="AI44"/>
  <c r="I44" s="1"/>
  <c r="K33"/>
  <c r="AJ33"/>
  <c r="L33"/>
  <c r="M33"/>
  <c r="N33"/>
  <c r="J33"/>
  <c r="AJ52"/>
  <c r="L52"/>
  <c r="M52"/>
  <c r="N52"/>
  <c r="J52"/>
  <c r="K52"/>
  <c r="AI67"/>
  <c r="I67" s="1"/>
  <c r="K67"/>
  <c r="AJ67"/>
  <c r="L67"/>
  <c r="M67"/>
  <c r="N67"/>
  <c r="J67"/>
  <c r="AI18"/>
  <c r="I18" s="1"/>
  <c r="U12" s="1"/>
  <c r="M18"/>
  <c r="AJ18"/>
  <c r="N18"/>
  <c r="J18"/>
  <c r="K18"/>
  <c r="L18"/>
  <c r="AI11"/>
  <c r="I11" s="1"/>
  <c r="K11"/>
  <c r="AJ11"/>
  <c r="L11"/>
  <c r="M11"/>
  <c r="N11"/>
  <c r="J11"/>
  <c r="L27"/>
  <c r="AJ27"/>
  <c r="M27"/>
  <c r="N27"/>
  <c r="J27"/>
  <c r="K27"/>
  <c r="N58"/>
  <c r="J58"/>
  <c r="AI58"/>
  <c r="I58" s="1"/>
  <c r="K58"/>
  <c r="AJ58"/>
  <c r="L58"/>
  <c r="M58"/>
  <c r="L36"/>
  <c r="M36"/>
  <c r="AJ36"/>
  <c r="N36"/>
  <c r="J36"/>
  <c r="K36"/>
  <c r="AJ50"/>
  <c r="M50"/>
  <c r="N50"/>
  <c r="J50"/>
  <c r="K50"/>
  <c r="AI50"/>
  <c r="I50" s="1"/>
  <c r="U20" s="1"/>
  <c r="L50"/>
  <c r="N68"/>
  <c r="J68"/>
  <c r="K68"/>
  <c r="AJ68"/>
  <c r="L68"/>
  <c r="M68"/>
  <c r="L20"/>
  <c r="M20"/>
  <c r="AJ20"/>
  <c r="N20"/>
  <c r="J20"/>
  <c r="K20"/>
  <c r="N9"/>
  <c r="J9"/>
  <c r="AJ9"/>
  <c r="K9"/>
  <c r="L9"/>
  <c r="M9"/>
  <c r="M26"/>
  <c r="AI26"/>
  <c r="I26" s="1"/>
  <c r="U10" s="1"/>
  <c r="N26"/>
  <c r="J26"/>
  <c r="AJ26"/>
  <c r="K26"/>
  <c r="L26"/>
  <c r="N57"/>
  <c r="J57"/>
  <c r="K57"/>
  <c r="AJ57"/>
  <c r="L57"/>
  <c r="M57"/>
  <c r="M26" i="37"/>
  <c r="AI26"/>
  <c r="I26" s="1"/>
  <c r="N26"/>
  <c r="J26"/>
  <c r="AJ26"/>
  <c r="K26"/>
  <c r="L26"/>
  <c r="N51"/>
  <c r="J51"/>
  <c r="K51"/>
  <c r="L51"/>
  <c r="AJ51"/>
  <c r="M51"/>
  <c r="K11"/>
  <c r="AJ11"/>
  <c r="L11"/>
  <c r="M11"/>
  <c r="N11"/>
  <c r="J11"/>
  <c r="L20"/>
  <c r="M20"/>
  <c r="AJ20"/>
  <c r="N20"/>
  <c r="J20"/>
  <c r="K20"/>
  <c r="AI34"/>
  <c r="I34" s="1"/>
  <c r="K34"/>
  <c r="AJ34"/>
  <c r="L34"/>
  <c r="M34"/>
  <c r="N34"/>
  <c r="J34"/>
  <c r="L25"/>
  <c r="M25"/>
  <c r="N25"/>
  <c r="J25"/>
  <c r="AJ25"/>
  <c r="K25"/>
  <c r="L49"/>
  <c r="M49"/>
  <c r="N49"/>
  <c r="J49"/>
  <c r="AJ49"/>
  <c r="K49"/>
  <c r="N9"/>
  <c r="J9"/>
  <c r="AJ9"/>
  <c r="K9"/>
  <c r="L9"/>
  <c r="M9"/>
  <c r="AI67"/>
  <c r="I67" s="1"/>
  <c r="K67"/>
  <c r="AJ67"/>
  <c r="L67"/>
  <c r="M67"/>
  <c r="N67"/>
  <c r="J67"/>
  <c r="M19"/>
  <c r="N19"/>
  <c r="J19"/>
  <c r="K19"/>
  <c r="AJ19"/>
  <c r="L19"/>
  <c r="K33"/>
  <c r="AJ33"/>
  <c r="L33"/>
  <c r="M33"/>
  <c r="N33"/>
  <c r="J33"/>
  <c r="N28"/>
  <c r="J28"/>
  <c r="AJ28"/>
  <c r="K28"/>
  <c r="L28"/>
  <c r="M28"/>
  <c r="AJ52"/>
  <c r="L52"/>
  <c r="M52"/>
  <c r="N52"/>
  <c r="J52"/>
  <c r="K52"/>
  <c r="K10"/>
  <c r="L10"/>
  <c r="AI10"/>
  <c r="I10" s="1"/>
  <c r="U8" s="1"/>
  <c r="M10"/>
  <c r="AJ10"/>
  <c r="N10"/>
  <c r="J10"/>
  <c r="L17"/>
  <c r="M17"/>
  <c r="N17"/>
  <c r="J17"/>
  <c r="AJ17"/>
  <c r="K17"/>
  <c r="L36"/>
  <c r="M36"/>
  <c r="AJ36"/>
  <c r="N36"/>
  <c r="J36"/>
  <c r="K36"/>
  <c r="AI44"/>
  <c r="I44" s="1"/>
  <c r="AI68"/>
  <c r="I68" s="1"/>
  <c r="AI27"/>
  <c r="I27" s="1"/>
  <c r="L27"/>
  <c r="AJ27"/>
  <c r="M27"/>
  <c r="N27"/>
  <c r="J27"/>
  <c r="K27"/>
  <c r="AJ50"/>
  <c r="M50"/>
  <c r="N50"/>
  <c r="J50"/>
  <c r="K50"/>
  <c r="AI50"/>
  <c r="I50" s="1"/>
  <c r="U20" s="1"/>
  <c r="L50"/>
  <c r="J45"/>
  <c r="U21"/>
  <c r="AJ12"/>
  <c r="N12"/>
  <c r="J12"/>
  <c r="K12"/>
  <c r="L12"/>
  <c r="M12"/>
  <c r="AI18"/>
  <c r="I18" s="1"/>
  <c r="U12" s="1"/>
  <c r="M18"/>
  <c r="AJ18"/>
  <c r="N18"/>
  <c r="J18"/>
  <c r="K18"/>
  <c r="L18"/>
  <c r="M35"/>
  <c r="N35"/>
  <c r="J35"/>
  <c r="AI35"/>
  <c r="I35" s="1"/>
  <c r="K35"/>
  <c r="AJ35"/>
  <c r="L35"/>
  <c r="AI18" i="36"/>
  <c r="I18" s="1"/>
  <c r="M18"/>
  <c r="AJ18"/>
  <c r="N18"/>
  <c r="J18"/>
  <c r="K18"/>
  <c r="L18"/>
  <c r="L36"/>
  <c r="M36"/>
  <c r="AJ36"/>
  <c r="N36"/>
  <c r="J36"/>
  <c r="K36"/>
  <c r="N68"/>
  <c r="J68"/>
  <c r="K68"/>
  <c r="AJ68"/>
  <c r="L68"/>
  <c r="M68"/>
  <c r="N60"/>
  <c r="J60"/>
  <c r="K60"/>
  <c r="AJ60"/>
  <c r="L60"/>
  <c r="M60"/>
  <c r="L49"/>
  <c r="M49"/>
  <c r="N49"/>
  <c r="J49"/>
  <c r="AJ49"/>
  <c r="K49"/>
  <c r="AJ12"/>
  <c r="N12"/>
  <c r="J12"/>
  <c r="K12"/>
  <c r="L12"/>
  <c r="M12"/>
  <c r="L20"/>
  <c r="M20"/>
  <c r="AJ20"/>
  <c r="N20"/>
  <c r="J20"/>
  <c r="K20"/>
  <c r="M35"/>
  <c r="N35"/>
  <c r="J35"/>
  <c r="K35"/>
  <c r="AJ35"/>
  <c r="L35"/>
  <c r="M66"/>
  <c r="N66"/>
  <c r="J66"/>
  <c r="AI66"/>
  <c r="I66" s="1"/>
  <c r="K66"/>
  <c r="AJ66"/>
  <c r="L66"/>
  <c r="N58"/>
  <c r="J58"/>
  <c r="AI58"/>
  <c r="I58" s="1"/>
  <c r="K58"/>
  <c r="AJ58"/>
  <c r="L58"/>
  <c r="M58"/>
  <c r="AJ52"/>
  <c r="L52"/>
  <c r="M52"/>
  <c r="N52"/>
  <c r="J52"/>
  <c r="K52"/>
  <c r="K11"/>
  <c r="AJ11"/>
  <c r="L11"/>
  <c r="M11"/>
  <c r="N11"/>
  <c r="J11"/>
  <c r="M19"/>
  <c r="N19"/>
  <c r="J19"/>
  <c r="AI19"/>
  <c r="I19" s="1"/>
  <c r="K19"/>
  <c r="AJ19"/>
  <c r="L19"/>
  <c r="AI34"/>
  <c r="I34" s="1"/>
  <c r="K34"/>
  <c r="AJ34"/>
  <c r="L34"/>
  <c r="M34"/>
  <c r="N34"/>
  <c r="J34"/>
  <c r="L65"/>
  <c r="M65"/>
  <c r="N65"/>
  <c r="J65"/>
  <c r="AJ65"/>
  <c r="K65"/>
  <c r="N57"/>
  <c r="J57"/>
  <c r="K57"/>
  <c r="AJ57"/>
  <c r="L57"/>
  <c r="M57"/>
  <c r="AJ50"/>
  <c r="M50"/>
  <c r="N50"/>
  <c r="J50"/>
  <c r="K50"/>
  <c r="AI50"/>
  <c r="I50" s="1"/>
  <c r="U20" s="1"/>
  <c r="L50"/>
  <c r="N9"/>
  <c r="J9"/>
  <c r="AJ9"/>
  <c r="K9"/>
  <c r="L9"/>
  <c r="M9"/>
  <c r="AI43"/>
  <c r="AI27"/>
  <c r="L17"/>
  <c r="M17"/>
  <c r="N17"/>
  <c r="J17"/>
  <c r="AJ17"/>
  <c r="K17"/>
  <c r="K33"/>
  <c r="AJ33"/>
  <c r="L33"/>
  <c r="M33"/>
  <c r="N33"/>
  <c r="J33"/>
  <c r="K67"/>
  <c r="AJ67"/>
  <c r="L67"/>
  <c r="M67"/>
  <c r="N67"/>
  <c r="J67"/>
  <c r="AI59"/>
  <c r="I59" s="1"/>
  <c r="L59"/>
  <c r="AJ59"/>
  <c r="M59"/>
  <c r="N59"/>
  <c r="J59"/>
  <c r="K59"/>
  <c r="N51"/>
  <c r="J51"/>
  <c r="K51"/>
  <c r="L51"/>
  <c r="AJ51"/>
  <c r="M51"/>
  <c r="K10"/>
  <c r="L10"/>
  <c r="AI10"/>
  <c r="I10" s="1"/>
  <c r="U8" s="1"/>
  <c r="M10"/>
  <c r="AJ10"/>
  <c r="N10"/>
  <c r="J10"/>
  <c r="L65" i="35"/>
  <c r="M65"/>
  <c r="N65"/>
  <c r="J65"/>
  <c r="AJ65"/>
  <c r="K65"/>
  <c r="N42"/>
  <c r="J42"/>
  <c r="AI42"/>
  <c r="K42"/>
  <c r="AJ42"/>
  <c r="L42"/>
  <c r="M42"/>
  <c r="L20"/>
  <c r="M20"/>
  <c r="AJ20"/>
  <c r="N20"/>
  <c r="J20"/>
  <c r="K20"/>
  <c r="K33"/>
  <c r="AJ33"/>
  <c r="L33"/>
  <c r="M33"/>
  <c r="N33"/>
  <c r="J33"/>
  <c r="AI59"/>
  <c r="K67"/>
  <c r="AJ67"/>
  <c r="L67"/>
  <c r="M67"/>
  <c r="N67"/>
  <c r="J67"/>
  <c r="M19"/>
  <c r="N19"/>
  <c r="J19"/>
  <c r="K19"/>
  <c r="AJ19"/>
  <c r="L19"/>
  <c r="AK10"/>
  <c r="AK12"/>
  <c r="AK11"/>
  <c r="AK9"/>
  <c r="M44"/>
  <c r="N44"/>
  <c r="J44"/>
  <c r="K44"/>
  <c r="AJ44"/>
  <c r="L44"/>
  <c r="L36"/>
  <c r="M36"/>
  <c r="AJ36"/>
  <c r="N36"/>
  <c r="J36"/>
  <c r="K36"/>
  <c r="N68"/>
  <c r="J68"/>
  <c r="K68"/>
  <c r="AJ68"/>
  <c r="L68"/>
  <c r="M68"/>
  <c r="L17"/>
  <c r="M17"/>
  <c r="N17"/>
  <c r="J17"/>
  <c r="AJ17"/>
  <c r="K17"/>
  <c r="M35"/>
  <c r="N35"/>
  <c r="J35"/>
  <c r="K35"/>
  <c r="AJ35"/>
  <c r="L35"/>
  <c r="AI27"/>
  <c r="M66"/>
  <c r="N66"/>
  <c r="J66"/>
  <c r="AI66"/>
  <c r="I66" s="1"/>
  <c r="U22" s="1"/>
  <c r="K66"/>
  <c r="AJ66"/>
  <c r="L66"/>
  <c r="AI18"/>
  <c r="I18" s="1"/>
  <c r="U12" s="1"/>
  <c r="M18"/>
  <c r="AJ18"/>
  <c r="N18"/>
  <c r="J18"/>
  <c r="K18"/>
  <c r="L18"/>
  <c r="AI34"/>
  <c r="I34" s="1"/>
  <c r="U14" s="1"/>
  <c r="K34"/>
  <c r="AJ34"/>
  <c r="L34"/>
  <c r="M34"/>
  <c r="N34"/>
  <c r="J34"/>
  <c r="L65" i="34"/>
  <c r="M65"/>
  <c r="N65"/>
  <c r="J65"/>
  <c r="AJ65"/>
  <c r="K65"/>
  <c r="N28"/>
  <c r="J28"/>
  <c r="AJ28"/>
  <c r="K28"/>
  <c r="L28"/>
  <c r="M28"/>
  <c r="L17"/>
  <c r="M17"/>
  <c r="N17"/>
  <c r="J17"/>
  <c r="AJ17"/>
  <c r="K17"/>
  <c r="L49"/>
  <c r="M49"/>
  <c r="N49"/>
  <c r="J49"/>
  <c r="AJ49"/>
  <c r="K49"/>
  <c r="AJ12"/>
  <c r="N12"/>
  <c r="J12"/>
  <c r="K12"/>
  <c r="L12"/>
  <c r="M12"/>
  <c r="I43"/>
  <c r="AI44"/>
  <c r="I44" s="1"/>
  <c r="AI59"/>
  <c r="K67"/>
  <c r="AJ67"/>
  <c r="L67"/>
  <c r="M67"/>
  <c r="N67"/>
  <c r="J67"/>
  <c r="L27"/>
  <c r="AJ27"/>
  <c r="M27"/>
  <c r="N27"/>
  <c r="J27"/>
  <c r="K27"/>
  <c r="AI18"/>
  <c r="I18" s="1"/>
  <c r="U12" s="1"/>
  <c r="M18"/>
  <c r="AJ18"/>
  <c r="N18"/>
  <c r="J18"/>
  <c r="K18"/>
  <c r="L18"/>
  <c r="AJ52"/>
  <c r="L52"/>
  <c r="M52"/>
  <c r="N52"/>
  <c r="J52"/>
  <c r="K52"/>
  <c r="K11"/>
  <c r="AJ11"/>
  <c r="L11"/>
  <c r="M11"/>
  <c r="N11"/>
  <c r="J11"/>
  <c r="N68"/>
  <c r="J68"/>
  <c r="K68"/>
  <c r="AJ68"/>
  <c r="L68"/>
  <c r="M68"/>
  <c r="M26"/>
  <c r="AI26"/>
  <c r="I26" s="1"/>
  <c r="N26"/>
  <c r="J26"/>
  <c r="AJ26"/>
  <c r="K26"/>
  <c r="L26"/>
  <c r="L20"/>
  <c r="M20"/>
  <c r="AJ20"/>
  <c r="N20"/>
  <c r="J20"/>
  <c r="K20"/>
  <c r="AJ50"/>
  <c r="M50"/>
  <c r="N50"/>
  <c r="J50"/>
  <c r="K50"/>
  <c r="AI50"/>
  <c r="I50" s="1"/>
  <c r="U20" s="1"/>
  <c r="L50"/>
  <c r="N9"/>
  <c r="J9"/>
  <c r="AJ9"/>
  <c r="K9"/>
  <c r="L9"/>
  <c r="M9"/>
  <c r="M66"/>
  <c r="N66"/>
  <c r="J66"/>
  <c r="AI66"/>
  <c r="I66" s="1"/>
  <c r="U22" s="1"/>
  <c r="K66"/>
  <c r="AJ66"/>
  <c r="L66"/>
  <c r="L25"/>
  <c r="M25"/>
  <c r="N25"/>
  <c r="J25"/>
  <c r="AJ25"/>
  <c r="K25"/>
  <c r="M19"/>
  <c r="N19"/>
  <c r="J19"/>
  <c r="AI19"/>
  <c r="I19" s="1"/>
  <c r="K19"/>
  <c r="AJ19"/>
  <c r="L19"/>
  <c r="N51"/>
  <c r="J51"/>
  <c r="K51"/>
  <c r="AI51"/>
  <c r="I51" s="1"/>
  <c r="L51"/>
  <c r="AJ51"/>
  <c r="M51"/>
  <c r="K10"/>
  <c r="L10"/>
  <c r="AI10"/>
  <c r="I10" s="1"/>
  <c r="U8" s="1"/>
  <c r="M10"/>
  <c r="AJ10"/>
  <c r="N10"/>
  <c r="J10"/>
  <c r="AJ12" i="33"/>
  <c r="N12"/>
  <c r="J12"/>
  <c r="K12"/>
  <c r="L12"/>
  <c r="M12"/>
  <c r="N57"/>
  <c r="J57"/>
  <c r="K57"/>
  <c r="AJ57"/>
  <c r="L57"/>
  <c r="M57"/>
  <c r="AJ52"/>
  <c r="L52"/>
  <c r="M52"/>
  <c r="N52"/>
  <c r="J52"/>
  <c r="K52"/>
  <c r="K67"/>
  <c r="AJ67"/>
  <c r="L67"/>
  <c r="M67"/>
  <c r="N67"/>
  <c r="J67"/>
  <c r="N28"/>
  <c r="J28"/>
  <c r="AJ28"/>
  <c r="K28"/>
  <c r="L28"/>
  <c r="M28"/>
  <c r="K11"/>
  <c r="AJ11"/>
  <c r="L11"/>
  <c r="M11"/>
  <c r="N11"/>
  <c r="J11"/>
  <c r="L59"/>
  <c r="AJ59"/>
  <c r="M59"/>
  <c r="N59"/>
  <c r="J59"/>
  <c r="K59"/>
  <c r="AJ50"/>
  <c r="M50"/>
  <c r="N50"/>
  <c r="J50"/>
  <c r="K50"/>
  <c r="AI50"/>
  <c r="I50" s="1"/>
  <c r="L50"/>
  <c r="N68"/>
  <c r="J68"/>
  <c r="K68"/>
  <c r="AJ68"/>
  <c r="L68"/>
  <c r="M68"/>
  <c r="M19"/>
  <c r="N19"/>
  <c r="J19"/>
  <c r="AI19"/>
  <c r="I19" s="1"/>
  <c r="K19"/>
  <c r="AJ19"/>
  <c r="L19"/>
  <c r="L27"/>
  <c r="AJ27"/>
  <c r="M27"/>
  <c r="N27"/>
  <c r="J27"/>
  <c r="K27"/>
  <c r="N9"/>
  <c r="J9"/>
  <c r="AJ9"/>
  <c r="K9"/>
  <c r="L9"/>
  <c r="M9"/>
  <c r="N60"/>
  <c r="J60"/>
  <c r="K60"/>
  <c r="AJ60"/>
  <c r="L60"/>
  <c r="M60"/>
  <c r="N51"/>
  <c r="J51"/>
  <c r="K51"/>
  <c r="AI51"/>
  <c r="I51" s="1"/>
  <c r="L51"/>
  <c r="AJ51"/>
  <c r="M51"/>
  <c r="M66"/>
  <c r="N66"/>
  <c r="J66"/>
  <c r="AI66"/>
  <c r="I66" s="1"/>
  <c r="K66"/>
  <c r="AJ66"/>
  <c r="L66"/>
  <c r="M26"/>
  <c r="AI26"/>
  <c r="I26" s="1"/>
  <c r="N26"/>
  <c r="J26"/>
  <c r="AJ26"/>
  <c r="K26"/>
  <c r="L26"/>
  <c r="AI35"/>
  <c r="K10"/>
  <c r="L10"/>
  <c r="AI10"/>
  <c r="I10" s="1"/>
  <c r="U8" s="1"/>
  <c r="M10"/>
  <c r="AJ10"/>
  <c r="N10"/>
  <c r="J10"/>
  <c r="N58"/>
  <c r="J58"/>
  <c r="AI58"/>
  <c r="I58" s="1"/>
  <c r="U18" s="1"/>
  <c r="K58"/>
  <c r="AJ58"/>
  <c r="L58"/>
  <c r="M58"/>
  <c r="L49"/>
  <c r="M49"/>
  <c r="N49"/>
  <c r="J49"/>
  <c r="AJ49"/>
  <c r="K49"/>
  <c r="L65"/>
  <c r="M65"/>
  <c r="N65"/>
  <c r="J65"/>
  <c r="AJ65"/>
  <c r="K65"/>
  <c r="L25"/>
  <c r="M25"/>
  <c r="N25"/>
  <c r="J25"/>
  <c r="AJ25"/>
  <c r="K25"/>
  <c r="AI43"/>
  <c r="U23" i="32"/>
  <c r="J61"/>
  <c r="K10"/>
  <c r="L10"/>
  <c r="AI10"/>
  <c r="I10" s="1"/>
  <c r="M10"/>
  <c r="AJ10"/>
  <c r="N10"/>
  <c r="J10"/>
  <c r="L27"/>
  <c r="AJ27"/>
  <c r="M27"/>
  <c r="N27"/>
  <c r="J27"/>
  <c r="K27"/>
  <c r="AI34"/>
  <c r="I34" s="1"/>
  <c r="K34"/>
  <c r="AJ34"/>
  <c r="L34"/>
  <c r="M34"/>
  <c r="N34"/>
  <c r="J34"/>
  <c r="L20"/>
  <c r="M20"/>
  <c r="AJ20"/>
  <c r="N20"/>
  <c r="J20"/>
  <c r="K20"/>
  <c r="M66"/>
  <c r="N66"/>
  <c r="J66"/>
  <c r="AI66"/>
  <c r="I66" s="1"/>
  <c r="K66"/>
  <c r="AJ66"/>
  <c r="L66"/>
  <c r="AJ12"/>
  <c r="N12"/>
  <c r="J12"/>
  <c r="K12"/>
  <c r="L12"/>
  <c r="M12"/>
  <c r="M26"/>
  <c r="AI26"/>
  <c r="I26" s="1"/>
  <c r="N26"/>
  <c r="J26"/>
  <c r="AJ26"/>
  <c r="K26"/>
  <c r="L26"/>
  <c r="K33"/>
  <c r="AJ33"/>
  <c r="L33"/>
  <c r="M33"/>
  <c r="N33"/>
  <c r="J33"/>
  <c r="M19"/>
  <c r="N19"/>
  <c r="J19"/>
  <c r="K19"/>
  <c r="AJ19"/>
  <c r="L19"/>
  <c r="N68"/>
  <c r="J68"/>
  <c r="K68"/>
  <c r="AJ68"/>
  <c r="L68"/>
  <c r="M68"/>
  <c r="L65"/>
  <c r="M65"/>
  <c r="N65"/>
  <c r="J65"/>
  <c r="AJ65"/>
  <c r="K65"/>
  <c r="AI11"/>
  <c r="I11" s="1"/>
  <c r="K11"/>
  <c r="AJ11"/>
  <c r="L11"/>
  <c r="M11"/>
  <c r="N11"/>
  <c r="J11"/>
  <c r="L25"/>
  <c r="M25"/>
  <c r="N25"/>
  <c r="J25"/>
  <c r="AJ25"/>
  <c r="K25"/>
  <c r="L36"/>
  <c r="M36"/>
  <c r="AJ36"/>
  <c r="N36"/>
  <c r="J36"/>
  <c r="K36"/>
  <c r="L17"/>
  <c r="M17"/>
  <c r="N17"/>
  <c r="J17"/>
  <c r="AJ17"/>
  <c r="K17"/>
  <c r="AI51"/>
  <c r="AI67"/>
  <c r="I67" s="1"/>
  <c r="K67"/>
  <c r="AJ67"/>
  <c r="L67"/>
  <c r="M67"/>
  <c r="N67"/>
  <c r="J67"/>
  <c r="N9"/>
  <c r="J9"/>
  <c r="AJ9"/>
  <c r="K9"/>
  <c r="L9"/>
  <c r="M9"/>
  <c r="N28"/>
  <c r="J28"/>
  <c r="AJ28"/>
  <c r="K28"/>
  <c r="L28"/>
  <c r="M28"/>
  <c r="M35"/>
  <c r="N35"/>
  <c r="J35"/>
  <c r="AI35"/>
  <c r="I35" s="1"/>
  <c r="K35"/>
  <c r="AJ35"/>
  <c r="L35"/>
  <c r="AI18"/>
  <c r="I18" s="1"/>
  <c r="U12" s="1"/>
  <c r="M18"/>
  <c r="AJ18"/>
  <c r="N18"/>
  <c r="J18"/>
  <c r="K18"/>
  <c r="L18"/>
  <c r="AI43"/>
  <c r="AI60"/>
  <c r="I60" s="1"/>
  <c r="I35" i="31"/>
  <c r="AI36"/>
  <c r="I36" s="1"/>
  <c r="N57"/>
  <c r="J57"/>
  <c r="K57"/>
  <c r="AJ57"/>
  <c r="L57"/>
  <c r="M57"/>
  <c r="L43"/>
  <c r="M43"/>
  <c r="AJ43"/>
  <c r="N43"/>
  <c r="J43"/>
  <c r="K43"/>
  <c r="L65"/>
  <c r="M65"/>
  <c r="N65"/>
  <c r="J65"/>
  <c r="AJ65"/>
  <c r="K65"/>
  <c r="L49"/>
  <c r="M49"/>
  <c r="N49"/>
  <c r="J49"/>
  <c r="AJ49"/>
  <c r="K49"/>
  <c r="L17"/>
  <c r="M17"/>
  <c r="N17"/>
  <c r="J17"/>
  <c r="AJ17"/>
  <c r="K17"/>
  <c r="L59"/>
  <c r="AJ59"/>
  <c r="M59"/>
  <c r="N59"/>
  <c r="J59"/>
  <c r="K59"/>
  <c r="N42"/>
  <c r="J42"/>
  <c r="AI42"/>
  <c r="I42" s="1"/>
  <c r="K42"/>
  <c r="AJ42"/>
  <c r="L42"/>
  <c r="M42"/>
  <c r="K67"/>
  <c r="AJ67"/>
  <c r="L67"/>
  <c r="M67"/>
  <c r="N67"/>
  <c r="J67"/>
  <c r="AJ52"/>
  <c r="L52"/>
  <c r="M52"/>
  <c r="N52"/>
  <c r="J52"/>
  <c r="K52"/>
  <c r="AI18"/>
  <c r="I18" s="1"/>
  <c r="U12" s="1"/>
  <c r="M18"/>
  <c r="AJ18"/>
  <c r="N18"/>
  <c r="J18"/>
  <c r="K18"/>
  <c r="L18"/>
  <c r="N60"/>
  <c r="J60"/>
  <c r="K60"/>
  <c r="AJ60"/>
  <c r="L60"/>
  <c r="M60"/>
  <c r="L41"/>
  <c r="M41"/>
  <c r="AJ41"/>
  <c r="N41"/>
  <c r="J41"/>
  <c r="K41"/>
  <c r="L25"/>
  <c r="M25"/>
  <c r="N25"/>
  <c r="J25"/>
  <c r="AJ25"/>
  <c r="K25"/>
  <c r="N68"/>
  <c r="J68"/>
  <c r="K68"/>
  <c r="AJ68"/>
  <c r="L68"/>
  <c r="M68"/>
  <c r="M26"/>
  <c r="AI26"/>
  <c r="I26" s="1"/>
  <c r="N26"/>
  <c r="J26"/>
  <c r="AJ26"/>
  <c r="K26"/>
  <c r="L26"/>
  <c r="AJ50"/>
  <c r="M50"/>
  <c r="N50"/>
  <c r="J50"/>
  <c r="K50"/>
  <c r="AI50"/>
  <c r="I50" s="1"/>
  <c r="L50"/>
  <c r="L20"/>
  <c r="M20"/>
  <c r="AJ20"/>
  <c r="N20"/>
  <c r="J20"/>
  <c r="K20"/>
  <c r="N28"/>
  <c r="J28"/>
  <c r="AJ28"/>
  <c r="K28"/>
  <c r="L28"/>
  <c r="M28"/>
  <c r="N58"/>
  <c r="J58"/>
  <c r="AI58"/>
  <c r="I58" s="1"/>
  <c r="K58"/>
  <c r="AJ58"/>
  <c r="L58"/>
  <c r="M58"/>
  <c r="M44"/>
  <c r="N44"/>
  <c r="J44"/>
  <c r="K44"/>
  <c r="AJ44"/>
  <c r="L44"/>
  <c r="M66"/>
  <c r="N66"/>
  <c r="J66"/>
  <c r="AI66"/>
  <c r="I66" s="1"/>
  <c r="U22" s="1"/>
  <c r="K66"/>
  <c r="AJ66"/>
  <c r="L66"/>
  <c r="N51"/>
  <c r="J51"/>
  <c r="K51"/>
  <c r="L51"/>
  <c r="AJ51"/>
  <c r="M51"/>
  <c r="M19"/>
  <c r="N19"/>
  <c r="J19"/>
  <c r="K19"/>
  <c r="AJ19"/>
  <c r="L19"/>
  <c r="AI11"/>
  <c r="N58" i="30"/>
  <c r="J58"/>
  <c r="AI58"/>
  <c r="I58" s="1"/>
  <c r="K58"/>
  <c r="AJ58"/>
  <c r="L58"/>
  <c r="M58"/>
  <c r="M26"/>
  <c r="AI26"/>
  <c r="I26" s="1"/>
  <c r="N26"/>
  <c r="J26"/>
  <c r="AJ26"/>
  <c r="K26"/>
  <c r="L26"/>
  <c r="L65"/>
  <c r="M65"/>
  <c r="N65"/>
  <c r="J65"/>
  <c r="AJ65"/>
  <c r="K65"/>
  <c r="L49"/>
  <c r="M49"/>
  <c r="N49"/>
  <c r="J49"/>
  <c r="AJ49"/>
  <c r="K49"/>
  <c r="L17"/>
  <c r="M17"/>
  <c r="N17"/>
  <c r="J17"/>
  <c r="AJ17"/>
  <c r="K17"/>
  <c r="M35"/>
  <c r="N35"/>
  <c r="J35"/>
  <c r="K35"/>
  <c r="AJ35"/>
  <c r="L35"/>
  <c r="AI12"/>
  <c r="I12" s="1"/>
  <c r="N57"/>
  <c r="J57"/>
  <c r="K57"/>
  <c r="AJ57"/>
  <c r="L57"/>
  <c r="M57"/>
  <c r="I43"/>
  <c r="AI44"/>
  <c r="I44" s="1"/>
  <c r="L25"/>
  <c r="M25"/>
  <c r="N25"/>
  <c r="J25"/>
  <c r="AJ25"/>
  <c r="K25"/>
  <c r="K67"/>
  <c r="AJ67"/>
  <c r="L67"/>
  <c r="M67"/>
  <c r="N67"/>
  <c r="J67"/>
  <c r="AJ52"/>
  <c r="L52"/>
  <c r="M52"/>
  <c r="N52"/>
  <c r="J52"/>
  <c r="K52"/>
  <c r="AI18"/>
  <c r="I18" s="1"/>
  <c r="U12" s="1"/>
  <c r="M18"/>
  <c r="AJ18"/>
  <c r="N18"/>
  <c r="J18"/>
  <c r="K18"/>
  <c r="L18"/>
  <c r="AI34"/>
  <c r="I34" s="1"/>
  <c r="K34"/>
  <c r="AJ34"/>
  <c r="L34"/>
  <c r="M34"/>
  <c r="N34"/>
  <c r="J34"/>
  <c r="AI59"/>
  <c r="I59" s="1"/>
  <c r="L59"/>
  <c r="AJ59"/>
  <c r="M59"/>
  <c r="N59"/>
  <c r="J59"/>
  <c r="K59"/>
  <c r="N28"/>
  <c r="J28"/>
  <c r="AJ28"/>
  <c r="K28"/>
  <c r="L28"/>
  <c r="M28"/>
  <c r="U13"/>
  <c r="J13"/>
  <c r="N68"/>
  <c r="J68"/>
  <c r="K68"/>
  <c r="AJ68"/>
  <c r="L68"/>
  <c r="M68"/>
  <c r="AJ50"/>
  <c r="M50"/>
  <c r="N50"/>
  <c r="J50"/>
  <c r="K50"/>
  <c r="AI50"/>
  <c r="I50" s="1"/>
  <c r="U20" s="1"/>
  <c r="L50"/>
  <c r="L20"/>
  <c r="M20"/>
  <c r="AJ20"/>
  <c r="N20"/>
  <c r="J20"/>
  <c r="K20"/>
  <c r="K33"/>
  <c r="AJ33"/>
  <c r="L33"/>
  <c r="M33"/>
  <c r="N33"/>
  <c r="J33"/>
  <c r="N60"/>
  <c r="J60"/>
  <c r="AI60"/>
  <c r="I60" s="1"/>
  <c r="K60"/>
  <c r="AJ60"/>
  <c r="L60"/>
  <c r="M60"/>
  <c r="AI27"/>
  <c r="I27" s="1"/>
  <c r="L27"/>
  <c r="AJ27"/>
  <c r="M27"/>
  <c r="N27"/>
  <c r="J27"/>
  <c r="K27"/>
  <c r="M66"/>
  <c r="N66"/>
  <c r="J66"/>
  <c r="AI66"/>
  <c r="I66" s="1"/>
  <c r="U22" s="1"/>
  <c r="K66"/>
  <c r="AJ66"/>
  <c r="L66"/>
  <c r="N51"/>
  <c r="J51"/>
  <c r="K51"/>
  <c r="L51"/>
  <c r="AJ51"/>
  <c r="M51"/>
  <c r="M19"/>
  <c r="N19"/>
  <c r="J19"/>
  <c r="AI19"/>
  <c r="I19" s="1"/>
  <c r="K19"/>
  <c r="AJ19"/>
  <c r="L19"/>
  <c r="L36"/>
  <c r="M36"/>
  <c r="AJ36"/>
  <c r="N36"/>
  <c r="J36"/>
  <c r="K36"/>
  <c r="N68" i="29"/>
  <c r="J68"/>
  <c r="K68"/>
  <c r="AJ68"/>
  <c r="L68"/>
  <c r="M68"/>
  <c r="AJ50"/>
  <c r="M50"/>
  <c r="N50"/>
  <c r="J50"/>
  <c r="K50"/>
  <c r="AI50"/>
  <c r="I50" s="1"/>
  <c r="L50"/>
  <c r="L20"/>
  <c r="M20"/>
  <c r="AJ20"/>
  <c r="N20"/>
  <c r="J20"/>
  <c r="K20"/>
  <c r="K10"/>
  <c r="L10"/>
  <c r="AI10"/>
  <c r="I10" s="1"/>
  <c r="M10"/>
  <c r="AJ10"/>
  <c r="N10"/>
  <c r="J10"/>
  <c r="M44"/>
  <c r="N44"/>
  <c r="J44"/>
  <c r="K44"/>
  <c r="AJ44"/>
  <c r="L44"/>
  <c r="L27"/>
  <c r="AJ27"/>
  <c r="M27"/>
  <c r="N27"/>
  <c r="J27"/>
  <c r="K27"/>
  <c r="AI35"/>
  <c r="M66"/>
  <c r="N66"/>
  <c r="J66"/>
  <c r="AI66"/>
  <c r="I66" s="1"/>
  <c r="K66"/>
  <c r="AJ66"/>
  <c r="L66"/>
  <c r="N51"/>
  <c r="J51"/>
  <c r="K51"/>
  <c r="AI51"/>
  <c r="I51" s="1"/>
  <c r="L51"/>
  <c r="AJ51"/>
  <c r="M51"/>
  <c r="M19"/>
  <c r="N19"/>
  <c r="J19"/>
  <c r="K19"/>
  <c r="AJ19"/>
  <c r="L19"/>
  <c r="AJ12"/>
  <c r="N12"/>
  <c r="J12"/>
  <c r="K12"/>
  <c r="L12"/>
  <c r="M12"/>
  <c r="L43"/>
  <c r="M43"/>
  <c r="AJ43"/>
  <c r="N43"/>
  <c r="J43"/>
  <c r="K43"/>
  <c r="M26"/>
  <c r="AI26"/>
  <c r="I26" s="1"/>
  <c r="N26"/>
  <c r="J26"/>
  <c r="AJ26"/>
  <c r="K26"/>
  <c r="L26"/>
  <c r="L65"/>
  <c r="M65"/>
  <c r="N65"/>
  <c r="J65"/>
  <c r="AJ65"/>
  <c r="K65"/>
  <c r="L49"/>
  <c r="M49"/>
  <c r="N49"/>
  <c r="J49"/>
  <c r="AJ49"/>
  <c r="K49"/>
  <c r="L17"/>
  <c r="M17"/>
  <c r="N17"/>
  <c r="J17"/>
  <c r="AJ17"/>
  <c r="K17"/>
  <c r="AI11"/>
  <c r="I11" s="1"/>
  <c r="K11"/>
  <c r="AJ11"/>
  <c r="L11"/>
  <c r="M11"/>
  <c r="N11"/>
  <c r="J11"/>
  <c r="N42"/>
  <c r="J42"/>
  <c r="AI42"/>
  <c r="I42" s="1"/>
  <c r="K42"/>
  <c r="AJ42"/>
  <c r="L42"/>
  <c r="M42"/>
  <c r="L25"/>
  <c r="M25"/>
  <c r="N25"/>
  <c r="J25"/>
  <c r="AJ25"/>
  <c r="K25"/>
  <c r="AI67"/>
  <c r="I67" s="1"/>
  <c r="K67"/>
  <c r="AJ67"/>
  <c r="L67"/>
  <c r="M67"/>
  <c r="N67"/>
  <c r="J67"/>
  <c r="AJ52"/>
  <c r="L52"/>
  <c r="M52"/>
  <c r="N52"/>
  <c r="J52"/>
  <c r="AI52"/>
  <c r="I52" s="1"/>
  <c r="K52"/>
  <c r="AI18"/>
  <c r="I18" s="1"/>
  <c r="M18"/>
  <c r="AJ18"/>
  <c r="N18"/>
  <c r="J18"/>
  <c r="K18"/>
  <c r="L18"/>
  <c r="N9"/>
  <c r="J9"/>
  <c r="AJ9"/>
  <c r="K9"/>
  <c r="L9"/>
  <c r="M9"/>
  <c r="L41"/>
  <c r="M41"/>
  <c r="AJ41"/>
  <c r="N41"/>
  <c r="J41"/>
  <c r="K41"/>
  <c r="N28"/>
  <c r="J28"/>
  <c r="AJ28"/>
  <c r="K28"/>
  <c r="L28"/>
  <c r="M28"/>
  <c r="N58" i="28"/>
  <c r="J58"/>
  <c r="AI58"/>
  <c r="I58" s="1"/>
  <c r="K58"/>
  <c r="AJ58"/>
  <c r="L58"/>
  <c r="M58"/>
  <c r="AI36"/>
  <c r="I36" s="1"/>
  <c r="AI20"/>
  <c r="I20" s="1"/>
  <c r="AI52"/>
  <c r="I52" s="1"/>
  <c r="N57"/>
  <c r="J57"/>
  <c r="K57"/>
  <c r="AJ57"/>
  <c r="L57"/>
  <c r="M57"/>
  <c r="AK10"/>
  <c r="AK12"/>
  <c r="AK11"/>
  <c r="AK9"/>
  <c r="AI67"/>
  <c r="J29"/>
  <c r="U15"/>
  <c r="U29" s="1"/>
  <c r="J37"/>
  <c r="U11"/>
  <c r="M44"/>
  <c r="N44"/>
  <c r="J44"/>
  <c r="AI44"/>
  <c r="I44" s="1"/>
  <c r="K44"/>
  <c r="AJ44"/>
  <c r="L44"/>
  <c r="L59"/>
  <c r="AJ59"/>
  <c r="M59"/>
  <c r="N59"/>
  <c r="J59"/>
  <c r="K59"/>
  <c r="AI28"/>
  <c r="I28" s="1"/>
  <c r="U9"/>
  <c r="J21"/>
  <c r="J45"/>
  <c r="U21"/>
  <c r="J53"/>
  <c r="U17"/>
  <c r="N60"/>
  <c r="J60"/>
  <c r="K60"/>
  <c r="AJ60"/>
  <c r="L60"/>
  <c r="M60"/>
  <c r="AI18" i="27"/>
  <c r="I18" s="1"/>
  <c r="M18"/>
  <c r="AJ18"/>
  <c r="N18"/>
  <c r="J18"/>
  <c r="K18"/>
  <c r="L18"/>
  <c r="AJ50"/>
  <c r="M50"/>
  <c r="N50"/>
  <c r="J50"/>
  <c r="K50"/>
  <c r="AI50"/>
  <c r="I50" s="1"/>
  <c r="L50"/>
  <c r="M66"/>
  <c r="N66"/>
  <c r="J66"/>
  <c r="AI66"/>
  <c r="I66" s="1"/>
  <c r="K66"/>
  <c r="AJ66"/>
  <c r="L66"/>
  <c r="L25"/>
  <c r="M25"/>
  <c r="N25"/>
  <c r="J25"/>
  <c r="AJ25"/>
  <c r="K25"/>
  <c r="L20"/>
  <c r="M20"/>
  <c r="AJ20"/>
  <c r="N20"/>
  <c r="J20"/>
  <c r="K20"/>
  <c r="N51"/>
  <c r="J51"/>
  <c r="K51"/>
  <c r="AI51"/>
  <c r="I51" s="1"/>
  <c r="L51"/>
  <c r="AJ51"/>
  <c r="M51"/>
  <c r="L65"/>
  <c r="M65"/>
  <c r="N65"/>
  <c r="J65"/>
  <c r="AJ65"/>
  <c r="K65"/>
  <c r="N28"/>
  <c r="J28"/>
  <c r="AJ28"/>
  <c r="K28"/>
  <c r="L28"/>
  <c r="M28"/>
  <c r="AI35"/>
  <c r="M19"/>
  <c r="N19"/>
  <c r="J19"/>
  <c r="AI19"/>
  <c r="I19" s="1"/>
  <c r="K19"/>
  <c r="AJ19"/>
  <c r="L19"/>
  <c r="L49"/>
  <c r="M49"/>
  <c r="N49"/>
  <c r="J49"/>
  <c r="AJ49"/>
  <c r="K49"/>
  <c r="AI67"/>
  <c r="I67" s="1"/>
  <c r="K67"/>
  <c r="AJ67"/>
  <c r="L67"/>
  <c r="M67"/>
  <c r="N67"/>
  <c r="J67"/>
  <c r="L27"/>
  <c r="AJ27"/>
  <c r="M27"/>
  <c r="N27"/>
  <c r="J27"/>
  <c r="K27"/>
  <c r="U13"/>
  <c r="J13"/>
  <c r="AI12"/>
  <c r="I12" s="1"/>
  <c r="L17"/>
  <c r="M17"/>
  <c r="N17"/>
  <c r="J17"/>
  <c r="AJ17"/>
  <c r="K17"/>
  <c r="AJ52"/>
  <c r="L52"/>
  <c r="M52"/>
  <c r="N52"/>
  <c r="J52"/>
  <c r="AI52"/>
  <c r="I52" s="1"/>
  <c r="K52"/>
  <c r="N68"/>
  <c r="J68"/>
  <c r="AI68"/>
  <c r="I68" s="1"/>
  <c r="K68"/>
  <c r="AJ68"/>
  <c r="L68"/>
  <c r="M68"/>
  <c r="M26"/>
  <c r="AI26"/>
  <c r="I26" s="1"/>
  <c r="U10" s="1"/>
  <c r="N26"/>
  <c r="J26"/>
  <c r="AJ26"/>
  <c r="K26"/>
  <c r="L26"/>
  <c r="U23"/>
  <c r="J61"/>
  <c r="L25" i="26"/>
  <c r="M25"/>
  <c r="N25"/>
  <c r="J25"/>
  <c r="AJ25"/>
  <c r="K25"/>
  <c r="L17"/>
  <c r="M17"/>
  <c r="N17"/>
  <c r="J17"/>
  <c r="AJ17"/>
  <c r="K17"/>
  <c r="K67"/>
  <c r="AJ67"/>
  <c r="L67"/>
  <c r="M67"/>
  <c r="N67"/>
  <c r="J67"/>
  <c r="AJ52"/>
  <c r="L52"/>
  <c r="M52"/>
  <c r="N52"/>
  <c r="J52"/>
  <c r="K52"/>
  <c r="K11"/>
  <c r="AJ11"/>
  <c r="L11"/>
  <c r="M11"/>
  <c r="N11"/>
  <c r="J11"/>
  <c r="AI35"/>
  <c r="AI60"/>
  <c r="I60" s="1"/>
  <c r="N28"/>
  <c r="J28"/>
  <c r="AJ28"/>
  <c r="K28"/>
  <c r="L28"/>
  <c r="M28"/>
  <c r="AI18"/>
  <c r="I18" s="1"/>
  <c r="U12" s="1"/>
  <c r="M18"/>
  <c r="AJ18"/>
  <c r="N18"/>
  <c r="J18"/>
  <c r="K18"/>
  <c r="L18"/>
  <c r="N68"/>
  <c r="J68"/>
  <c r="K68"/>
  <c r="AJ68"/>
  <c r="L68"/>
  <c r="M68"/>
  <c r="AJ50"/>
  <c r="M50"/>
  <c r="N50"/>
  <c r="J50"/>
  <c r="K50"/>
  <c r="AI50"/>
  <c r="I50" s="1"/>
  <c r="L50"/>
  <c r="N9"/>
  <c r="J9"/>
  <c r="AJ9"/>
  <c r="K9"/>
  <c r="L9"/>
  <c r="M9"/>
  <c r="U23"/>
  <c r="J61"/>
  <c r="L27"/>
  <c r="AJ27"/>
  <c r="M27"/>
  <c r="N27"/>
  <c r="J27"/>
  <c r="K27"/>
  <c r="L20"/>
  <c r="M20"/>
  <c r="AJ20"/>
  <c r="N20"/>
  <c r="J20"/>
  <c r="K20"/>
  <c r="M66"/>
  <c r="N66"/>
  <c r="J66"/>
  <c r="AI66"/>
  <c r="I66" s="1"/>
  <c r="K66"/>
  <c r="AJ66"/>
  <c r="L66"/>
  <c r="N51"/>
  <c r="J51"/>
  <c r="K51"/>
  <c r="AI51"/>
  <c r="I51" s="1"/>
  <c r="L51"/>
  <c r="AJ51"/>
  <c r="M51"/>
  <c r="K10"/>
  <c r="L10"/>
  <c r="AI10"/>
  <c r="I10" s="1"/>
  <c r="U8" s="1"/>
  <c r="M10"/>
  <c r="AJ10"/>
  <c r="N10"/>
  <c r="J10"/>
  <c r="M26"/>
  <c r="AI26"/>
  <c r="I26" s="1"/>
  <c r="U10" s="1"/>
  <c r="N26"/>
  <c r="J26"/>
  <c r="AJ26"/>
  <c r="K26"/>
  <c r="L26"/>
  <c r="M19"/>
  <c r="N19"/>
  <c r="J19"/>
  <c r="AI19"/>
  <c r="I19" s="1"/>
  <c r="K19"/>
  <c r="AJ19"/>
  <c r="L19"/>
  <c r="L65"/>
  <c r="M65"/>
  <c r="N65"/>
  <c r="J65"/>
  <c r="AJ65"/>
  <c r="K65"/>
  <c r="L49"/>
  <c r="M49"/>
  <c r="N49"/>
  <c r="J49"/>
  <c r="AJ49"/>
  <c r="K49"/>
  <c r="AJ12"/>
  <c r="N12"/>
  <c r="J12"/>
  <c r="K12"/>
  <c r="L12"/>
  <c r="M12"/>
  <c r="AI43"/>
  <c r="K11" i="25"/>
  <c r="AJ11"/>
  <c r="L11"/>
  <c r="M11"/>
  <c r="N11"/>
  <c r="J11"/>
  <c r="L20"/>
  <c r="M20"/>
  <c r="AJ20"/>
  <c r="N20"/>
  <c r="J20"/>
  <c r="K20"/>
  <c r="M26"/>
  <c r="AI26"/>
  <c r="I26" s="1"/>
  <c r="N26"/>
  <c r="J26"/>
  <c r="AJ26"/>
  <c r="K26"/>
  <c r="L26"/>
  <c r="K67"/>
  <c r="AJ67"/>
  <c r="L67"/>
  <c r="M67"/>
  <c r="N67"/>
  <c r="J67"/>
  <c r="I58"/>
  <c r="U18" s="1"/>
  <c r="AI59"/>
  <c r="AJ52"/>
  <c r="L52"/>
  <c r="M52"/>
  <c r="N52"/>
  <c r="J52"/>
  <c r="K52"/>
  <c r="N9"/>
  <c r="J9"/>
  <c r="AJ9"/>
  <c r="K9"/>
  <c r="L9"/>
  <c r="M9"/>
  <c r="M19"/>
  <c r="N19"/>
  <c r="J19"/>
  <c r="K19"/>
  <c r="AJ19"/>
  <c r="L19"/>
  <c r="L25"/>
  <c r="M25"/>
  <c r="N25"/>
  <c r="J25"/>
  <c r="AJ25"/>
  <c r="K25"/>
  <c r="N68"/>
  <c r="J68"/>
  <c r="K68"/>
  <c r="AJ68"/>
  <c r="L68"/>
  <c r="M68"/>
  <c r="J45"/>
  <c r="U21"/>
  <c r="AJ50"/>
  <c r="M50"/>
  <c r="N50"/>
  <c r="J50"/>
  <c r="K50"/>
  <c r="AI50"/>
  <c r="I50" s="1"/>
  <c r="L50"/>
  <c r="AI35"/>
  <c r="K10"/>
  <c r="L10"/>
  <c r="AI10"/>
  <c r="I10" s="1"/>
  <c r="U8" s="1"/>
  <c r="M10"/>
  <c r="AJ10"/>
  <c r="N10"/>
  <c r="J10"/>
  <c r="L17"/>
  <c r="M17"/>
  <c r="N17"/>
  <c r="J17"/>
  <c r="AJ17"/>
  <c r="K17"/>
  <c r="N28"/>
  <c r="J28"/>
  <c r="AJ28"/>
  <c r="K28"/>
  <c r="L28"/>
  <c r="M28"/>
  <c r="M66"/>
  <c r="N66"/>
  <c r="J66"/>
  <c r="AI66"/>
  <c r="I66" s="1"/>
  <c r="K66"/>
  <c r="AJ66"/>
  <c r="L66"/>
  <c r="N51"/>
  <c r="J51"/>
  <c r="K51"/>
  <c r="AI51"/>
  <c r="I51" s="1"/>
  <c r="L51"/>
  <c r="AJ51"/>
  <c r="M51"/>
  <c r="AJ12"/>
  <c r="N12"/>
  <c r="J12"/>
  <c r="K12"/>
  <c r="L12"/>
  <c r="M12"/>
  <c r="AI18"/>
  <c r="I18" s="1"/>
  <c r="U12" s="1"/>
  <c r="M18"/>
  <c r="AJ18"/>
  <c r="N18"/>
  <c r="J18"/>
  <c r="K18"/>
  <c r="L18"/>
  <c r="AI27"/>
  <c r="I27" s="1"/>
  <c r="L27"/>
  <c r="AJ27"/>
  <c r="M27"/>
  <c r="N27"/>
  <c r="J27"/>
  <c r="K27"/>
  <c r="L65"/>
  <c r="M65"/>
  <c r="N65"/>
  <c r="J65"/>
  <c r="AJ65"/>
  <c r="K65"/>
  <c r="L49"/>
  <c r="M49"/>
  <c r="N49"/>
  <c r="J49"/>
  <c r="AJ49"/>
  <c r="K49"/>
  <c r="L65" i="24"/>
  <c r="M65"/>
  <c r="N65"/>
  <c r="J65"/>
  <c r="AJ65"/>
  <c r="K65"/>
  <c r="L17"/>
  <c r="M17"/>
  <c r="N17"/>
  <c r="J17"/>
  <c r="AJ17"/>
  <c r="K17"/>
  <c r="AJ12"/>
  <c r="N12"/>
  <c r="J12"/>
  <c r="K12"/>
  <c r="L12"/>
  <c r="M12"/>
  <c r="L27"/>
  <c r="AJ27"/>
  <c r="M27"/>
  <c r="N27"/>
  <c r="J27"/>
  <c r="K27"/>
  <c r="AI43"/>
  <c r="AI59"/>
  <c r="AI51"/>
  <c r="K67"/>
  <c r="AJ67"/>
  <c r="L67"/>
  <c r="M67"/>
  <c r="N67"/>
  <c r="J67"/>
  <c r="AI18"/>
  <c r="I18" s="1"/>
  <c r="U12" s="1"/>
  <c r="M18"/>
  <c r="AJ18"/>
  <c r="N18"/>
  <c r="J18"/>
  <c r="K18"/>
  <c r="L18"/>
  <c r="K11"/>
  <c r="AJ11"/>
  <c r="L11"/>
  <c r="M11"/>
  <c r="N11"/>
  <c r="J11"/>
  <c r="M26"/>
  <c r="AI26"/>
  <c r="I26" s="1"/>
  <c r="N26"/>
  <c r="J26"/>
  <c r="AJ26"/>
  <c r="K26"/>
  <c r="L26"/>
  <c r="AI35"/>
  <c r="N68"/>
  <c r="J68"/>
  <c r="K68"/>
  <c r="AJ68"/>
  <c r="L68"/>
  <c r="M68"/>
  <c r="L20"/>
  <c r="M20"/>
  <c r="AJ20"/>
  <c r="N20"/>
  <c r="J20"/>
  <c r="K20"/>
  <c r="N9"/>
  <c r="J9"/>
  <c r="AJ9"/>
  <c r="K9"/>
  <c r="L9"/>
  <c r="M9"/>
  <c r="L25"/>
  <c r="M25"/>
  <c r="N25"/>
  <c r="J25"/>
  <c r="AJ25"/>
  <c r="K25"/>
  <c r="M66"/>
  <c r="N66"/>
  <c r="J66"/>
  <c r="AI66"/>
  <c r="I66" s="1"/>
  <c r="K66"/>
  <c r="AJ66"/>
  <c r="L66"/>
  <c r="M19"/>
  <c r="N19"/>
  <c r="J19"/>
  <c r="AI19"/>
  <c r="I19" s="1"/>
  <c r="K19"/>
  <c r="AJ19"/>
  <c r="L19"/>
  <c r="K10"/>
  <c r="L10"/>
  <c r="AI10"/>
  <c r="I10" s="1"/>
  <c r="M10"/>
  <c r="AJ10"/>
  <c r="N10"/>
  <c r="J10"/>
  <c r="N28"/>
  <c r="J28"/>
  <c r="AJ28"/>
  <c r="K28"/>
  <c r="L28"/>
  <c r="M28"/>
  <c r="L17" i="23"/>
  <c r="M17"/>
  <c r="N17"/>
  <c r="J17"/>
  <c r="AJ17"/>
  <c r="K17"/>
  <c r="N60"/>
  <c r="J60"/>
  <c r="K60"/>
  <c r="AJ60"/>
  <c r="L60"/>
  <c r="M60"/>
  <c r="L65"/>
  <c r="M65"/>
  <c r="N65"/>
  <c r="J65"/>
  <c r="AJ65"/>
  <c r="K65"/>
  <c r="L25"/>
  <c r="M25"/>
  <c r="N25"/>
  <c r="J25"/>
  <c r="AJ25"/>
  <c r="K25"/>
  <c r="AI18"/>
  <c r="I18" s="1"/>
  <c r="M18"/>
  <c r="AJ18"/>
  <c r="N18"/>
  <c r="J18"/>
  <c r="K18"/>
  <c r="L18"/>
  <c r="N58"/>
  <c r="J58"/>
  <c r="AI58"/>
  <c r="I58" s="1"/>
  <c r="K58"/>
  <c r="AJ58"/>
  <c r="L58"/>
  <c r="M58"/>
  <c r="K67"/>
  <c r="AJ67"/>
  <c r="L67"/>
  <c r="M67"/>
  <c r="N67"/>
  <c r="J67"/>
  <c r="N28"/>
  <c r="J28"/>
  <c r="AJ28"/>
  <c r="K28"/>
  <c r="L28"/>
  <c r="M28"/>
  <c r="AJ50"/>
  <c r="M50"/>
  <c r="N50"/>
  <c r="J50"/>
  <c r="K50"/>
  <c r="AI50"/>
  <c r="I50" s="1"/>
  <c r="L50"/>
  <c r="AI12"/>
  <c r="I12" s="1"/>
  <c r="AI35"/>
  <c r="AI44"/>
  <c r="I44" s="1"/>
  <c r="J45"/>
  <c r="U21"/>
  <c r="U13"/>
  <c r="J13"/>
  <c r="L20"/>
  <c r="M20"/>
  <c r="AJ20"/>
  <c r="N20"/>
  <c r="J20"/>
  <c r="K20"/>
  <c r="N57"/>
  <c r="J57"/>
  <c r="K57"/>
  <c r="AJ57"/>
  <c r="L57"/>
  <c r="M57"/>
  <c r="N68"/>
  <c r="J68"/>
  <c r="K68"/>
  <c r="AJ68"/>
  <c r="L68"/>
  <c r="M68"/>
  <c r="L27"/>
  <c r="AJ27"/>
  <c r="M27"/>
  <c r="N27"/>
  <c r="J27"/>
  <c r="K27"/>
  <c r="N51"/>
  <c r="J51"/>
  <c r="K51"/>
  <c r="AI51"/>
  <c r="I51" s="1"/>
  <c r="L51"/>
  <c r="AJ51"/>
  <c r="M51"/>
  <c r="M19"/>
  <c r="N19"/>
  <c r="J19"/>
  <c r="AI19"/>
  <c r="I19" s="1"/>
  <c r="K19"/>
  <c r="AJ19"/>
  <c r="L19"/>
  <c r="AI59"/>
  <c r="I59" s="1"/>
  <c r="L59"/>
  <c r="AJ59"/>
  <c r="M59"/>
  <c r="N59"/>
  <c r="J59"/>
  <c r="K59"/>
  <c r="M66"/>
  <c r="N66"/>
  <c r="J66"/>
  <c r="AI66"/>
  <c r="I66" s="1"/>
  <c r="K66"/>
  <c r="AJ66"/>
  <c r="L66"/>
  <c r="M26"/>
  <c r="AI26"/>
  <c r="I26" s="1"/>
  <c r="U10" s="1"/>
  <c r="N26"/>
  <c r="J26"/>
  <c r="AJ26"/>
  <c r="K26"/>
  <c r="L26"/>
  <c r="L49"/>
  <c r="M49"/>
  <c r="N49"/>
  <c r="J49"/>
  <c r="AJ49"/>
  <c r="K49"/>
  <c r="AJ52"/>
  <c r="L52"/>
  <c r="M52"/>
  <c r="N52"/>
  <c r="J52"/>
  <c r="K52"/>
  <c r="L43" i="22"/>
  <c r="M43"/>
  <c r="AJ43"/>
  <c r="N43"/>
  <c r="J43"/>
  <c r="K43"/>
  <c r="L36"/>
  <c r="M36"/>
  <c r="AJ36"/>
  <c r="N36"/>
  <c r="J36"/>
  <c r="K36"/>
  <c r="K67"/>
  <c r="AJ67"/>
  <c r="L67"/>
  <c r="M67"/>
  <c r="N67"/>
  <c r="J67"/>
  <c r="N58"/>
  <c r="J58"/>
  <c r="AI58"/>
  <c r="I58" s="1"/>
  <c r="K58"/>
  <c r="AJ58"/>
  <c r="L58"/>
  <c r="M58"/>
  <c r="M26"/>
  <c r="AI26"/>
  <c r="I26" s="1"/>
  <c r="N26"/>
  <c r="J26"/>
  <c r="AJ26"/>
  <c r="K26"/>
  <c r="L26"/>
  <c r="AJ52"/>
  <c r="L52"/>
  <c r="M52"/>
  <c r="N52"/>
  <c r="J52"/>
  <c r="K52"/>
  <c r="N42"/>
  <c r="J42"/>
  <c r="AI42"/>
  <c r="I42" s="1"/>
  <c r="K42"/>
  <c r="AJ42"/>
  <c r="L42"/>
  <c r="M42"/>
  <c r="M35"/>
  <c r="N35"/>
  <c r="J35"/>
  <c r="K35"/>
  <c r="AJ35"/>
  <c r="L35"/>
  <c r="N68"/>
  <c r="J68"/>
  <c r="K68"/>
  <c r="AJ68"/>
  <c r="L68"/>
  <c r="M68"/>
  <c r="N57"/>
  <c r="J57"/>
  <c r="K57"/>
  <c r="AJ57"/>
  <c r="L57"/>
  <c r="M57"/>
  <c r="AK10"/>
  <c r="AK12"/>
  <c r="AK11"/>
  <c r="AK9"/>
  <c r="L25"/>
  <c r="M25"/>
  <c r="N25"/>
  <c r="J25"/>
  <c r="AJ25"/>
  <c r="K25"/>
  <c r="AI19"/>
  <c r="L49"/>
  <c r="M49"/>
  <c r="N49"/>
  <c r="J49"/>
  <c r="AJ49"/>
  <c r="K49"/>
  <c r="AJ50"/>
  <c r="M50"/>
  <c r="N50"/>
  <c r="J50"/>
  <c r="K50"/>
  <c r="AI50"/>
  <c r="I50" s="1"/>
  <c r="U20" s="1"/>
  <c r="L50"/>
  <c r="L41"/>
  <c r="M41"/>
  <c r="AJ41"/>
  <c r="N41"/>
  <c r="J41"/>
  <c r="K41"/>
  <c r="AI34"/>
  <c r="I34" s="1"/>
  <c r="K34"/>
  <c r="AJ34"/>
  <c r="L34"/>
  <c r="M34"/>
  <c r="N34"/>
  <c r="J34"/>
  <c r="M66"/>
  <c r="N66"/>
  <c r="J66"/>
  <c r="AI66"/>
  <c r="I66" s="1"/>
  <c r="K66"/>
  <c r="AJ66"/>
  <c r="L66"/>
  <c r="L59"/>
  <c r="AJ59"/>
  <c r="M59"/>
  <c r="N59"/>
  <c r="J59"/>
  <c r="K59"/>
  <c r="N28"/>
  <c r="J28"/>
  <c r="AJ28"/>
  <c r="K28"/>
  <c r="L28"/>
  <c r="M28"/>
  <c r="N51"/>
  <c r="J51"/>
  <c r="K51"/>
  <c r="L51"/>
  <c r="AJ51"/>
  <c r="M51"/>
  <c r="M44"/>
  <c r="N44"/>
  <c r="J44"/>
  <c r="K44"/>
  <c r="AJ44"/>
  <c r="L44"/>
  <c r="K33"/>
  <c r="AJ33"/>
  <c r="L33"/>
  <c r="M33"/>
  <c r="N33"/>
  <c r="J33"/>
  <c r="L65"/>
  <c r="M65"/>
  <c r="N65"/>
  <c r="J65"/>
  <c r="AJ65"/>
  <c r="K65"/>
  <c r="N60"/>
  <c r="J60"/>
  <c r="K60"/>
  <c r="AJ60"/>
  <c r="L60"/>
  <c r="M60"/>
  <c r="AI27"/>
  <c r="I27" s="1"/>
  <c r="L27"/>
  <c r="AJ27"/>
  <c r="M27"/>
  <c r="N27"/>
  <c r="J27"/>
  <c r="K27"/>
  <c r="AJ52" i="21"/>
  <c r="L52"/>
  <c r="M52"/>
  <c r="N52"/>
  <c r="J52"/>
  <c r="K52"/>
  <c r="K67"/>
  <c r="AJ67"/>
  <c r="L67"/>
  <c r="M67"/>
  <c r="N67"/>
  <c r="J67"/>
  <c r="AI18"/>
  <c r="I18" s="1"/>
  <c r="M18"/>
  <c r="AJ18"/>
  <c r="N18"/>
  <c r="J18"/>
  <c r="K18"/>
  <c r="L18"/>
  <c r="AJ50"/>
  <c r="M50"/>
  <c r="N50"/>
  <c r="J50"/>
  <c r="K50"/>
  <c r="AI50"/>
  <c r="I50" s="1"/>
  <c r="L50"/>
  <c r="N68"/>
  <c r="J68"/>
  <c r="K68"/>
  <c r="AJ68"/>
  <c r="L68"/>
  <c r="M68"/>
  <c r="L20"/>
  <c r="M20"/>
  <c r="AJ20"/>
  <c r="N20"/>
  <c r="J20"/>
  <c r="K20"/>
  <c r="N51"/>
  <c r="J51"/>
  <c r="K51"/>
  <c r="L51"/>
  <c r="AJ51"/>
  <c r="M51"/>
  <c r="I43"/>
  <c r="AI44"/>
  <c r="I44" s="1"/>
  <c r="M66"/>
  <c r="N66"/>
  <c r="J66"/>
  <c r="AI66"/>
  <c r="I66" s="1"/>
  <c r="K66"/>
  <c r="AJ66"/>
  <c r="L66"/>
  <c r="M19"/>
  <c r="N19"/>
  <c r="J19"/>
  <c r="AI19"/>
  <c r="I19" s="1"/>
  <c r="K19"/>
  <c r="AJ19"/>
  <c r="L19"/>
  <c r="AI27"/>
  <c r="L49"/>
  <c r="M49"/>
  <c r="N49"/>
  <c r="J49"/>
  <c r="AJ49"/>
  <c r="K49"/>
  <c r="AK10"/>
  <c r="AK12"/>
  <c r="AK11"/>
  <c r="AK9"/>
  <c r="L65"/>
  <c r="M65"/>
  <c r="N65"/>
  <c r="J65"/>
  <c r="AJ65"/>
  <c r="K65"/>
  <c r="L17"/>
  <c r="M17"/>
  <c r="N17"/>
  <c r="J17"/>
  <c r="AJ17"/>
  <c r="K17"/>
  <c r="AI59"/>
  <c r="AI35"/>
  <c r="M19" i="20"/>
  <c r="N19"/>
  <c r="J19"/>
  <c r="K19"/>
  <c r="AJ19"/>
  <c r="L19"/>
  <c r="N28"/>
  <c r="J28"/>
  <c r="AJ28"/>
  <c r="K28"/>
  <c r="L28"/>
  <c r="M28"/>
  <c r="N51"/>
  <c r="J51"/>
  <c r="K51"/>
  <c r="L51"/>
  <c r="AJ51"/>
  <c r="M51"/>
  <c r="K67"/>
  <c r="AJ67"/>
  <c r="L67"/>
  <c r="M67"/>
  <c r="N67"/>
  <c r="J67"/>
  <c r="AI11"/>
  <c r="L17"/>
  <c r="M17"/>
  <c r="N17"/>
  <c r="J17"/>
  <c r="AJ17"/>
  <c r="K17"/>
  <c r="I43"/>
  <c r="AI44"/>
  <c r="I44" s="1"/>
  <c r="L27"/>
  <c r="AJ27"/>
  <c r="M27"/>
  <c r="N27"/>
  <c r="J27"/>
  <c r="K27"/>
  <c r="L49"/>
  <c r="M49"/>
  <c r="N49"/>
  <c r="J49"/>
  <c r="AJ49"/>
  <c r="K49"/>
  <c r="N68"/>
  <c r="J68"/>
  <c r="K68"/>
  <c r="AJ68"/>
  <c r="L68"/>
  <c r="M68"/>
  <c r="AI35"/>
  <c r="AI18"/>
  <c r="I18" s="1"/>
  <c r="U12" s="1"/>
  <c r="M18"/>
  <c r="AJ18"/>
  <c r="N18"/>
  <c r="J18"/>
  <c r="K18"/>
  <c r="L18"/>
  <c r="M26"/>
  <c r="AI26"/>
  <c r="I26" s="1"/>
  <c r="N26"/>
  <c r="J26"/>
  <c r="AJ26"/>
  <c r="K26"/>
  <c r="L26"/>
  <c r="AJ52"/>
  <c r="L52"/>
  <c r="M52"/>
  <c r="N52"/>
  <c r="J52"/>
  <c r="K52"/>
  <c r="M66"/>
  <c r="N66"/>
  <c r="J66"/>
  <c r="AI66"/>
  <c r="I66" s="1"/>
  <c r="K66"/>
  <c r="AJ66"/>
  <c r="L66"/>
  <c r="AI59"/>
  <c r="L20"/>
  <c r="M20"/>
  <c r="AJ20"/>
  <c r="N20"/>
  <c r="J20"/>
  <c r="K20"/>
  <c r="L25"/>
  <c r="M25"/>
  <c r="N25"/>
  <c r="J25"/>
  <c r="AJ25"/>
  <c r="K25"/>
  <c r="AJ50"/>
  <c r="M50"/>
  <c r="N50"/>
  <c r="J50"/>
  <c r="K50"/>
  <c r="AI50"/>
  <c r="I50" s="1"/>
  <c r="U20" s="1"/>
  <c r="L50"/>
  <c r="L65"/>
  <c r="M65"/>
  <c r="N65"/>
  <c r="J65"/>
  <c r="AJ65"/>
  <c r="K65"/>
  <c r="J53" i="19"/>
  <c r="U17"/>
  <c r="L25"/>
  <c r="M25"/>
  <c r="N25"/>
  <c r="J25"/>
  <c r="AJ25"/>
  <c r="K25"/>
  <c r="AK19"/>
  <c r="AK18"/>
  <c r="AK20"/>
  <c r="AK17"/>
  <c r="N28"/>
  <c r="J28"/>
  <c r="AJ28"/>
  <c r="K28"/>
  <c r="L28"/>
  <c r="M28"/>
  <c r="U13"/>
  <c r="J13"/>
  <c r="J37"/>
  <c r="U11"/>
  <c r="L27"/>
  <c r="AJ27"/>
  <c r="M27"/>
  <c r="N27"/>
  <c r="J27"/>
  <c r="K27"/>
  <c r="AI12"/>
  <c r="I12" s="1"/>
  <c r="AI43"/>
  <c r="AI52"/>
  <c r="I52" s="1"/>
  <c r="M26"/>
  <c r="AI26"/>
  <c r="I26" s="1"/>
  <c r="U10" s="1"/>
  <c r="N26"/>
  <c r="J26"/>
  <c r="AJ26"/>
  <c r="K26"/>
  <c r="L26"/>
  <c r="U19"/>
  <c r="J69"/>
  <c r="AI59"/>
  <c r="N42" i="18"/>
  <c r="J42"/>
  <c r="AI42"/>
  <c r="I42" s="1"/>
  <c r="K42"/>
  <c r="AJ42"/>
  <c r="L42"/>
  <c r="M42"/>
  <c r="M26"/>
  <c r="AI26"/>
  <c r="I26" s="1"/>
  <c r="N26"/>
  <c r="J26"/>
  <c r="AJ26"/>
  <c r="K26"/>
  <c r="L26"/>
  <c r="L41"/>
  <c r="M41"/>
  <c r="AJ41"/>
  <c r="N41"/>
  <c r="J41"/>
  <c r="K41"/>
  <c r="L25"/>
  <c r="M25"/>
  <c r="N25"/>
  <c r="J25"/>
  <c r="AJ25"/>
  <c r="K25"/>
  <c r="M44"/>
  <c r="N44"/>
  <c r="J44"/>
  <c r="K44"/>
  <c r="AJ44"/>
  <c r="L44"/>
  <c r="N28"/>
  <c r="J28"/>
  <c r="AJ28"/>
  <c r="K28"/>
  <c r="L28"/>
  <c r="M28"/>
  <c r="L43"/>
  <c r="AI43"/>
  <c r="I43" s="1"/>
  <c r="M43"/>
  <c r="AJ43"/>
  <c r="N43"/>
  <c r="J43"/>
  <c r="K43"/>
  <c r="L65"/>
  <c r="M65"/>
  <c r="N65"/>
  <c r="J65"/>
  <c r="AJ65"/>
  <c r="K65"/>
  <c r="AK10"/>
  <c r="AK12"/>
  <c r="AK11"/>
  <c r="AK9"/>
  <c r="AI35"/>
  <c r="AI59"/>
  <c r="K67"/>
  <c r="AJ67"/>
  <c r="L67"/>
  <c r="M67"/>
  <c r="N67"/>
  <c r="J67"/>
  <c r="U9"/>
  <c r="J21"/>
  <c r="AI20"/>
  <c r="I20" s="1"/>
  <c r="AI51"/>
  <c r="N68"/>
  <c r="J68"/>
  <c r="K68"/>
  <c r="AJ68"/>
  <c r="L68"/>
  <c r="M68"/>
  <c r="AI27"/>
  <c r="I27" s="1"/>
  <c r="L27"/>
  <c r="AJ27"/>
  <c r="M27"/>
  <c r="N27"/>
  <c r="J27"/>
  <c r="K27"/>
  <c r="M66"/>
  <c r="N66"/>
  <c r="J66"/>
  <c r="AI66"/>
  <c r="I66" s="1"/>
  <c r="U22" s="1"/>
  <c r="K66"/>
  <c r="AJ66"/>
  <c r="L66"/>
  <c r="K67" i="17"/>
  <c r="AJ67"/>
  <c r="L67"/>
  <c r="M67"/>
  <c r="N67"/>
  <c r="J67"/>
  <c r="M66"/>
  <c r="N66"/>
  <c r="J66"/>
  <c r="AI66"/>
  <c r="I66" s="1"/>
  <c r="K66"/>
  <c r="AJ66"/>
  <c r="L66"/>
  <c r="M19"/>
  <c r="N19"/>
  <c r="J19"/>
  <c r="K19"/>
  <c r="AJ19"/>
  <c r="L19"/>
  <c r="N28"/>
  <c r="J28"/>
  <c r="AJ28"/>
  <c r="K28"/>
  <c r="L28"/>
  <c r="M28"/>
  <c r="U13"/>
  <c r="J13"/>
  <c r="AI34"/>
  <c r="I34" s="1"/>
  <c r="K34"/>
  <c r="AJ34"/>
  <c r="L34"/>
  <c r="M34"/>
  <c r="N34"/>
  <c r="J34"/>
  <c r="N51"/>
  <c r="J51"/>
  <c r="K51"/>
  <c r="L51"/>
  <c r="AJ51"/>
  <c r="M51"/>
  <c r="AI43"/>
  <c r="AI18"/>
  <c r="I18" s="1"/>
  <c r="M18"/>
  <c r="AJ18"/>
  <c r="N18"/>
  <c r="J18"/>
  <c r="K18"/>
  <c r="L18"/>
  <c r="L20"/>
  <c r="M20"/>
  <c r="AJ20"/>
  <c r="N20"/>
  <c r="J20"/>
  <c r="K20"/>
  <c r="L65"/>
  <c r="M65"/>
  <c r="N65"/>
  <c r="J65"/>
  <c r="AJ65"/>
  <c r="K65"/>
  <c r="L17"/>
  <c r="M17"/>
  <c r="N17"/>
  <c r="J17"/>
  <c r="AJ17"/>
  <c r="K17"/>
  <c r="L27"/>
  <c r="AJ27"/>
  <c r="M27"/>
  <c r="N27"/>
  <c r="J27"/>
  <c r="K27"/>
  <c r="K33"/>
  <c r="AJ33"/>
  <c r="L33"/>
  <c r="M33"/>
  <c r="N33"/>
  <c r="J33"/>
  <c r="L49"/>
  <c r="M49"/>
  <c r="N49"/>
  <c r="J49"/>
  <c r="AJ49"/>
  <c r="K49"/>
  <c r="AI12"/>
  <c r="I12" s="1"/>
  <c r="M26"/>
  <c r="AI26"/>
  <c r="I26" s="1"/>
  <c r="N26"/>
  <c r="J26"/>
  <c r="AJ26"/>
  <c r="K26"/>
  <c r="L26"/>
  <c r="L36"/>
  <c r="M36"/>
  <c r="AJ36"/>
  <c r="N36"/>
  <c r="J36"/>
  <c r="K36"/>
  <c r="AJ52"/>
  <c r="L52"/>
  <c r="M52"/>
  <c r="N52"/>
  <c r="J52"/>
  <c r="K52"/>
  <c r="N68"/>
  <c r="J68"/>
  <c r="K68"/>
  <c r="AJ68"/>
  <c r="L68"/>
  <c r="M68"/>
  <c r="L25"/>
  <c r="M25"/>
  <c r="N25"/>
  <c r="J25"/>
  <c r="AJ25"/>
  <c r="K25"/>
  <c r="AK59"/>
  <c r="AK60"/>
  <c r="AK58"/>
  <c r="AK57"/>
  <c r="M35"/>
  <c r="N35"/>
  <c r="J35"/>
  <c r="AI35"/>
  <c r="I35" s="1"/>
  <c r="K35"/>
  <c r="AJ35"/>
  <c r="L35"/>
  <c r="AJ50"/>
  <c r="M50"/>
  <c r="N50"/>
  <c r="J50"/>
  <c r="K50"/>
  <c r="AI50"/>
  <c r="I50" s="1"/>
  <c r="U20" s="1"/>
  <c r="L50"/>
  <c r="L25" i="16"/>
  <c r="M25"/>
  <c r="N25"/>
  <c r="J25"/>
  <c r="AJ25"/>
  <c r="K25"/>
  <c r="AI18"/>
  <c r="I18" s="1"/>
  <c r="M18"/>
  <c r="AJ18"/>
  <c r="N18"/>
  <c r="J18"/>
  <c r="K18"/>
  <c r="L18"/>
  <c r="N28"/>
  <c r="J28"/>
  <c r="AJ28"/>
  <c r="K28"/>
  <c r="L28"/>
  <c r="M28"/>
  <c r="AJ50"/>
  <c r="M50"/>
  <c r="N50"/>
  <c r="J50"/>
  <c r="K50"/>
  <c r="AI50"/>
  <c r="I50" s="1"/>
  <c r="L50"/>
  <c r="L20"/>
  <c r="M20"/>
  <c r="AJ20"/>
  <c r="N20"/>
  <c r="J20"/>
  <c r="K20"/>
  <c r="L65"/>
  <c r="M65"/>
  <c r="N65"/>
  <c r="J65"/>
  <c r="AJ65"/>
  <c r="K65"/>
  <c r="AI59"/>
  <c r="M19"/>
  <c r="N19"/>
  <c r="J19"/>
  <c r="K19"/>
  <c r="AJ19"/>
  <c r="L19"/>
  <c r="K67"/>
  <c r="AJ67"/>
  <c r="L67"/>
  <c r="M67"/>
  <c r="N67"/>
  <c r="J67"/>
  <c r="AI36"/>
  <c r="I36" s="1"/>
  <c r="N51"/>
  <c r="J51"/>
  <c r="K51"/>
  <c r="AI51"/>
  <c r="I51" s="1"/>
  <c r="L51"/>
  <c r="AJ51"/>
  <c r="M51"/>
  <c r="M26"/>
  <c r="AI26"/>
  <c r="I26" s="1"/>
  <c r="U10" s="1"/>
  <c r="N26"/>
  <c r="J26"/>
  <c r="AJ26"/>
  <c r="K26"/>
  <c r="L26"/>
  <c r="L49"/>
  <c r="M49"/>
  <c r="N49"/>
  <c r="J49"/>
  <c r="AJ49"/>
  <c r="K49"/>
  <c r="L17"/>
  <c r="M17"/>
  <c r="N17"/>
  <c r="J17"/>
  <c r="AJ17"/>
  <c r="K17"/>
  <c r="N68"/>
  <c r="J68"/>
  <c r="K68"/>
  <c r="AJ68"/>
  <c r="L68"/>
  <c r="M68"/>
  <c r="L27"/>
  <c r="AJ27"/>
  <c r="M27"/>
  <c r="N27"/>
  <c r="J27"/>
  <c r="K27"/>
  <c r="J37"/>
  <c r="U11"/>
  <c r="AJ52"/>
  <c r="L52"/>
  <c r="M52"/>
  <c r="N52"/>
  <c r="J52"/>
  <c r="AI52"/>
  <c r="I52" s="1"/>
  <c r="K52"/>
  <c r="M66"/>
  <c r="N66"/>
  <c r="J66"/>
  <c r="AI66"/>
  <c r="I66" s="1"/>
  <c r="U22" s="1"/>
  <c r="K66"/>
  <c r="AJ66"/>
  <c r="L66"/>
  <c r="AI11"/>
  <c r="AJ50" i="15"/>
  <c r="M50"/>
  <c r="N50"/>
  <c r="J50"/>
  <c r="AI50"/>
  <c r="I50" s="1"/>
  <c r="K50"/>
  <c r="L50"/>
  <c r="L17"/>
  <c r="AJ17"/>
  <c r="J17"/>
  <c r="K17"/>
  <c r="M17"/>
  <c r="N17"/>
  <c r="K11"/>
  <c r="J11"/>
  <c r="L11"/>
  <c r="M11"/>
  <c r="AJ11"/>
  <c r="N11"/>
  <c r="L20"/>
  <c r="M20"/>
  <c r="N20"/>
  <c r="J20"/>
  <c r="AJ20"/>
  <c r="K20"/>
  <c r="M35"/>
  <c r="N35"/>
  <c r="J35"/>
  <c r="AJ35"/>
  <c r="K35"/>
  <c r="L35"/>
  <c r="L49"/>
  <c r="M49"/>
  <c r="J49"/>
  <c r="K49"/>
  <c r="N49"/>
  <c r="AJ49"/>
  <c r="AI18"/>
  <c r="I18" s="1"/>
  <c r="U12" s="1"/>
  <c r="M18"/>
  <c r="N18"/>
  <c r="J18"/>
  <c r="K18"/>
  <c r="AJ18"/>
  <c r="L18"/>
  <c r="N28"/>
  <c r="J28"/>
  <c r="AJ28"/>
  <c r="K28"/>
  <c r="L28"/>
  <c r="M28"/>
  <c r="N9"/>
  <c r="J9"/>
  <c r="M9"/>
  <c r="K9"/>
  <c r="L9"/>
  <c r="AJ9"/>
  <c r="AI34"/>
  <c r="I34" s="1"/>
  <c r="K34"/>
  <c r="AJ34"/>
  <c r="L34"/>
  <c r="J34"/>
  <c r="M34"/>
  <c r="N34"/>
  <c r="AI59"/>
  <c r="M26"/>
  <c r="L26"/>
  <c r="AI26"/>
  <c r="I26" s="1"/>
  <c r="N26"/>
  <c r="AJ26"/>
  <c r="J26"/>
  <c r="K26"/>
  <c r="K33"/>
  <c r="AJ33"/>
  <c r="L33"/>
  <c r="M33"/>
  <c r="N33"/>
  <c r="J33"/>
  <c r="N51"/>
  <c r="J51"/>
  <c r="K51"/>
  <c r="L51"/>
  <c r="M51"/>
  <c r="AJ51"/>
  <c r="L25"/>
  <c r="M25"/>
  <c r="N25"/>
  <c r="AJ25"/>
  <c r="J25"/>
  <c r="K25"/>
  <c r="K10"/>
  <c r="AJ10"/>
  <c r="L10"/>
  <c r="N10"/>
  <c r="AI10"/>
  <c r="I10" s="1"/>
  <c r="U8" s="1"/>
  <c r="J10"/>
  <c r="M10"/>
  <c r="AJ52"/>
  <c r="L52"/>
  <c r="M52"/>
  <c r="N52"/>
  <c r="J52"/>
  <c r="K52"/>
  <c r="J69"/>
  <c r="U19"/>
  <c r="M19"/>
  <c r="N19"/>
  <c r="AI19"/>
  <c r="I19" s="1"/>
  <c r="J19"/>
  <c r="AJ19"/>
  <c r="K19"/>
  <c r="L19"/>
  <c r="L27"/>
  <c r="J27"/>
  <c r="AJ27"/>
  <c r="K27"/>
  <c r="M27"/>
  <c r="N27"/>
  <c r="AJ12"/>
  <c r="N12"/>
  <c r="J12"/>
  <c r="K12"/>
  <c r="L12"/>
  <c r="M12"/>
  <c r="L36"/>
  <c r="M36"/>
  <c r="K36"/>
  <c r="N36"/>
  <c r="AJ36"/>
  <c r="J36"/>
  <c r="AI43"/>
  <c r="BL49" i="11"/>
  <c r="BJ49"/>
  <c r="BL33"/>
  <c r="BR33" s="1"/>
  <c r="BW35" s="1"/>
  <c r="BG35" s="1"/>
  <c r="BF36" s="1"/>
  <c r="BK49"/>
  <c r="BR49" s="1"/>
  <c r="BW51" s="1"/>
  <c r="BG51" s="1"/>
  <c r="BF52" s="1"/>
  <c r="BO17"/>
  <c r="BW17" s="1"/>
  <c r="BG17" s="1"/>
  <c r="BD20" s="1"/>
  <c r="BM49"/>
  <c r="BU49" s="1"/>
  <c r="BE49" s="1"/>
  <c r="BD50" s="1"/>
  <c r="BQ17"/>
  <c r="BW18" s="1"/>
  <c r="BG18" s="1"/>
  <c r="BE20" s="1"/>
  <c r="BR17"/>
  <c r="BW19" s="1"/>
  <c r="BG19" s="1"/>
  <c r="BF20" s="1"/>
  <c r="BN41"/>
  <c r="BV41" s="1"/>
  <c r="BF41" s="1"/>
  <c r="BP49"/>
  <c r="BV50" s="1"/>
  <c r="BF50" s="1"/>
  <c r="BE51" s="1"/>
  <c r="BN57"/>
  <c r="BV57" s="1"/>
  <c r="BF57" s="1"/>
  <c r="BD59" s="1"/>
  <c r="BQ41"/>
  <c r="BW42" s="1"/>
  <c r="BG42" s="1"/>
  <c r="BE44" s="1"/>
  <c r="AL44" s="1"/>
  <c r="BR57"/>
  <c r="BW59" s="1"/>
  <c r="BG59" s="1"/>
  <c r="BF60" s="1"/>
  <c r="AL60" s="1"/>
  <c r="BP41"/>
  <c r="BV42" s="1"/>
  <c r="BF42" s="1"/>
  <c r="BE43" s="1"/>
  <c r="BU57"/>
  <c r="BE57" s="1"/>
  <c r="BD58" s="1"/>
  <c r="AL58" s="1"/>
  <c r="BQ25"/>
  <c r="BW26" s="1"/>
  <c r="BG26" s="1"/>
  <c r="BE28" s="1"/>
  <c r="BR65"/>
  <c r="BW67" s="1"/>
  <c r="BG67" s="1"/>
  <c r="BF68" s="1"/>
  <c r="BN65"/>
  <c r="BV65" s="1"/>
  <c r="BF65" s="1"/>
  <c r="BD67" s="1"/>
  <c r="BR9"/>
  <c r="BW11" s="1"/>
  <c r="BG11" s="1"/>
  <c r="BF12" s="1"/>
  <c r="BO65"/>
  <c r="BW65" s="1"/>
  <c r="BG65" s="1"/>
  <c r="BD68" s="1"/>
  <c r="BO9"/>
  <c r="BW9" s="1"/>
  <c r="BG9" s="1"/>
  <c r="BD12" s="1"/>
  <c r="BR25"/>
  <c r="BW27" s="1"/>
  <c r="BG27" s="1"/>
  <c r="BF28" s="1"/>
  <c r="BP65"/>
  <c r="BV66" s="1"/>
  <c r="BF66" s="1"/>
  <c r="BE67" s="1"/>
  <c r="BN9"/>
  <c r="BV9" s="1"/>
  <c r="BF9" s="1"/>
  <c r="BD11" s="1"/>
  <c r="BM33"/>
  <c r="BU33" s="1"/>
  <c r="BE33" s="1"/>
  <c r="BN33"/>
  <c r="BV33" s="1"/>
  <c r="BF33" s="1"/>
  <c r="BD35" s="1"/>
  <c r="BQ9"/>
  <c r="BW10" s="1"/>
  <c r="BG10" s="1"/>
  <c r="BE12" s="1"/>
  <c r="BN25"/>
  <c r="BV25" s="1"/>
  <c r="BF25" s="1"/>
  <c r="BD27" s="1"/>
  <c r="BM9"/>
  <c r="BS17" a="1"/>
  <c r="BP25"/>
  <c r="BV26" s="1"/>
  <c r="BF26" s="1"/>
  <c r="BE27" s="1"/>
  <c r="BM25"/>
  <c r="BU25" s="1"/>
  <c r="BE25" s="1"/>
  <c r="BQ65"/>
  <c r="BW66" s="1"/>
  <c r="BG66" s="1"/>
  <c r="BE68" s="1"/>
  <c r="BP9"/>
  <c r="BV10" s="1"/>
  <c r="BF10" s="1"/>
  <c r="BE11" s="1"/>
  <c r="BM65"/>
  <c r="BU65" s="1"/>
  <c r="BE65" s="1"/>
  <c r="BO25"/>
  <c r="BW25" s="1"/>
  <c r="BG25" s="1"/>
  <c r="BD28" s="1"/>
  <c r="BO33"/>
  <c r="BW33" s="1"/>
  <c r="BG33" s="1"/>
  <c r="BD36" s="1"/>
  <c r="BS41" a="1"/>
  <c r="AL42"/>
  <c r="U22" i="21" l="1"/>
  <c r="U14" i="22"/>
  <c r="U22" i="25"/>
  <c r="U12" i="29"/>
  <c r="U18" i="31"/>
  <c r="U20"/>
  <c r="AI60" i="63"/>
  <c r="I60" s="1"/>
  <c r="U10" i="31"/>
  <c r="U8" i="53"/>
  <c r="AI67" i="57"/>
  <c r="I67" s="1"/>
  <c r="AI51" i="62"/>
  <c r="I51" s="1"/>
  <c r="U10" i="18"/>
  <c r="U20" i="23"/>
  <c r="U22" i="42"/>
  <c r="U18" i="54"/>
  <c r="U22"/>
  <c r="U12"/>
  <c r="U22" i="53"/>
  <c r="U10"/>
  <c r="U18" i="52"/>
  <c r="U10"/>
  <c r="U22"/>
  <c r="U16"/>
  <c r="U10" i="51"/>
  <c r="U18" i="50"/>
  <c r="U20"/>
  <c r="U16"/>
  <c r="U10"/>
  <c r="U12"/>
  <c r="U22" i="49"/>
  <c r="U12"/>
  <c r="U16"/>
  <c r="U20"/>
  <c r="U20" i="48"/>
  <c r="U10"/>
  <c r="U12"/>
  <c r="U8"/>
  <c r="U12" i="67"/>
  <c r="U8"/>
  <c r="U18"/>
  <c r="U10"/>
  <c r="U20"/>
  <c r="U22" i="47"/>
  <c r="U10"/>
  <c r="U12"/>
  <c r="U20" i="46"/>
  <c r="U22"/>
  <c r="U10" i="44"/>
  <c r="U22"/>
  <c r="U10" i="43"/>
  <c r="U10" i="42"/>
  <c r="U12"/>
  <c r="U14" i="40"/>
  <c r="U20"/>
  <c r="U10"/>
  <c r="U10" i="39"/>
  <c r="U14"/>
  <c r="U14" i="38"/>
  <c r="U18"/>
  <c r="U8"/>
  <c r="U22"/>
  <c r="U14" i="37"/>
  <c r="U10"/>
  <c r="U14" i="36"/>
  <c r="U18"/>
  <c r="U22"/>
  <c r="U12"/>
  <c r="U10" i="34"/>
  <c r="U22" i="33"/>
  <c r="U10"/>
  <c r="U20"/>
  <c r="U22" i="32"/>
  <c r="U14"/>
  <c r="U8"/>
  <c r="U10"/>
  <c r="U16" i="31"/>
  <c r="U18" i="30"/>
  <c r="U14"/>
  <c r="U10"/>
  <c r="U10" i="29"/>
  <c r="U16"/>
  <c r="U8"/>
  <c r="U22"/>
  <c r="U20"/>
  <c r="U18" i="28"/>
  <c r="U22" i="27"/>
  <c r="U21"/>
  <c r="J45"/>
  <c r="U20"/>
  <c r="U12"/>
  <c r="U16"/>
  <c r="U20" i="26"/>
  <c r="U22"/>
  <c r="U20" i="25"/>
  <c r="U10"/>
  <c r="U10" i="24"/>
  <c r="U22"/>
  <c r="U8"/>
  <c r="U22" i="23"/>
  <c r="U12"/>
  <c r="U18"/>
  <c r="U10" i="22"/>
  <c r="U22"/>
  <c r="U16"/>
  <c r="U18"/>
  <c r="U20" i="21"/>
  <c r="U12"/>
  <c r="U22" i="20"/>
  <c r="U10"/>
  <c r="U16" i="18"/>
  <c r="U12" i="17"/>
  <c r="U22"/>
  <c r="U10"/>
  <c r="U14"/>
  <c r="U12" i="16"/>
  <c r="U20"/>
  <c r="U14" i="15"/>
  <c r="U20"/>
  <c r="U10"/>
  <c r="AI67" i="63"/>
  <c r="I67" s="1"/>
  <c r="I59" i="65"/>
  <c r="AI60"/>
  <c r="I60" s="1"/>
  <c r="I59" i="61"/>
  <c r="AI60"/>
  <c r="I60" s="1"/>
  <c r="AI51" i="60"/>
  <c r="AI51" i="21"/>
  <c r="I51" s="1"/>
  <c r="AI43" i="49"/>
  <c r="I43" s="1"/>
  <c r="AI43" i="57"/>
  <c r="AI43" i="63"/>
  <c r="I43" s="1"/>
  <c r="J45" s="1"/>
  <c r="U11" i="34"/>
  <c r="J37"/>
  <c r="BQ33" i="11"/>
  <c r="BW34" s="1"/>
  <c r="BG34" s="1"/>
  <c r="BE36" s="1"/>
  <c r="BP33"/>
  <c r="BV34" s="1"/>
  <c r="BF34" s="1"/>
  <c r="BE35" s="1"/>
  <c r="AI59" i="38"/>
  <c r="AI43" i="44"/>
  <c r="I43" s="1"/>
  <c r="AI67" i="45"/>
  <c r="I67" s="1"/>
  <c r="AI36" i="66"/>
  <c r="I36" s="1"/>
  <c r="U23" i="43"/>
  <c r="J61"/>
  <c r="I67"/>
  <c r="AI68"/>
  <c r="I68" s="1"/>
  <c r="I59" i="29"/>
  <c r="AI60"/>
  <c r="I60" s="1"/>
  <c r="I43" i="42"/>
  <c r="AI44"/>
  <c r="I44" s="1"/>
  <c r="AI44" i="18"/>
  <c r="I44" s="1"/>
  <c r="AI12" i="29"/>
  <c r="I12" s="1"/>
  <c r="AI28" i="30"/>
  <c r="I28" s="1"/>
  <c r="AI11" i="45"/>
  <c r="I11" s="1"/>
  <c r="U13" s="1"/>
  <c r="BQ49" i="11"/>
  <c r="BW50" s="1"/>
  <c r="BG50" s="1"/>
  <c r="BE52" s="1"/>
  <c r="AI35" i="15"/>
  <c r="AI67" i="21"/>
  <c r="I67" s="1"/>
  <c r="AI67" i="23"/>
  <c r="I67" s="1"/>
  <c r="AI11" i="24"/>
  <c r="I11" s="1"/>
  <c r="AI27"/>
  <c r="AI20" i="30"/>
  <c r="I20" s="1"/>
  <c r="AI28" i="43"/>
  <c r="I28" s="1"/>
  <c r="AI20" i="46"/>
  <c r="I20" s="1"/>
  <c r="AI27" i="47"/>
  <c r="AI35" i="49"/>
  <c r="I35" s="1"/>
  <c r="AI43" i="50"/>
  <c r="I43" s="1"/>
  <c r="U21" s="1"/>
  <c r="U32" s="1"/>
  <c r="AI68" i="53"/>
  <c r="I68" s="1"/>
  <c r="AI19" i="55"/>
  <c r="I19" s="1"/>
  <c r="AI11" i="66"/>
  <c r="I11" s="1"/>
  <c r="I59" i="37"/>
  <c r="AI60"/>
  <c r="I60" s="1"/>
  <c r="AI27" i="20"/>
  <c r="I27" s="1"/>
  <c r="AI52" i="25"/>
  <c r="I52" s="1"/>
  <c r="AI27" i="27"/>
  <c r="I27" s="1"/>
  <c r="AI36" i="32"/>
  <c r="I36" s="1"/>
  <c r="AI35" i="35"/>
  <c r="I35" s="1"/>
  <c r="AI19" i="37"/>
  <c r="I19" s="1"/>
  <c r="AI52" i="45"/>
  <c r="I52" s="1"/>
  <c r="AI19" i="47"/>
  <c r="I19" s="1"/>
  <c r="AI27" i="50"/>
  <c r="I27" s="1"/>
  <c r="AI43" i="52"/>
  <c r="I43" s="1"/>
  <c r="U21" s="1"/>
  <c r="AI36" i="57"/>
  <c r="I36" s="1"/>
  <c r="AI27" i="59"/>
  <c r="AI11" i="61"/>
  <c r="I59" i="48"/>
  <c r="AI60"/>
  <c r="I60" s="1"/>
  <c r="I51" i="35"/>
  <c r="AI52"/>
  <c r="I52" s="1"/>
  <c r="J45" i="66"/>
  <c r="U21"/>
  <c r="U32" s="1"/>
  <c r="AI19" i="67"/>
  <c r="AI60"/>
  <c r="I60" s="1"/>
  <c r="U23"/>
  <c r="U33" s="1"/>
  <c r="J61"/>
  <c r="U13"/>
  <c r="U28" s="1"/>
  <c r="J13"/>
  <c r="I43"/>
  <c r="AI44"/>
  <c r="I44" s="1"/>
  <c r="AI12"/>
  <c r="I12" s="1"/>
  <c r="AI67"/>
  <c r="I35"/>
  <c r="AI36"/>
  <c r="I36" s="1"/>
  <c r="J53"/>
  <c r="U17"/>
  <c r="AI27"/>
  <c r="AI51" i="66"/>
  <c r="AI19"/>
  <c r="AI67"/>
  <c r="J29"/>
  <c r="U15"/>
  <c r="U29" s="1"/>
  <c r="AI28"/>
  <c r="I28" s="1"/>
  <c r="AI12"/>
  <c r="I12" s="1"/>
  <c r="U13"/>
  <c r="U28" s="1"/>
  <c r="J13"/>
  <c r="J37"/>
  <c r="U11"/>
  <c r="U23"/>
  <c r="J61"/>
  <c r="U33"/>
  <c r="AI60"/>
  <c r="I60" s="1"/>
  <c r="AJ12" i="65"/>
  <c r="N12"/>
  <c r="J12"/>
  <c r="K12"/>
  <c r="L12"/>
  <c r="M12"/>
  <c r="U32"/>
  <c r="J29"/>
  <c r="U15"/>
  <c r="K11"/>
  <c r="AJ11"/>
  <c r="L11"/>
  <c r="M11"/>
  <c r="N11"/>
  <c r="J11"/>
  <c r="AI28"/>
  <c r="I28" s="1"/>
  <c r="AI35"/>
  <c r="AI68"/>
  <c r="I68" s="1"/>
  <c r="N9"/>
  <c r="J9"/>
  <c r="AJ9"/>
  <c r="K9"/>
  <c r="L9"/>
  <c r="M9"/>
  <c r="U19"/>
  <c r="J69"/>
  <c r="K10"/>
  <c r="L10"/>
  <c r="AI10"/>
  <c r="I10" s="1"/>
  <c r="U8" s="1"/>
  <c r="M10"/>
  <c r="AJ10"/>
  <c r="N10"/>
  <c r="J10"/>
  <c r="AI51"/>
  <c r="I43" i="64"/>
  <c r="AI44"/>
  <c r="I44" s="1"/>
  <c r="K10"/>
  <c r="L10"/>
  <c r="AI10"/>
  <c r="I10" s="1"/>
  <c r="U8" s="1"/>
  <c r="M10"/>
  <c r="AJ10"/>
  <c r="N10"/>
  <c r="J10"/>
  <c r="AI27"/>
  <c r="I59"/>
  <c r="AI60"/>
  <c r="I60" s="1"/>
  <c r="U19"/>
  <c r="J69"/>
  <c r="AJ12"/>
  <c r="N12"/>
  <c r="J12"/>
  <c r="K12"/>
  <c r="L12"/>
  <c r="M12"/>
  <c r="AI11"/>
  <c r="I11" s="1"/>
  <c r="K11"/>
  <c r="AJ11"/>
  <c r="L11"/>
  <c r="M11"/>
  <c r="N11"/>
  <c r="J11"/>
  <c r="AI51"/>
  <c r="N9"/>
  <c r="J9"/>
  <c r="AJ9"/>
  <c r="K9"/>
  <c r="L9"/>
  <c r="M9"/>
  <c r="AI19"/>
  <c r="AI35"/>
  <c r="U19" i="63"/>
  <c r="J69"/>
  <c r="U23"/>
  <c r="U33" s="1"/>
  <c r="J61"/>
  <c r="AI11"/>
  <c r="AI51"/>
  <c r="AI68"/>
  <c r="I68" s="1"/>
  <c r="U31"/>
  <c r="AI27"/>
  <c r="U21"/>
  <c r="I35"/>
  <c r="AI36"/>
  <c r="I36" s="1"/>
  <c r="AI19"/>
  <c r="U13" i="62"/>
  <c r="J13"/>
  <c r="AI12"/>
  <c r="I12" s="1"/>
  <c r="AI52"/>
  <c r="I52" s="1"/>
  <c r="U9"/>
  <c r="J21"/>
  <c r="I43"/>
  <c r="AI44"/>
  <c r="I44" s="1"/>
  <c r="AI59"/>
  <c r="U19"/>
  <c r="U31" s="1"/>
  <c r="J69"/>
  <c r="J53"/>
  <c r="U17"/>
  <c r="AI20"/>
  <c r="I20" s="1"/>
  <c r="AI68"/>
  <c r="I68" s="1"/>
  <c r="J37"/>
  <c r="U11"/>
  <c r="AI27"/>
  <c r="U19" i="61"/>
  <c r="J69"/>
  <c r="J45"/>
  <c r="U21"/>
  <c r="AI28"/>
  <c r="I28" s="1"/>
  <c r="J29"/>
  <c r="U15"/>
  <c r="I35"/>
  <c r="AI36"/>
  <c r="I36" s="1"/>
  <c r="AI19"/>
  <c r="AI51"/>
  <c r="I59" i="60"/>
  <c r="AI60"/>
  <c r="I60" s="1"/>
  <c r="U32"/>
  <c r="AI12"/>
  <c r="I12" s="1"/>
  <c r="AI19"/>
  <c r="J29"/>
  <c r="U15"/>
  <c r="AI67"/>
  <c r="U13"/>
  <c r="J13"/>
  <c r="AI28"/>
  <c r="I28" s="1"/>
  <c r="I35"/>
  <c r="AI36"/>
  <c r="I36" s="1"/>
  <c r="I43" i="59"/>
  <c r="AI44"/>
  <c r="I44" s="1"/>
  <c r="N9"/>
  <c r="J9"/>
  <c r="AJ9"/>
  <c r="K9"/>
  <c r="L9"/>
  <c r="M9"/>
  <c r="AI67"/>
  <c r="K10"/>
  <c r="L10"/>
  <c r="AI10"/>
  <c r="I10" s="1"/>
  <c r="U8" s="1"/>
  <c r="M10"/>
  <c r="AJ10"/>
  <c r="N10"/>
  <c r="J10"/>
  <c r="U23"/>
  <c r="J61"/>
  <c r="AJ12"/>
  <c r="N12"/>
  <c r="J12"/>
  <c r="K12"/>
  <c r="L12"/>
  <c r="M12"/>
  <c r="I35"/>
  <c r="AI36"/>
  <c r="I36" s="1"/>
  <c r="AI19"/>
  <c r="AI11"/>
  <c r="I11" s="1"/>
  <c r="K11"/>
  <c r="AJ11"/>
  <c r="L11"/>
  <c r="M11"/>
  <c r="N11"/>
  <c r="J11"/>
  <c r="AI51"/>
  <c r="AI43" i="58"/>
  <c r="AI27"/>
  <c r="U9"/>
  <c r="J21"/>
  <c r="J53"/>
  <c r="U17"/>
  <c r="AI67"/>
  <c r="U33"/>
  <c r="I35"/>
  <c r="AI36"/>
  <c r="I36" s="1"/>
  <c r="U13"/>
  <c r="J13"/>
  <c r="AI20"/>
  <c r="I20" s="1"/>
  <c r="AI52"/>
  <c r="I52" s="1"/>
  <c r="AI12"/>
  <c r="I12" s="1"/>
  <c r="I58" i="57"/>
  <c r="U18" s="1"/>
  <c r="AI59"/>
  <c r="U19"/>
  <c r="J69"/>
  <c r="I11"/>
  <c r="AI12"/>
  <c r="I12" s="1"/>
  <c r="J29"/>
  <c r="U15"/>
  <c r="U29" s="1"/>
  <c r="J37"/>
  <c r="U11"/>
  <c r="U27" s="1"/>
  <c r="U9"/>
  <c r="J21"/>
  <c r="J53"/>
  <c r="U17"/>
  <c r="AI68"/>
  <c r="I68" s="1"/>
  <c r="U30"/>
  <c r="AI28"/>
  <c r="I28" s="1"/>
  <c r="AI51" i="56"/>
  <c r="U32"/>
  <c r="AI19"/>
  <c r="AI35"/>
  <c r="AI27"/>
  <c r="U33"/>
  <c r="AI67"/>
  <c r="AI11"/>
  <c r="AI27" i="55"/>
  <c r="AI20"/>
  <c r="I20" s="1"/>
  <c r="AI51"/>
  <c r="AI12"/>
  <c r="I12" s="1"/>
  <c r="U13"/>
  <c r="J13"/>
  <c r="U32"/>
  <c r="I59"/>
  <c r="AI60"/>
  <c r="I60" s="1"/>
  <c r="I35"/>
  <c r="AI36"/>
  <c r="I36" s="1"/>
  <c r="U9"/>
  <c r="U26" s="1"/>
  <c r="J21"/>
  <c r="AI35" i="54"/>
  <c r="AI52"/>
  <c r="I52" s="1"/>
  <c r="AI20"/>
  <c r="I20" s="1"/>
  <c r="J53"/>
  <c r="U17"/>
  <c r="U9"/>
  <c r="J21"/>
  <c r="I43"/>
  <c r="AI44"/>
  <c r="I44" s="1"/>
  <c r="AI11"/>
  <c r="U19"/>
  <c r="U31" s="1"/>
  <c r="J69"/>
  <c r="AI27"/>
  <c r="U23"/>
  <c r="J61"/>
  <c r="AI68"/>
  <c r="I68" s="1"/>
  <c r="I50" i="53"/>
  <c r="U20" s="1"/>
  <c r="AI51"/>
  <c r="I43"/>
  <c r="AI44"/>
  <c r="I44" s="1"/>
  <c r="AI11"/>
  <c r="I59"/>
  <c r="AI60"/>
  <c r="I60" s="1"/>
  <c r="U26"/>
  <c r="U19"/>
  <c r="J69"/>
  <c r="U27"/>
  <c r="AI27"/>
  <c r="U30" i="52"/>
  <c r="K10"/>
  <c r="L10"/>
  <c r="AI10"/>
  <c r="I10" s="1"/>
  <c r="M10"/>
  <c r="AJ10"/>
  <c r="N10"/>
  <c r="J10"/>
  <c r="AI68"/>
  <c r="I68" s="1"/>
  <c r="AI59"/>
  <c r="U19"/>
  <c r="J69"/>
  <c r="AJ12"/>
  <c r="N12"/>
  <c r="J12"/>
  <c r="K12"/>
  <c r="L12"/>
  <c r="M12"/>
  <c r="AI27"/>
  <c r="I35"/>
  <c r="AI36"/>
  <c r="I36" s="1"/>
  <c r="AI11"/>
  <c r="I11" s="1"/>
  <c r="K11"/>
  <c r="AJ11"/>
  <c r="L11"/>
  <c r="M11"/>
  <c r="N11"/>
  <c r="J11"/>
  <c r="AI19"/>
  <c r="AI44"/>
  <c r="I44" s="1"/>
  <c r="J45"/>
  <c r="N9"/>
  <c r="J9"/>
  <c r="AJ9"/>
  <c r="K9"/>
  <c r="L9"/>
  <c r="M9"/>
  <c r="U19" i="51"/>
  <c r="J69"/>
  <c r="I43"/>
  <c r="AI44"/>
  <c r="I44" s="1"/>
  <c r="AI68"/>
  <c r="I68" s="1"/>
  <c r="I18"/>
  <c r="U12" s="1"/>
  <c r="AI19"/>
  <c r="U33"/>
  <c r="I35"/>
  <c r="AI36"/>
  <c r="I36" s="1"/>
  <c r="AI51"/>
  <c r="J29"/>
  <c r="U15"/>
  <c r="AI28"/>
  <c r="I28" s="1"/>
  <c r="U23" i="50"/>
  <c r="U33" s="1"/>
  <c r="J61"/>
  <c r="AI11"/>
  <c r="AI44"/>
  <c r="I44" s="1"/>
  <c r="I35"/>
  <c r="AI36"/>
  <c r="I36" s="1"/>
  <c r="J29"/>
  <c r="U15"/>
  <c r="AI28"/>
  <c r="I28" s="1"/>
  <c r="U9"/>
  <c r="J21"/>
  <c r="J53"/>
  <c r="U17"/>
  <c r="AI60"/>
  <c r="I60" s="1"/>
  <c r="AI67"/>
  <c r="AI20"/>
  <c r="I20" s="1"/>
  <c r="J29" i="49"/>
  <c r="U15"/>
  <c r="J69"/>
  <c r="U19"/>
  <c r="N9"/>
  <c r="J9"/>
  <c r="AJ9"/>
  <c r="K9"/>
  <c r="L9"/>
  <c r="M9"/>
  <c r="AI20"/>
  <c r="I20" s="1"/>
  <c r="AI28"/>
  <c r="I28" s="1"/>
  <c r="J45"/>
  <c r="U21"/>
  <c r="K10"/>
  <c r="L10"/>
  <c r="AI10"/>
  <c r="I10" s="1"/>
  <c r="U8" s="1"/>
  <c r="M10"/>
  <c r="AJ10"/>
  <c r="J10"/>
  <c r="N10"/>
  <c r="AI44"/>
  <c r="I44" s="1"/>
  <c r="U9"/>
  <c r="J21"/>
  <c r="J37"/>
  <c r="U11"/>
  <c r="AJ12"/>
  <c r="N12"/>
  <c r="J12"/>
  <c r="K12"/>
  <c r="L12"/>
  <c r="M12"/>
  <c r="I59"/>
  <c r="AI60"/>
  <c r="I60" s="1"/>
  <c r="J53"/>
  <c r="U17"/>
  <c r="K11"/>
  <c r="AJ11"/>
  <c r="L11"/>
  <c r="M11"/>
  <c r="J11"/>
  <c r="N11"/>
  <c r="J29" i="48"/>
  <c r="U15"/>
  <c r="U32"/>
  <c r="AI52"/>
  <c r="I52" s="1"/>
  <c r="AI28"/>
  <c r="I28" s="1"/>
  <c r="I35"/>
  <c r="AI36"/>
  <c r="I36" s="1"/>
  <c r="AI19"/>
  <c r="AI67"/>
  <c r="U13"/>
  <c r="U28" s="1"/>
  <c r="J13"/>
  <c r="J53"/>
  <c r="U17"/>
  <c r="AI12"/>
  <c r="I12" s="1"/>
  <c r="U28" i="47"/>
  <c r="I59"/>
  <c r="AI60"/>
  <c r="I60" s="1"/>
  <c r="J53"/>
  <c r="U17"/>
  <c r="U32"/>
  <c r="AI35"/>
  <c r="U9"/>
  <c r="J21"/>
  <c r="AI67"/>
  <c r="AI20"/>
  <c r="I20" s="1"/>
  <c r="U9" i="46"/>
  <c r="U26" s="1"/>
  <c r="J21"/>
  <c r="I59"/>
  <c r="AI60"/>
  <c r="I60" s="1"/>
  <c r="AI52"/>
  <c r="I52" s="1"/>
  <c r="AI27"/>
  <c r="AI11"/>
  <c r="AI67"/>
  <c r="J53"/>
  <c r="U17"/>
  <c r="U27"/>
  <c r="I43"/>
  <c r="AI44"/>
  <c r="I44" s="1"/>
  <c r="AI12" i="45"/>
  <c r="I12" s="1"/>
  <c r="AI27"/>
  <c r="I59"/>
  <c r="AI60"/>
  <c r="I60" s="1"/>
  <c r="AI35"/>
  <c r="U9"/>
  <c r="J21"/>
  <c r="U19"/>
  <c r="J69"/>
  <c r="J53"/>
  <c r="U17"/>
  <c r="J13"/>
  <c r="I43"/>
  <c r="AI44"/>
  <c r="I44" s="1"/>
  <c r="AI68"/>
  <c r="I68" s="1"/>
  <c r="AI20"/>
  <c r="I20" s="1"/>
  <c r="AJ12" i="44"/>
  <c r="N12"/>
  <c r="J12"/>
  <c r="K12"/>
  <c r="L12"/>
  <c r="M12"/>
  <c r="AI19"/>
  <c r="AI44"/>
  <c r="I44" s="1"/>
  <c r="J29"/>
  <c r="U15"/>
  <c r="J45"/>
  <c r="U21"/>
  <c r="K11"/>
  <c r="AJ11"/>
  <c r="L11"/>
  <c r="M11"/>
  <c r="N11"/>
  <c r="J11"/>
  <c r="AI28"/>
  <c r="I28" s="1"/>
  <c r="U19"/>
  <c r="J69"/>
  <c r="N9"/>
  <c r="J9"/>
  <c r="AJ9"/>
  <c r="K9"/>
  <c r="L9"/>
  <c r="M9"/>
  <c r="U33"/>
  <c r="AI35"/>
  <c r="U29"/>
  <c r="K10"/>
  <c r="L10"/>
  <c r="AI10"/>
  <c r="I10" s="1"/>
  <c r="M10"/>
  <c r="AJ10"/>
  <c r="N10"/>
  <c r="J10"/>
  <c r="AI51"/>
  <c r="J29" i="43"/>
  <c r="U15"/>
  <c r="U27"/>
  <c r="U28"/>
  <c r="J53"/>
  <c r="U17"/>
  <c r="U32"/>
  <c r="AI52"/>
  <c r="I52" s="1"/>
  <c r="AI19"/>
  <c r="I59" i="42"/>
  <c r="AI60"/>
  <c r="I60" s="1"/>
  <c r="N9"/>
  <c r="J9"/>
  <c r="AJ9"/>
  <c r="K9"/>
  <c r="L9"/>
  <c r="M9"/>
  <c r="J53"/>
  <c r="U17"/>
  <c r="I19"/>
  <c r="AI20"/>
  <c r="I20" s="1"/>
  <c r="K10"/>
  <c r="L10"/>
  <c r="AI10"/>
  <c r="I10" s="1"/>
  <c r="M10"/>
  <c r="AJ10"/>
  <c r="N10"/>
  <c r="J10"/>
  <c r="AI52"/>
  <c r="I52" s="1"/>
  <c r="AI67"/>
  <c r="AJ12"/>
  <c r="N12"/>
  <c r="J12"/>
  <c r="K12"/>
  <c r="L12"/>
  <c r="M12"/>
  <c r="AI27"/>
  <c r="I35"/>
  <c r="AI36"/>
  <c r="I36" s="1"/>
  <c r="AI11"/>
  <c r="I11" s="1"/>
  <c r="K11"/>
  <c r="AJ11"/>
  <c r="L11"/>
  <c r="M11"/>
  <c r="N11"/>
  <c r="J11"/>
  <c r="U23" i="40"/>
  <c r="J61"/>
  <c r="U26"/>
  <c r="AI35"/>
  <c r="J53"/>
  <c r="U17"/>
  <c r="U32"/>
  <c r="AI67"/>
  <c r="J29"/>
  <c r="U15"/>
  <c r="I59" i="39"/>
  <c r="AI60"/>
  <c r="I60" s="1"/>
  <c r="K10"/>
  <c r="L10"/>
  <c r="AI10"/>
  <c r="I10" s="1"/>
  <c r="M10"/>
  <c r="AJ10"/>
  <c r="N10"/>
  <c r="J10"/>
  <c r="J37"/>
  <c r="U11"/>
  <c r="I19"/>
  <c r="AI20"/>
  <c r="I20" s="1"/>
  <c r="I51"/>
  <c r="AI52"/>
  <c r="I52" s="1"/>
  <c r="AJ12"/>
  <c r="N12"/>
  <c r="J12"/>
  <c r="K12"/>
  <c r="L12"/>
  <c r="M12"/>
  <c r="J29"/>
  <c r="U15"/>
  <c r="AI11"/>
  <c r="I11" s="1"/>
  <c r="K11"/>
  <c r="AJ11"/>
  <c r="L11"/>
  <c r="M11"/>
  <c r="N11"/>
  <c r="J11"/>
  <c r="U27"/>
  <c r="N9"/>
  <c r="J9"/>
  <c r="AJ9"/>
  <c r="K9"/>
  <c r="L9"/>
  <c r="M9"/>
  <c r="AI67"/>
  <c r="AI68" i="38"/>
  <c r="I68" s="1"/>
  <c r="AI19"/>
  <c r="U19"/>
  <c r="J69"/>
  <c r="J45"/>
  <c r="U21"/>
  <c r="AI27"/>
  <c r="AI12"/>
  <c r="I12" s="1"/>
  <c r="AI51"/>
  <c r="U31"/>
  <c r="U13"/>
  <c r="J13"/>
  <c r="AI35"/>
  <c r="AI20" i="37"/>
  <c r="I20" s="1"/>
  <c r="AI11"/>
  <c r="AI51"/>
  <c r="U32"/>
  <c r="U19"/>
  <c r="J69"/>
  <c r="AI28"/>
  <c r="I28" s="1"/>
  <c r="J37"/>
  <c r="U11"/>
  <c r="J29"/>
  <c r="U15"/>
  <c r="U9"/>
  <c r="J21"/>
  <c r="AI36"/>
  <c r="I36" s="1"/>
  <c r="AI67" i="36"/>
  <c r="AI11"/>
  <c r="AI51"/>
  <c r="I43"/>
  <c r="AI44"/>
  <c r="I44" s="1"/>
  <c r="U9"/>
  <c r="U26" s="1"/>
  <c r="J21"/>
  <c r="AI20"/>
  <c r="I20" s="1"/>
  <c r="U23"/>
  <c r="J61"/>
  <c r="I27"/>
  <c r="AI28"/>
  <c r="I28" s="1"/>
  <c r="AI35"/>
  <c r="AI60"/>
  <c r="I60" s="1"/>
  <c r="N9" i="35"/>
  <c r="J9"/>
  <c r="AJ9"/>
  <c r="K9"/>
  <c r="L9"/>
  <c r="M9"/>
  <c r="I59"/>
  <c r="AI60"/>
  <c r="I60" s="1"/>
  <c r="I27"/>
  <c r="AI28"/>
  <c r="I28" s="1"/>
  <c r="J37"/>
  <c r="U11"/>
  <c r="K10"/>
  <c r="L10"/>
  <c r="AI10"/>
  <c r="I10" s="1"/>
  <c r="U8" s="1"/>
  <c r="M10"/>
  <c r="AJ10"/>
  <c r="N10"/>
  <c r="J10"/>
  <c r="AI67"/>
  <c r="AJ12"/>
  <c r="N12"/>
  <c r="J12"/>
  <c r="K12"/>
  <c r="L12"/>
  <c r="M12"/>
  <c r="I42"/>
  <c r="U16" s="1"/>
  <c r="AI43"/>
  <c r="K11"/>
  <c r="AJ11"/>
  <c r="L11"/>
  <c r="M11"/>
  <c r="N11"/>
  <c r="J11"/>
  <c r="AI36"/>
  <c r="I36" s="1"/>
  <c r="AI19"/>
  <c r="J45" i="34"/>
  <c r="U21"/>
  <c r="J53"/>
  <c r="U17"/>
  <c r="AI20"/>
  <c r="I20" s="1"/>
  <c r="AI52"/>
  <c r="I52" s="1"/>
  <c r="U9"/>
  <c r="U26" s="1"/>
  <c r="J21"/>
  <c r="U27"/>
  <c r="I59"/>
  <c r="AI60"/>
  <c r="I60" s="1"/>
  <c r="AI27"/>
  <c r="AI11"/>
  <c r="AI67"/>
  <c r="AI20" i="33"/>
  <c r="I20" s="1"/>
  <c r="AI67"/>
  <c r="U9"/>
  <c r="J21"/>
  <c r="AI27"/>
  <c r="AI59"/>
  <c r="I43"/>
  <c r="AI44"/>
  <c r="I44" s="1"/>
  <c r="AI11"/>
  <c r="AI52"/>
  <c r="I52" s="1"/>
  <c r="I35"/>
  <c r="AI36"/>
  <c r="I36" s="1"/>
  <c r="J53"/>
  <c r="U17"/>
  <c r="I43" i="32"/>
  <c r="AI44"/>
  <c r="I44" s="1"/>
  <c r="AI19"/>
  <c r="J37"/>
  <c r="U11"/>
  <c r="U27" s="1"/>
  <c r="I51"/>
  <c r="AI52"/>
  <c r="I52" s="1"/>
  <c r="U13"/>
  <c r="J13"/>
  <c r="U33"/>
  <c r="AI27"/>
  <c r="U19"/>
  <c r="J69"/>
  <c r="AI68"/>
  <c r="I68" s="1"/>
  <c r="AI12"/>
  <c r="I12" s="1"/>
  <c r="I11" i="31"/>
  <c r="AI12"/>
  <c r="I12" s="1"/>
  <c r="AI19"/>
  <c r="AI67"/>
  <c r="AI27"/>
  <c r="J37"/>
  <c r="U11"/>
  <c r="AI51"/>
  <c r="AI59"/>
  <c r="AI43"/>
  <c r="U28" i="30"/>
  <c r="U9"/>
  <c r="J21"/>
  <c r="J29"/>
  <c r="U15"/>
  <c r="U29" s="1"/>
  <c r="U23"/>
  <c r="J61"/>
  <c r="J45"/>
  <c r="U21"/>
  <c r="AI67"/>
  <c r="AI51"/>
  <c r="AI35"/>
  <c r="I35" i="29"/>
  <c r="AI36"/>
  <c r="I36" s="1"/>
  <c r="U13"/>
  <c r="U28" s="1"/>
  <c r="J13"/>
  <c r="AI27"/>
  <c r="AI43"/>
  <c r="AI19"/>
  <c r="AI68"/>
  <c r="I68" s="1"/>
  <c r="U19"/>
  <c r="J69"/>
  <c r="J53"/>
  <c r="U17"/>
  <c r="K11" i="28"/>
  <c r="AJ11"/>
  <c r="L11"/>
  <c r="M11"/>
  <c r="N11"/>
  <c r="J11"/>
  <c r="U27"/>
  <c r="U32"/>
  <c r="AI59"/>
  <c r="N9"/>
  <c r="J9"/>
  <c r="AJ9"/>
  <c r="K9"/>
  <c r="L9"/>
  <c r="M9"/>
  <c r="I67"/>
  <c r="AI68"/>
  <c r="I68" s="1"/>
  <c r="K10"/>
  <c r="L10"/>
  <c r="AI10"/>
  <c r="I10" s="1"/>
  <c r="U8" s="1"/>
  <c r="M10"/>
  <c r="AJ10"/>
  <c r="N10"/>
  <c r="J10"/>
  <c r="AJ12"/>
  <c r="N12"/>
  <c r="J12"/>
  <c r="K12"/>
  <c r="L12"/>
  <c r="M12"/>
  <c r="U30"/>
  <c r="U9" i="27"/>
  <c r="J21"/>
  <c r="I35"/>
  <c r="AI36"/>
  <c r="I36" s="1"/>
  <c r="U32"/>
  <c r="U28"/>
  <c r="AI20"/>
  <c r="I20" s="1"/>
  <c r="J29"/>
  <c r="U15"/>
  <c r="J53"/>
  <c r="U17"/>
  <c r="U33"/>
  <c r="AI28"/>
  <c r="I28" s="1"/>
  <c r="U19"/>
  <c r="J69"/>
  <c r="U33" i="26"/>
  <c r="AI52"/>
  <c r="I52" s="1"/>
  <c r="AI67"/>
  <c r="I43"/>
  <c r="AI44"/>
  <c r="I44" s="1"/>
  <c r="I35"/>
  <c r="AI36"/>
  <c r="I36" s="1"/>
  <c r="U9"/>
  <c r="U26" s="1"/>
  <c r="J21"/>
  <c r="AI11"/>
  <c r="J53"/>
  <c r="U17"/>
  <c r="AI20"/>
  <c r="I20" s="1"/>
  <c r="AI27"/>
  <c r="U32" i="25"/>
  <c r="AI28"/>
  <c r="I28" s="1"/>
  <c r="AI19"/>
  <c r="AI11"/>
  <c r="J53"/>
  <c r="U17"/>
  <c r="I59"/>
  <c r="AI60"/>
  <c r="I60" s="1"/>
  <c r="AI67"/>
  <c r="I35"/>
  <c r="AI36"/>
  <c r="I36" s="1"/>
  <c r="J29"/>
  <c r="U15"/>
  <c r="I43" i="24"/>
  <c r="AI44"/>
  <c r="I44" s="1"/>
  <c r="I59"/>
  <c r="AI60"/>
  <c r="I60" s="1"/>
  <c r="AI67"/>
  <c r="U9"/>
  <c r="J21"/>
  <c r="I51"/>
  <c r="AI52"/>
  <c r="I52" s="1"/>
  <c r="AI20"/>
  <c r="I20" s="1"/>
  <c r="I35"/>
  <c r="AI36"/>
  <c r="I36" s="1"/>
  <c r="U13"/>
  <c r="J13"/>
  <c r="AI12"/>
  <c r="I12" s="1"/>
  <c r="I35" i="23"/>
  <c r="AI36"/>
  <c r="I36" s="1"/>
  <c r="U19"/>
  <c r="J69"/>
  <c r="U32"/>
  <c r="AI68"/>
  <c r="I68" s="1"/>
  <c r="AI60"/>
  <c r="I60" s="1"/>
  <c r="U28"/>
  <c r="AI27"/>
  <c r="U23"/>
  <c r="J61"/>
  <c r="U9"/>
  <c r="J21"/>
  <c r="AI52"/>
  <c r="I52" s="1"/>
  <c r="AI20"/>
  <c r="I20" s="1"/>
  <c r="J53"/>
  <c r="U17"/>
  <c r="K11" i="22"/>
  <c r="AJ11"/>
  <c r="L11"/>
  <c r="M11"/>
  <c r="N11"/>
  <c r="J11"/>
  <c r="N9"/>
  <c r="J9"/>
  <c r="AJ9"/>
  <c r="K9"/>
  <c r="L9"/>
  <c r="M9"/>
  <c r="AI51"/>
  <c r="AI28"/>
  <c r="I28" s="1"/>
  <c r="AI35"/>
  <c r="I19"/>
  <c r="AI20"/>
  <c r="I20" s="1"/>
  <c r="K10"/>
  <c r="L10"/>
  <c r="AI10"/>
  <c r="I10" s="1"/>
  <c r="U8" s="1"/>
  <c r="M10"/>
  <c r="AJ10"/>
  <c r="N10"/>
  <c r="J10"/>
  <c r="AI59"/>
  <c r="AI43"/>
  <c r="J29"/>
  <c r="U15"/>
  <c r="AJ12"/>
  <c r="N12"/>
  <c r="J12"/>
  <c r="K12"/>
  <c r="L12"/>
  <c r="M12"/>
  <c r="AI67"/>
  <c r="AJ12" i="21"/>
  <c r="N12"/>
  <c r="J12"/>
  <c r="K12"/>
  <c r="L12"/>
  <c r="M12"/>
  <c r="I27"/>
  <c r="AI28"/>
  <c r="I28" s="1"/>
  <c r="J53"/>
  <c r="U17"/>
  <c r="K11"/>
  <c r="AJ11"/>
  <c r="L11"/>
  <c r="M11"/>
  <c r="N11"/>
  <c r="J11"/>
  <c r="AI68"/>
  <c r="I68" s="1"/>
  <c r="I35"/>
  <c r="AI36"/>
  <c r="I36" s="1"/>
  <c r="U9"/>
  <c r="J21"/>
  <c r="J45"/>
  <c r="U21"/>
  <c r="N9"/>
  <c r="J9"/>
  <c r="AJ9"/>
  <c r="K9"/>
  <c r="L9"/>
  <c r="M9"/>
  <c r="AI52"/>
  <c r="I52" s="1"/>
  <c r="U19"/>
  <c r="J69"/>
  <c r="I59"/>
  <c r="AI60"/>
  <c r="I60" s="1"/>
  <c r="K10"/>
  <c r="L10"/>
  <c r="AI10"/>
  <c r="I10" s="1"/>
  <c r="U8" s="1"/>
  <c r="M10"/>
  <c r="AJ10"/>
  <c r="N10"/>
  <c r="J10"/>
  <c r="AI20"/>
  <c r="I20" s="1"/>
  <c r="I11" i="20"/>
  <c r="AI12"/>
  <c r="I12" s="1"/>
  <c r="J29"/>
  <c r="U15"/>
  <c r="AI67"/>
  <c r="AI51"/>
  <c r="I59"/>
  <c r="AI60"/>
  <c r="I60" s="1"/>
  <c r="I35"/>
  <c r="AI36"/>
  <c r="I36" s="1"/>
  <c r="J45"/>
  <c r="U21"/>
  <c r="AI28"/>
  <c r="I28" s="1"/>
  <c r="AI19"/>
  <c r="U27" i="19"/>
  <c r="M19"/>
  <c r="N19"/>
  <c r="J19"/>
  <c r="AI19"/>
  <c r="I19" s="1"/>
  <c r="K19"/>
  <c r="AJ19"/>
  <c r="L19"/>
  <c r="I43"/>
  <c r="AI44"/>
  <c r="I44" s="1"/>
  <c r="AI18"/>
  <c r="I18" s="1"/>
  <c r="M18"/>
  <c r="AJ18"/>
  <c r="N18"/>
  <c r="J18"/>
  <c r="K18"/>
  <c r="L18"/>
  <c r="AI27"/>
  <c r="I59"/>
  <c r="AI60"/>
  <c r="I60" s="1"/>
  <c r="L20"/>
  <c r="M20"/>
  <c r="AJ20"/>
  <c r="N20"/>
  <c r="J20"/>
  <c r="K20"/>
  <c r="U31"/>
  <c r="U30"/>
  <c r="M17"/>
  <c r="N17"/>
  <c r="J17"/>
  <c r="AJ17"/>
  <c r="K17"/>
  <c r="L17"/>
  <c r="J29" i="18"/>
  <c r="U15"/>
  <c r="AJ12"/>
  <c r="N12"/>
  <c r="J12"/>
  <c r="K12"/>
  <c r="L12"/>
  <c r="M12"/>
  <c r="I35"/>
  <c r="AI36"/>
  <c r="I36" s="1"/>
  <c r="K11"/>
  <c r="AJ11"/>
  <c r="L11"/>
  <c r="M11"/>
  <c r="N11"/>
  <c r="J11"/>
  <c r="I59"/>
  <c r="AI60"/>
  <c r="I60" s="1"/>
  <c r="N9"/>
  <c r="J9"/>
  <c r="AJ9"/>
  <c r="K9"/>
  <c r="L9"/>
  <c r="M9"/>
  <c r="I51"/>
  <c r="AI52"/>
  <c r="I52" s="1"/>
  <c r="K10"/>
  <c r="L10"/>
  <c r="AI10"/>
  <c r="I10" s="1"/>
  <c r="M10"/>
  <c r="AJ10"/>
  <c r="N10"/>
  <c r="J10"/>
  <c r="J45"/>
  <c r="U21"/>
  <c r="AI67"/>
  <c r="AI28"/>
  <c r="I28" s="1"/>
  <c r="J37" i="17"/>
  <c r="U11"/>
  <c r="N57"/>
  <c r="J57"/>
  <c r="K57"/>
  <c r="AJ57"/>
  <c r="L57"/>
  <c r="M57"/>
  <c r="I43"/>
  <c r="AI44"/>
  <c r="I44" s="1"/>
  <c r="AI51"/>
  <c r="AI67"/>
  <c r="L59"/>
  <c r="AJ59"/>
  <c r="M59"/>
  <c r="N59"/>
  <c r="J59"/>
  <c r="K59"/>
  <c r="U28"/>
  <c r="AI36"/>
  <c r="I36" s="1"/>
  <c r="AI19"/>
  <c r="N60"/>
  <c r="J60"/>
  <c r="K60"/>
  <c r="AJ60"/>
  <c r="L60"/>
  <c r="M60"/>
  <c r="U27"/>
  <c r="N58"/>
  <c r="J58"/>
  <c r="AI58"/>
  <c r="I58" s="1"/>
  <c r="U18" s="1"/>
  <c r="K58"/>
  <c r="AJ58"/>
  <c r="L58"/>
  <c r="M58"/>
  <c r="AI27"/>
  <c r="I11" i="16"/>
  <c r="AI12"/>
  <c r="I12" s="1"/>
  <c r="I59"/>
  <c r="AI60"/>
  <c r="I60" s="1"/>
  <c r="AI19"/>
  <c r="J53"/>
  <c r="U17"/>
  <c r="U32"/>
  <c r="AI27"/>
  <c r="U27"/>
  <c r="AI67"/>
  <c r="I43" i="15"/>
  <c r="AI44"/>
  <c r="I44" s="1"/>
  <c r="I59"/>
  <c r="AI60"/>
  <c r="I60" s="1"/>
  <c r="U31"/>
  <c r="AI11"/>
  <c r="U9"/>
  <c r="J21"/>
  <c r="U26"/>
  <c r="AI27"/>
  <c r="AI51"/>
  <c r="AI20"/>
  <c r="I20" s="1"/>
  <c r="BS41" i="11"/>
  <c r="AL17"/>
  <c r="BO49"/>
  <c r="BW49" s="1"/>
  <c r="BG49" s="1"/>
  <c r="BD52" s="1"/>
  <c r="AL52" s="1"/>
  <c r="BN49"/>
  <c r="BS17"/>
  <c r="AL50"/>
  <c r="AL18"/>
  <c r="AL19"/>
  <c r="AL20"/>
  <c r="BD43"/>
  <c r="AL43" s="1"/>
  <c r="AL41"/>
  <c r="BS57" a="1"/>
  <c r="BS57" s="1"/>
  <c r="AL57"/>
  <c r="AL59"/>
  <c r="BS9" a="1"/>
  <c r="BS9" s="1"/>
  <c r="AL12"/>
  <c r="AL68"/>
  <c r="AL67"/>
  <c r="BS65" a="1"/>
  <c r="BS65" s="1"/>
  <c r="AL35"/>
  <c r="AL11"/>
  <c r="AL33"/>
  <c r="AL28"/>
  <c r="AL27"/>
  <c r="BD34"/>
  <c r="AL34" s="1"/>
  <c r="AL36"/>
  <c r="AL25"/>
  <c r="BD26"/>
  <c r="AL26" s="1"/>
  <c r="BD66"/>
  <c r="AL66" s="1"/>
  <c r="AL65"/>
  <c r="BU7"/>
  <c r="BU9"/>
  <c r="BE9" s="1"/>
  <c r="BS25" a="1"/>
  <c r="BS25" s="1"/>
  <c r="BS33" a="1"/>
  <c r="BS33" s="1"/>
  <c r="AI44" i="63" l="1"/>
  <c r="I44" s="1"/>
  <c r="J45" i="50"/>
  <c r="U8" i="18"/>
  <c r="U8" i="44"/>
  <c r="U32" i="49"/>
  <c r="U8" i="52"/>
  <c r="U8" i="42"/>
  <c r="U8" i="39"/>
  <c r="U12" i="19"/>
  <c r="U23" i="65"/>
  <c r="U33" s="1"/>
  <c r="J61"/>
  <c r="J61" i="61"/>
  <c r="U23"/>
  <c r="U33" s="1"/>
  <c r="I51" i="60"/>
  <c r="AI52"/>
  <c r="I52" s="1"/>
  <c r="I43" i="57"/>
  <c r="AI44"/>
  <c r="I44" s="1"/>
  <c r="AI36" i="49"/>
  <c r="I36" s="1"/>
  <c r="BV49" i="11"/>
  <c r="BF49" s="1"/>
  <c r="BD51" s="1"/>
  <c r="AL51" s="1"/>
  <c r="BS49" a="1"/>
  <c r="BS49" s="1"/>
  <c r="AI11" i="35"/>
  <c r="I11" s="1"/>
  <c r="AI12" i="64"/>
  <c r="I12" s="1"/>
  <c r="I27" i="59"/>
  <c r="AI28"/>
  <c r="I28" s="1"/>
  <c r="J61" i="37"/>
  <c r="U23"/>
  <c r="I35" i="15"/>
  <c r="AI36"/>
  <c r="I36" s="1"/>
  <c r="U21" i="42"/>
  <c r="J45"/>
  <c r="U19" i="43"/>
  <c r="U31" s="1"/>
  <c r="J69"/>
  <c r="U26" i="33"/>
  <c r="U23" i="48"/>
  <c r="J61"/>
  <c r="I27" i="47"/>
  <c r="AI28"/>
  <c r="I28" s="1"/>
  <c r="I59" i="38"/>
  <c r="AI60"/>
  <c r="I60" s="1"/>
  <c r="U29" i="40"/>
  <c r="I11" i="61"/>
  <c r="AI12"/>
  <c r="I12" s="1"/>
  <c r="I27" i="24"/>
  <c r="AI28"/>
  <c r="I28" s="1"/>
  <c r="U23" i="29"/>
  <c r="J61"/>
  <c r="U33" i="43"/>
  <c r="U32" i="38"/>
  <c r="J53" i="35"/>
  <c r="U17"/>
  <c r="J37" i="67"/>
  <c r="U11"/>
  <c r="I27"/>
  <c r="AI28"/>
  <c r="I28" s="1"/>
  <c r="J45"/>
  <c r="U21"/>
  <c r="I19"/>
  <c r="AI20"/>
  <c r="I20" s="1"/>
  <c r="U30"/>
  <c r="I67"/>
  <c r="AI68"/>
  <c r="I68" s="1"/>
  <c r="I51" i="66"/>
  <c r="AI52"/>
  <c r="I52" s="1"/>
  <c r="U38"/>
  <c r="U37"/>
  <c r="I19"/>
  <c r="AI20"/>
  <c r="I20" s="1"/>
  <c r="U39"/>
  <c r="I67"/>
  <c r="AI68"/>
  <c r="I68" s="1"/>
  <c r="U27"/>
  <c r="U39" i="65"/>
  <c r="U26"/>
  <c r="U31"/>
  <c r="U29"/>
  <c r="I51"/>
  <c r="AI52"/>
  <c r="I52" s="1"/>
  <c r="I35"/>
  <c r="AI36"/>
  <c r="I36" s="1"/>
  <c r="AI11"/>
  <c r="U23" i="64"/>
  <c r="J61"/>
  <c r="J45"/>
  <c r="U21"/>
  <c r="I19"/>
  <c r="AI20"/>
  <c r="I20" s="1"/>
  <c r="I35"/>
  <c r="AI36"/>
  <c r="I36" s="1"/>
  <c r="I51"/>
  <c r="AI52"/>
  <c r="I52" s="1"/>
  <c r="U31"/>
  <c r="U13"/>
  <c r="J13"/>
  <c r="I27"/>
  <c r="AI28"/>
  <c r="I28" s="1"/>
  <c r="I27" i="63"/>
  <c r="AI28"/>
  <c r="I28" s="1"/>
  <c r="U32"/>
  <c r="I11"/>
  <c r="AI12"/>
  <c r="I12" s="1"/>
  <c r="I51"/>
  <c r="AI52"/>
  <c r="I52" s="1"/>
  <c r="I19"/>
  <c r="AI20"/>
  <c r="I20" s="1"/>
  <c r="J37"/>
  <c r="U11"/>
  <c r="U26" i="62"/>
  <c r="U30"/>
  <c r="I59"/>
  <c r="AI60"/>
  <c r="I60" s="1"/>
  <c r="I27"/>
  <c r="AI28"/>
  <c r="I28" s="1"/>
  <c r="J45"/>
  <c r="U21"/>
  <c r="U28"/>
  <c r="U27"/>
  <c r="I19" i="61"/>
  <c r="AI20"/>
  <c r="I20" s="1"/>
  <c r="J37"/>
  <c r="U11"/>
  <c r="I51"/>
  <c r="AI52"/>
  <c r="I52" s="1"/>
  <c r="U29"/>
  <c r="U32"/>
  <c r="U31"/>
  <c r="U23" i="60"/>
  <c r="J61"/>
  <c r="U28"/>
  <c r="I19"/>
  <c r="AI20"/>
  <c r="I20" s="1"/>
  <c r="J37"/>
  <c r="U11"/>
  <c r="I67"/>
  <c r="AI68"/>
  <c r="I68" s="1"/>
  <c r="U29"/>
  <c r="J45" i="59"/>
  <c r="U21"/>
  <c r="U33"/>
  <c r="AI12"/>
  <c r="I12" s="1"/>
  <c r="U13"/>
  <c r="J13"/>
  <c r="I67"/>
  <c r="AI68"/>
  <c r="I68" s="1"/>
  <c r="I51"/>
  <c r="AI52"/>
  <c r="I52" s="1"/>
  <c r="I19"/>
  <c r="AI20"/>
  <c r="I20" s="1"/>
  <c r="J37"/>
  <c r="U11"/>
  <c r="I43" i="58"/>
  <c r="AI44"/>
  <c r="I44" s="1"/>
  <c r="U26"/>
  <c r="J37"/>
  <c r="U11"/>
  <c r="U30"/>
  <c r="I67"/>
  <c r="AI68"/>
  <c r="I68" s="1"/>
  <c r="U28"/>
  <c r="I27"/>
  <c r="AI28"/>
  <c r="I28" s="1"/>
  <c r="U26" i="57"/>
  <c r="U13"/>
  <c r="J13"/>
  <c r="U31"/>
  <c r="I59"/>
  <c r="AI60"/>
  <c r="I60" s="1"/>
  <c r="I51" i="56"/>
  <c r="AI52"/>
  <c r="I52" s="1"/>
  <c r="I11"/>
  <c r="AI12"/>
  <c r="I12" s="1"/>
  <c r="I19"/>
  <c r="AI20"/>
  <c r="I20" s="1"/>
  <c r="I67"/>
  <c r="AI68"/>
  <c r="I68" s="1"/>
  <c r="I35"/>
  <c r="AI36"/>
  <c r="I36" s="1"/>
  <c r="U39"/>
  <c r="I27"/>
  <c r="AI28"/>
  <c r="I28" s="1"/>
  <c r="J37" i="55"/>
  <c r="U11"/>
  <c r="I51"/>
  <c r="AI52"/>
  <c r="I52" s="1"/>
  <c r="U28"/>
  <c r="U23"/>
  <c r="J61"/>
  <c r="I27"/>
  <c r="AI28"/>
  <c r="I28" s="1"/>
  <c r="I27" i="54"/>
  <c r="AI28"/>
  <c r="I28" s="1"/>
  <c r="U30"/>
  <c r="I35"/>
  <c r="AI36"/>
  <c r="I36" s="1"/>
  <c r="U26"/>
  <c r="U33"/>
  <c r="I11"/>
  <c r="AI12"/>
  <c r="I12" s="1"/>
  <c r="J45"/>
  <c r="U21"/>
  <c r="I11" i="53"/>
  <c r="AI12"/>
  <c r="I12" s="1"/>
  <c r="U31"/>
  <c r="U23"/>
  <c r="J61"/>
  <c r="I51"/>
  <c r="AI52"/>
  <c r="I52" s="1"/>
  <c r="J45"/>
  <c r="U21"/>
  <c r="I27"/>
  <c r="AI28"/>
  <c r="I28" s="1"/>
  <c r="U36"/>
  <c r="AA43" s="1"/>
  <c r="AA48" s="1"/>
  <c r="I19" i="52"/>
  <c r="AI20"/>
  <c r="I20" s="1"/>
  <c r="AI12"/>
  <c r="I12" s="1"/>
  <c r="U32"/>
  <c r="U13"/>
  <c r="J13"/>
  <c r="I27"/>
  <c r="AI28"/>
  <c r="I28" s="1"/>
  <c r="I59"/>
  <c r="AI60"/>
  <c r="I60" s="1"/>
  <c r="J37"/>
  <c r="U11"/>
  <c r="U31"/>
  <c r="U31" i="51"/>
  <c r="U29"/>
  <c r="U28"/>
  <c r="I19"/>
  <c r="AI20"/>
  <c r="I20" s="1"/>
  <c r="J45"/>
  <c r="U21"/>
  <c r="I51"/>
  <c r="AI52"/>
  <c r="I52" s="1"/>
  <c r="J37"/>
  <c r="U11"/>
  <c r="I11" i="50"/>
  <c r="AI12"/>
  <c r="I12" s="1"/>
  <c r="U30"/>
  <c r="U29"/>
  <c r="I67"/>
  <c r="AI68"/>
  <c r="I68" s="1"/>
  <c r="J37"/>
  <c r="U11"/>
  <c r="U26"/>
  <c r="U39"/>
  <c r="U44" s="1"/>
  <c r="U46" s="1"/>
  <c r="U23" i="49"/>
  <c r="J61"/>
  <c r="U27"/>
  <c r="AI11"/>
  <c r="U30"/>
  <c r="U29"/>
  <c r="U31"/>
  <c r="U26"/>
  <c r="I19" i="48"/>
  <c r="AI20"/>
  <c r="I20" s="1"/>
  <c r="I67"/>
  <c r="AI68"/>
  <c r="I68" s="1"/>
  <c r="U29"/>
  <c r="U38" s="1"/>
  <c r="U44" s="1"/>
  <c r="AA46" s="1"/>
  <c r="J37"/>
  <c r="U11"/>
  <c r="U30"/>
  <c r="I67" i="47"/>
  <c r="AI68"/>
  <c r="I68" s="1"/>
  <c r="I35"/>
  <c r="AI36"/>
  <c r="I36" s="1"/>
  <c r="U26"/>
  <c r="U23"/>
  <c r="J61"/>
  <c r="U30"/>
  <c r="J45" i="46"/>
  <c r="U21"/>
  <c r="U30"/>
  <c r="I67"/>
  <c r="AI68"/>
  <c r="I68" s="1"/>
  <c r="I27"/>
  <c r="AI28"/>
  <c r="I28" s="1"/>
  <c r="I11"/>
  <c r="AI12"/>
  <c r="I12" s="1"/>
  <c r="U23"/>
  <c r="J61"/>
  <c r="U36"/>
  <c r="U43" s="1"/>
  <c r="U46" s="1"/>
  <c r="U30" i="45"/>
  <c r="I35"/>
  <c r="AI36"/>
  <c r="I36" s="1"/>
  <c r="U26"/>
  <c r="J45"/>
  <c r="U21"/>
  <c r="I27"/>
  <c r="AI28"/>
  <c r="I28" s="1"/>
  <c r="U23"/>
  <c r="J61"/>
  <c r="U28"/>
  <c r="U31"/>
  <c r="U32" i="44"/>
  <c r="I51"/>
  <c r="AI52"/>
  <c r="I52" s="1"/>
  <c r="I35"/>
  <c r="AI36"/>
  <c r="I36" s="1"/>
  <c r="U31"/>
  <c r="I19"/>
  <c r="AI20"/>
  <c r="I20" s="1"/>
  <c r="AI11"/>
  <c r="I19" i="43"/>
  <c r="AI20"/>
  <c r="I20" s="1"/>
  <c r="U30"/>
  <c r="U29"/>
  <c r="U39"/>
  <c r="AA44" s="1"/>
  <c r="AA50" s="1"/>
  <c r="I67" i="42"/>
  <c r="AI68"/>
  <c r="I68" s="1"/>
  <c r="U23"/>
  <c r="J61"/>
  <c r="AI12"/>
  <c r="I12" s="1"/>
  <c r="U30"/>
  <c r="I27"/>
  <c r="AI28"/>
  <c r="I28" s="1"/>
  <c r="U9"/>
  <c r="J21"/>
  <c r="U13"/>
  <c r="J13"/>
  <c r="J37"/>
  <c r="U11"/>
  <c r="I67" i="40"/>
  <c r="AI68"/>
  <c r="I68" s="1"/>
  <c r="U30"/>
  <c r="U38"/>
  <c r="U44" s="1"/>
  <c r="AA46" s="1"/>
  <c r="I35"/>
  <c r="AI36"/>
  <c r="I36" s="1"/>
  <c r="U33"/>
  <c r="U39" s="1"/>
  <c r="AA44" s="1"/>
  <c r="AA48" s="1"/>
  <c r="U13" i="39"/>
  <c r="J13"/>
  <c r="U23"/>
  <c r="J61"/>
  <c r="AI12"/>
  <c r="I12" s="1"/>
  <c r="I67"/>
  <c r="AI68"/>
  <c r="I68" s="1"/>
  <c r="J53"/>
  <c r="U17"/>
  <c r="U9"/>
  <c r="J21"/>
  <c r="U29"/>
  <c r="I35" i="38"/>
  <c r="AI36"/>
  <c r="I36" s="1"/>
  <c r="I51"/>
  <c r="AI52"/>
  <c r="I52" s="1"/>
  <c r="I27"/>
  <c r="AI28"/>
  <c r="I28" s="1"/>
  <c r="U28"/>
  <c r="I19"/>
  <c r="AI20"/>
  <c r="I20" s="1"/>
  <c r="I51" i="37"/>
  <c r="AI52"/>
  <c r="I52" s="1"/>
  <c r="U29"/>
  <c r="U27"/>
  <c r="U31"/>
  <c r="I11"/>
  <c r="AI12"/>
  <c r="I12" s="1"/>
  <c r="U26"/>
  <c r="I35" i="36"/>
  <c r="AI36"/>
  <c r="I36" s="1"/>
  <c r="I67"/>
  <c r="AI68"/>
  <c r="I68" s="1"/>
  <c r="U33"/>
  <c r="I11"/>
  <c r="AI12"/>
  <c r="I12" s="1"/>
  <c r="J29"/>
  <c r="U15"/>
  <c r="I51"/>
  <c r="AI52"/>
  <c r="I52" s="1"/>
  <c r="J45"/>
  <c r="U21"/>
  <c r="J29" i="35"/>
  <c r="U15"/>
  <c r="U30"/>
  <c r="I43"/>
  <c r="AI44"/>
  <c r="I44" s="1"/>
  <c r="U23"/>
  <c r="J61"/>
  <c r="I19"/>
  <c r="AI20"/>
  <c r="I20" s="1"/>
  <c r="U13"/>
  <c r="J13"/>
  <c r="I67"/>
  <c r="AI68"/>
  <c r="I68" s="1"/>
  <c r="U27"/>
  <c r="AI12"/>
  <c r="I12" s="1"/>
  <c r="U23" i="34"/>
  <c r="J61"/>
  <c r="U36"/>
  <c r="U43" s="1"/>
  <c r="U46" s="1"/>
  <c r="I11"/>
  <c r="AI12"/>
  <c r="I12" s="1"/>
  <c r="U30"/>
  <c r="U32"/>
  <c r="I67"/>
  <c r="AI68"/>
  <c r="I68" s="1"/>
  <c r="I27"/>
  <c r="AI28"/>
  <c r="I28" s="1"/>
  <c r="J37" i="33"/>
  <c r="U11"/>
  <c r="J45"/>
  <c r="U21"/>
  <c r="I67"/>
  <c r="AI68"/>
  <c r="I68" s="1"/>
  <c r="I11"/>
  <c r="AI12"/>
  <c r="I12" s="1"/>
  <c r="I27"/>
  <c r="AI28"/>
  <c r="I28" s="1"/>
  <c r="U30"/>
  <c r="I59"/>
  <c r="AI60"/>
  <c r="I60" s="1"/>
  <c r="I19" i="32"/>
  <c r="AI20"/>
  <c r="I20" s="1"/>
  <c r="J45"/>
  <c r="U21"/>
  <c r="I27"/>
  <c r="AI28"/>
  <c r="I28" s="1"/>
  <c r="J53"/>
  <c r="U17"/>
  <c r="U28"/>
  <c r="U31"/>
  <c r="I59" i="31"/>
  <c r="AI60"/>
  <c r="I60" s="1"/>
  <c r="I19"/>
  <c r="AI20"/>
  <c r="I20" s="1"/>
  <c r="U13"/>
  <c r="J13"/>
  <c r="I43"/>
  <c r="AI44"/>
  <c r="I44" s="1"/>
  <c r="I67"/>
  <c r="AI68"/>
  <c r="I68" s="1"/>
  <c r="I27"/>
  <c r="AI28"/>
  <c r="I28" s="1"/>
  <c r="I51"/>
  <c r="AI52"/>
  <c r="I52" s="1"/>
  <c r="U27"/>
  <c r="I35" i="30"/>
  <c r="AI36"/>
  <c r="I36" s="1"/>
  <c r="I67"/>
  <c r="AI68"/>
  <c r="I68" s="1"/>
  <c r="U26"/>
  <c r="U38"/>
  <c r="AA44" s="1"/>
  <c r="AA50" s="1"/>
  <c r="U32"/>
  <c r="U33"/>
  <c r="I51"/>
  <c r="AI52"/>
  <c r="I52" s="1"/>
  <c r="U31" i="29"/>
  <c r="I43"/>
  <c r="AI44"/>
  <c r="I44" s="1"/>
  <c r="U30"/>
  <c r="I19"/>
  <c r="AI20"/>
  <c r="I20" s="1"/>
  <c r="I27"/>
  <c r="AI28"/>
  <c r="I28" s="1"/>
  <c r="J37"/>
  <c r="U11"/>
  <c r="U26" i="28"/>
  <c r="U19"/>
  <c r="J69"/>
  <c r="AI11"/>
  <c r="I59"/>
  <c r="AI60"/>
  <c r="I60" s="1"/>
  <c r="U39" i="27"/>
  <c r="AA44" s="1"/>
  <c r="AA48" s="1"/>
  <c r="U29"/>
  <c r="J37"/>
  <c r="U11"/>
  <c r="U31"/>
  <c r="U30"/>
  <c r="U26"/>
  <c r="I27" i="26"/>
  <c r="AI28"/>
  <c r="I28" s="1"/>
  <c r="U30"/>
  <c r="I11"/>
  <c r="AI12"/>
  <c r="I12" s="1"/>
  <c r="J37"/>
  <c r="U11"/>
  <c r="I67"/>
  <c r="AI68"/>
  <c r="I68" s="1"/>
  <c r="J45"/>
  <c r="U21"/>
  <c r="I11" i="25"/>
  <c r="AI12"/>
  <c r="I12" s="1"/>
  <c r="U29"/>
  <c r="U23"/>
  <c r="J61"/>
  <c r="J37"/>
  <c r="U11"/>
  <c r="U30"/>
  <c r="I67"/>
  <c r="AI68"/>
  <c r="I68" s="1"/>
  <c r="I19"/>
  <c r="AI20"/>
  <c r="I20" s="1"/>
  <c r="J45" i="24"/>
  <c r="U21"/>
  <c r="U26"/>
  <c r="J53"/>
  <c r="U17"/>
  <c r="J37"/>
  <c r="U11"/>
  <c r="I67"/>
  <c r="AI68"/>
  <c r="I68" s="1"/>
  <c r="U23"/>
  <c r="J61"/>
  <c r="U28"/>
  <c r="U26" i="23"/>
  <c r="I27"/>
  <c r="AI28"/>
  <c r="I28" s="1"/>
  <c r="J37"/>
  <c r="U11"/>
  <c r="U30"/>
  <c r="U31"/>
  <c r="U33"/>
  <c r="I67" i="22"/>
  <c r="AI68"/>
  <c r="I68" s="1"/>
  <c r="U29"/>
  <c r="I43"/>
  <c r="AI44"/>
  <c r="I44" s="1"/>
  <c r="I59"/>
  <c r="AI60"/>
  <c r="I60" s="1"/>
  <c r="I51"/>
  <c r="AI52"/>
  <c r="I52" s="1"/>
  <c r="U9"/>
  <c r="J21"/>
  <c r="AI11"/>
  <c r="I35"/>
  <c r="AI36"/>
  <c r="I36" s="1"/>
  <c r="U32" i="21"/>
  <c r="U26"/>
  <c r="U23"/>
  <c r="J61"/>
  <c r="U30"/>
  <c r="U31"/>
  <c r="J37"/>
  <c r="U11"/>
  <c r="J29"/>
  <c r="U15"/>
  <c r="AI11"/>
  <c r="U23" i="20"/>
  <c r="J61"/>
  <c r="U29"/>
  <c r="U32"/>
  <c r="J37"/>
  <c r="U11"/>
  <c r="I67"/>
  <c r="AI68"/>
  <c r="I68" s="1"/>
  <c r="U13"/>
  <c r="J13"/>
  <c r="I19"/>
  <c r="AI20"/>
  <c r="I20" s="1"/>
  <c r="I51"/>
  <c r="AI52"/>
  <c r="I52" s="1"/>
  <c r="I27" i="19"/>
  <c r="AI28"/>
  <c r="I28" s="1"/>
  <c r="AI20"/>
  <c r="I20" s="1"/>
  <c r="U23"/>
  <c r="J61"/>
  <c r="J45"/>
  <c r="U21"/>
  <c r="J21"/>
  <c r="U9"/>
  <c r="U28"/>
  <c r="U26" i="18"/>
  <c r="J53"/>
  <c r="U17"/>
  <c r="U23"/>
  <c r="J61"/>
  <c r="U29"/>
  <c r="AI11"/>
  <c r="U32"/>
  <c r="I67"/>
  <c r="AI68"/>
  <c r="I68" s="1"/>
  <c r="J37"/>
  <c r="U11"/>
  <c r="I27" i="17"/>
  <c r="AI28"/>
  <c r="I28" s="1"/>
  <c r="I19"/>
  <c r="AI20"/>
  <c r="I20" s="1"/>
  <c r="J45"/>
  <c r="U21"/>
  <c r="I51"/>
  <c r="AI52"/>
  <c r="I52" s="1"/>
  <c r="AI59"/>
  <c r="I67"/>
  <c r="AI68"/>
  <c r="I68" s="1"/>
  <c r="I19" i="16"/>
  <c r="AI20"/>
  <c r="I20" s="1"/>
  <c r="U13"/>
  <c r="J13"/>
  <c r="I67"/>
  <c r="AI68"/>
  <c r="I68" s="1"/>
  <c r="I27"/>
  <c r="AI28"/>
  <c r="I28" s="1"/>
  <c r="U30"/>
  <c r="U23"/>
  <c r="J61"/>
  <c r="I27" i="15"/>
  <c r="AI28"/>
  <c r="I28" s="1"/>
  <c r="J61"/>
  <c r="U23"/>
  <c r="J45"/>
  <c r="U21"/>
  <c r="I51"/>
  <c r="AI52"/>
  <c r="I52" s="1"/>
  <c r="I11"/>
  <c r="AI12"/>
  <c r="I12" s="1"/>
  <c r="AK60" i="11"/>
  <c r="J60" s="1"/>
  <c r="AL49"/>
  <c r="AK51" s="1"/>
  <c r="AK19"/>
  <c r="M19" s="1"/>
  <c r="AK58"/>
  <c r="N58" s="1"/>
  <c r="AK20"/>
  <c r="M20" s="1"/>
  <c r="AK42"/>
  <c r="K42" s="1"/>
  <c r="AK44"/>
  <c r="M44" s="1"/>
  <c r="AK17"/>
  <c r="N17" s="1"/>
  <c r="AK18"/>
  <c r="AJ18" s="1"/>
  <c r="AK59"/>
  <c r="L59" s="1"/>
  <c r="AK43"/>
  <c r="M43" s="1"/>
  <c r="AK57"/>
  <c r="M57" s="1"/>
  <c r="AK41"/>
  <c r="AK49"/>
  <c r="AJ49" s="1"/>
  <c r="AK35"/>
  <c r="N35" s="1"/>
  <c r="K18"/>
  <c r="L18"/>
  <c r="AK33"/>
  <c r="AJ33" s="1"/>
  <c r="AK25"/>
  <c r="AK28"/>
  <c r="AK27"/>
  <c r="AK26"/>
  <c r="BD10"/>
  <c r="AL10" s="1"/>
  <c r="AL9"/>
  <c r="N44"/>
  <c r="J44"/>
  <c r="K60"/>
  <c r="AK36"/>
  <c r="M58"/>
  <c r="AI58"/>
  <c r="I58" s="1"/>
  <c r="AK66"/>
  <c r="AK65"/>
  <c r="AK67"/>
  <c r="AK68"/>
  <c r="J49"/>
  <c r="L17"/>
  <c r="K17"/>
  <c r="L57"/>
  <c r="AK34"/>
  <c r="J43"/>
  <c r="AJ59" l="1"/>
  <c r="K58"/>
  <c r="K57"/>
  <c r="L58"/>
  <c r="J53" i="60"/>
  <c r="U17"/>
  <c r="U30" s="1"/>
  <c r="U21" i="57"/>
  <c r="U32" s="1"/>
  <c r="J45"/>
  <c r="AJ43" i="11"/>
  <c r="N59"/>
  <c r="L19"/>
  <c r="J61" i="38"/>
  <c r="U23"/>
  <c r="U33" i="48"/>
  <c r="M59" i="11"/>
  <c r="AJ19"/>
  <c r="U32" i="53"/>
  <c r="U33" i="29"/>
  <c r="J13" i="61"/>
  <c r="U13"/>
  <c r="J37" i="15"/>
  <c r="U11"/>
  <c r="J29" i="59"/>
  <c r="U15"/>
  <c r="U29" s="1"/>
  <c r="J29" i="47"/>
  <c r="U15"/>
  <c r="U33" i="37"/>
  <c r="L43" i="11"/>
  <c r="N57"/>
  <c r="N49"/>
  <c r="J58"/>
  <c r="L44"/>
  <c r="J19"/>
  <c r="AI42"/>
  <c r="I42" s="1"/>
  <c r="N19"/>
  <c r="J29" i="24"/>
  <c r="U15"/>
  <c r="U29" s="1"/>
  <c r="U32" i="42"/>
  <c r="U19" i="67"/>
  <c r="J69"/>
  <c r="U9"/>
  <c r="J21"/>
  <c r="J29"/>
  <c r="U15"/>
  <c r="U27"/>
  <c r="U32"/>
  <c r="J53" i="66"/>
  <c r="U17"/>
  <c r="U9"/>
  <c r="J21"/>
  <c r="U19"/>
  <c r="J69"/>
  <c r="J37" i="65"/>
  <c r="U11"/>
  <c r="I11"/>
  <c r="AI12"/>
  <c r="I12" s="1"/>
  <c r="J53"/>
  <c r="U17"/>
  <c r="J29" i="64"/>
  <c r="U15"/>
  <c r="J37"/>
  <c r="U11"/>
  <c r="U33"/>
  <c r="U32"/>
  <c r="U28"/>
  <c r="J53"/>
  <c r="U17"/>
  <c r="U9"/>
  <c r="J21"/>
  <c r="U27" i="63"/>
  <c r="U39"/>
  <c r="J29"/>
  <c r="U15"/>
  <c r="U9"/>
  <c r="J21"/>
  <c r="U13"/>
  <c r="J13"/>
  <c r="J53"/>
  <c r="U17"/>
  <c r="U36" i="62"/>
  <c r="J29"/>
  <c r="U15"/>
  <c r="U32"/>
  <c r="U23"/>
  <c r="J61"/>
  <c r="J53" i="61"/>
  <c r="U17"/>
  <c r="U9"/>
  <c r="J21"/>
  <c r="U39"/>
  <c r="U27"/>
  <c r="U33" i="60"/>
  <c r="U9"/>
  <c r="J21"/>
  <c r="U27"/>
  <c r="U38"/>
  <c r="U37"/>
  <c r="U19"/>
  <c r="J69"/>
  <c r="J53" i="59"/>
  <c r="U17"/>
  <c r="U27"/>
  <c r="U32"/>
  <c r="U9"/>
  <c r="J21"/>
  <c r="U19"/>
  <c r="J69"/>
  <c r="U28"/>
  <c r="U19" i="58"/>
  <c r="J69"/>
  <c r="U27"/>
  <c r="U36" s="1"/>
  <c r="J45"/>
  <c r="U21"/>
  <c r="J29"/>
  <c r="U15"/>
  <c r="U36" i="57"/>
  <c r="U23"/>
  <c r="J61"/>
  <c r="U28"/>
  <c r="U19" i="56"/>
  <c r="J69"/>
  <c r="J53"/>
  <c r="U17"/>
  <c r="J29"/>
  <c r="U15"/>
  <c r="J37"/>
  <c r="U11"/>
  <c r="U9"/>
  <c r="J21"/>
  <c r="U13"/>
  <c r="J13"/>
  <c r="U33" i="55"/>
  <c r="U27"/>
  <c r="J53"/>
  <c r="U17"/>
  <c r="J29"/>
  <c r="U15"/>
  <c r="J37" i="54"/>
  <c r="U11"/>
  <c r="J29"/>
  <c r="U15"/>
  <c r="U32"/>
  <c r="U13"/>
  <c r="J13"/>
  <c r="U33" i="53"/>
  <c r="J29"/>
  <c r="U15"/>
  <c r="J53"/>
  <c r="U17"/>
  <c r="U13"/>
  <c r="J13"/>
  <c r="U9" i="52"/>
  <c r="J21"/>
  <c r="J29"/>
  <c r="U15"/>
  <c r="U27"/>
  <c r="U23"/>
  <c r="J61"/>
  <c r="U28"/>
  <c r="U38" i="51"/>
  <c r="U44" s="1"/>
  <c r="AA46" s="1"/>
  <c r="U27"/>
  <c r="U32"/>
  <c r="J53"/>
  <c r="U17"/>
  <c r="U9"/>
  <c r="J21"/>
  <c r="U27" i="50"/>
  <c r="U36" s="1"/>
  <c r="AA43" s="1"/>
  <c r="AA48" s="1"/>
  <c r="U13"/>
  <c r="J13"/>
  <c r="U19"/>
  <c r="J69"/>
  <c r="I11" i="49"/>
  <c r="AI12"/>
  <c r="I12" s="1"/>
  <c r="U33"/>
  <c r="U36"/>
  <c r="AA43" s="1"/>
  <c r="AA48" s="1"/>
  <c r="U27" i="48"/>
  <c r="U9"/>
  <c r="J21"/>
  <c r="U19"/>
  <c r="J69"/>
  <c r="U19" i="47"/>
  <c r="J69"/>
  <c r="U33"/>
  <c r="J37"/>
  <c r="U11"/>
  <c r="U33" i="46"/>
  <c r="J29"/>
  <c r="U15"/>
  <c r="U32"/>
  <c r="U13"/>
  <c r="J13"/>
  <c r="U19"/>
  <c r="J69"/>
  <c r="J29" i="45"/>
  <c r="U15"/>
  <c r="U32"/>
  <c r="J37"/>
  <c r="U11"/>
  <c r="U33"/>
  <c r="I11" i="44"/>
  <c r="AI12"/>
  <c r="I12" s="1"/>
  <c r="U9"/>
  <c r="J21"/>
  <c r="J37"/>
  <c r="U11"/>
  <c r="U39"/>
  <c r="U44" s="1"/>
  <c r="U46" s="1"/>
  <c r="J53"/>
  <c r="U17"/>
  <c r="U9" i="43"/>
  <c r="J21"/>
  <c r="U37"/>
  <c r="AA43" s="1"/>
  <c r="AA48" s="1"/>
  <c r="U38"/>
  <c r="U44" s="1"/>
  <c r="AA46" s="1"/>
  <c r="U19" i="42"/>
  <c r="J69"/>
  <c r="U26"/>
  <c r="U27"/>
  <c r="U33"/>
  <c r="U28"/>
  <c r="J29"/>
  <c r="U15"/>
  <c r="U19" i="40"/>
  <c r="J69"/>
  <c r="J37"/>
  <c r="U11"/>
  <c r="U30" i="39"/>
  <c r="U33"/>
  <c r="U28"/>
  <c r="U26"/>
  <c r="U19"/>
  <c r="J69"/>
  <c r="J29" i="38"/>
  <c r="U15"/>
  <c r="J37"/>
  <c r="U11"/>
  <c r="J53"/>
  <c r="U17"/>
  <c r="U9"/>
  <c r="J21"/>
  <c r="U36" i="37"/>
  <c r="U43" s="1"/>
  <c r="U46" s="1"/>
  <c r="U13"/>
  <c r="J13"/>
  <c r="J53"/>
  <c r="U17"/>
  <c r="U32" i="36"/>
  <c r="U29"/>
  <c r="J37"/>
  <c r="U11"/>
  <c r="U13"/>
  <c r="J13"/>
  <c r="U19"/>
  <c r="J69"/>
  <c r="J53"/>
  <c r="U17"/>
  <c r="U28" i="35"/>
  <c r="U33"/>
  <c r="J45"/>
  <c r="U21"/>
  <c r="U29"/>
  <c r="U19"/>
  <c r="J69"/>
  <c r="U9"/>
  <c r="J21"/>
  <c r="U13" i="34"/>
  <c r="J13"/>
  <c r="U33"/>
  <c r="J29"/>
  <c r="U15"/>
  <c r="U19"/>
  <c r="J69"/>
  <c r="U23" i="33"/>
  <c r="J61"/>
  <c r="U19"/>
  <c r="J69"/>
  <c r="U27"/>
  <c r="J29"/>
  <c r="U15"/>
  <c r="U13"/>
  <c r="J13"/>
  <c r="U32"/>
  <c r="J29" i="32"/>
  <c r="U15"/>
  <c r="U9"/>
  <c r="J21"/>
  <c r="U30"/>
  <c r="U32"/>
  <c r="J53" i="31"/>
  <c r="U17"/>
  <c r="U19"/>
  <c r="J69"/>
  <c r="U28"/>
  <c r="U23"/>
  <c r="J61"/>
  <c r="J29"/>
  <c r="U15"/>
  <c r="J45"/>
  <c r="U21"/>
  <c r="U9"/>
  <c r="J21"/>
  <c r="J37" i="30"/>
  <c r="U11"/>
  <c r="U39"/>
  <c r="U44" s="1"/>
  <c r="U46" s="1"/>
  <c r="U19"/>
  <c r="J69"/>
  <c r="J53"/>
  <c r="U17"/>
  <c r="J45" i="29"/>
  <c r="U21"/>
  <c r="J29"/>
  <c r="U15"/>
  <c r="U27"/>
  <c r="U9"/>
  <c r="J21"/>
  <c r="U36" i="28"/>
  <c r="AA43" s="1"/>
  <c r="AA48" s="1"/>
  <c r="I11"/>
  <c r="AI12"/>
  <c r="I12" s="1"/>
  <c r="U31"/>
  <c r="U23"/>
  <c r="J61"/>
  <c r="U27" i="27"/>
  <c r="U36" s="1"/>
  <c r="AA43" s="1"/>
  <c r="AA50" s="1"/>
  <c r="U37"/>
  <c r="U43" s="1"/>
  <c r="AA46" s="1"/>
  <c r="U38"/>
  <c r="U44" s="1"/>
  <c r="U46" s="1"/>
  <c r="U19" i="26"/>
  <c r="J69"/>
  <c r="U13"/>
  <c r="J13"/>
  <c r="J29"/>
  <c r="U15"/>
  <c r="U32"/>
  <c r="U27"/>
  <c r="U19" i="25"/>
  <c r="J69"/>
  <c r="U27"/>
  <c r="U9"/>
  <c r="J21"/>
  <c r="U33"/>
  <c r="U13"/>
  <c r="J13"/>
  <c r="U30" i="24"/>
  <c r="U33"/>
  <c r="U32"/>
  <c r="U27"/>
  <c r="U38"/>
  <c r="AA44" s="1"/>
  <c r="AA48" s="1"/>
  <c r="U37"/>
  <c r="AA43" s="1"/>
  <c r="AA50" s="1"/>
  <c r="U19"/>
  <c r="J69"/>
  <c r="U39" i="23"/>
  <c r="AA44" s="1"/>
  <c r="AA50" s="1"/>
  <c r="J29"/>
  <c r="U15"/>
  <c r="U27"/>
  <c r="U36" s="1"/>
  <c r="AA43" s="1"/>
  <c r="AA48" s="1"/>
  <c r="U19" i="22"/>
  <c r="J69"/>
  <c r="J53"/>
  <c r="U17"/>
  <c r="J45"/>
  <c r="U21"/>
  <c r="I11"/>
  <c r="AI12"/>
  <c r="I12" s="1"/>
  <c r="U23"/>
  <c r="J61"/>
  <c r="U26"/>
  <c r="J37"/>
  <c r="U11"/>
  <c r="U33" i="21"/>
  <c r="U29"/>
  <c r="I11"/>
  <c r="AI12"/>
  <c r="I12" s="1"/>
  <c r="U27"/>
  <c r="U33" i="20"/>
  <c r="U39" s="1"/>
  <c r="AA44" s="1"/>
  <c r="AA48" s="1"/>
  <c r="J53"/>
  <c r="U17"/>
  <c r="U28"/>
  <c r="U27"/>
  <c r="U9"/>
  <c r="J21"/>
  <c r="U19"/>
  <c r="J69"/>
  <c r="U26" i="19"/>
  <c r="J29"/>
  <c r="U15"/>
  <c r="U32"/>
  <c r="U33"/>
  <c r="I11" i="18"/>
  <c r="AI12"/>
  <c r="I12" s="1"/>
  <c r="U33"/>
  <c r="U27"/>
  <c r="U19"/>
  <c r="J69"/>
  <c r="U30"/>
  <c r="U9" i="17"/>
  <c r="J21"/>
  <c r="J29"/>
  <c r="U15"/>
  <c r="I59"/>
  <c r="AI60"/>
  <c r="I60" s="1"/>
  <c r="U19"/>
  <c r="J69"/>
  <c r="J53"/>
  <c r="U17"/>
  <c r="U32"/>
  <c r="U33" i="16"/>
  <c r="J29"/>
  <c r="U15"/>
  <c r="U28"/>
  <c r="U19"/>
  <c r="J69"/>
  <c r="U9"/>
  <c r="J21"/>
  <c r="U32" i="15"/>
  <c r="J13"/>
  <c r="U13"/>
  <c r="U15"/>
  <c r="J29"/>
  <c r="U33"/>
  <c r="J53"/>
  <c r="U17"/>
  <c r="AJ58" i="11"/>
  <c r="K59"/>
  <c r="AK50"/>
  <c r="K50" s="1"/>
  <c r="AK52"/>
  <c r="M17"/>
  <c r="AJ17"/>
  <c r="K20"/>
  <c r="K19"/>
  <c r="N20"/>
  <c r="J51"/>
  <c r="M51"/>
  <c r="N51"/>
  <c r="AJ51"/>
  <c r="L51"/>
  <c r="K51"/>
  <c r="AI43"/>
  <c r="I43" s="1"/>
  <c r="AJ60"/>
  <c r="M60"/>
  <c r="M50"/>
  <c r="K52"/>
  <c r="L60"/>
  <c r="N60"/>
  <c r="J50"/>
  <c r="J35"/>
  <c r="N43"/>
  <c r="L49"/>
  <c r="K44"/>
  <c r="K35"/>
  <c r="AJ20"/>
  <c r="J20"/>
  <c r="L20"/>
  <c r="J59"/>
  <c r="AJ42"/>
  <c r="N42"/>
  <c r="L42"/>
  <c r="M42"/>
  <c r="J17"/>
  <c r="AI18"/>
  <c r="K43"/>
  <c r="J57"/>
  <c r="AJ44"/>
  <c r="M18"/>
  <c r="N18"/>
  <c r="J18"/>
  <c r="J42"/>
  <c r="U21" s="1"/>
  <c r="AI50"/>
  <c r="I50" s="1"/>
  <c r="U20" s="1"/>
  <c r="AJ57"/>
  <c r="K49"/>
  <c r="M49"/>
  <c r="AJ35"/>
  <c r="M41"/>
  <c r="L41"/>
  <c r="J41"/>
  <c r="N41"/>
  <c r="AJ41"/>
  <c r="K41"/>
  <c r="U16"/>
  <c r="M35"/>
  <c r="L35"/>
  <c r="K33"/>
  <c r="L33"/>
  <c r="N33"/>
  <c r="U18"/>
  <c r="M33"/>
  <c r="J33"/>
  <c r="L65"/>
  <c r="M65"/>
  <c r="N65"/>
  <c r="J65"/>
  <c r="AJ65"/>
  <c r="K65"/>
  <c r="AK10"/>
  <c r="AK12"/>
  <c r="AK11"/>
  <c r="AK9"/>
  <c r="L25"/>
  <c r="M25"/>
  <c r="N25"/>
  <c r="J25"/>
  <c r="AJ25"/>
  <c r="K25"/>
  <c r="AI34"/>
  <c r="I34" s="1"/>
  <c r="K34"/>
  <c r="AJ34"/>
  <c r="L34"/>
  <c r="M34"/>
  <c r="N34"/>
  <c r="J34"/>
  <c r="K67"/>
  <c r="AJ67"/>
  <c r="L67"/>
  <c r="M67"/>
  <c r="N67"/>
  <c r="J67"/>
  <c r="N28"/>
  <c r="J28"/>
  <c r="AJ28"/>
  <c r="K28"/>
  <c r="L28"/>
  <c r="M28"/>
  <c r="AI59"/>
  <c r="AI35"/>
  <c r="I35" s="1"/>
  <c r="J45"/>
  <c r="N68"/>
  <c r="J68"/>
  <c r="K68"/>
  <c r="AJ68"/>
  <c r="L68"/>
  <c r="M68"/>
  <c r="L36"/>
  <c r="M36"/>
  <c r="AJ36"/>
  <c r="N36"/>
  <c r="J36"/>
  <c r="K36"/>
  <c r="L27"/>
  <c r="AJ27"/>
  <c r="M27"/>
  <c r="N27"/>
  <c r="J27"/>
  <c r="K27"/>
  <c r="M66"/>
  <c r="N66"/>
  <c r="J66"/>
  <c r="AI66"/>
  <c r="I66" s="1"/>
  <c r="K66"/>
  <c r="AJ66"/>
  <c r="L66"/>
  <c r="M26"/>
  <c r="AI26"/>
  <c r="I26" s="1"/>
  <c r="N26"/>
  <c r="J26"/>
  <c r="AJ26"/>
  <c r="K26"/>
  <c r="L26"/>
  <c r="AI44"/>
  <c r="I44" s="1"/>
  <c r="X41" i="3"/>
  <c r="O41"/>
  <c r="O38"/>
  <c r="O36"/>
  <c r="O28"/>
  <c r="O30"/>
  <c r="O32"/>
  <c r="O26"/>
  <c r="O10"/>
  <c r="O12"/>
  <c r="O14"/>
  <c r="O16"/>
  <c r="O18"/>
  <c r="O20"/>
  <c r="O22"/>
  <c r="O8"/>
  <c r="R33" i="67" l="1"/>
  <c r="R33" i="66"/>
  <c r="R33" i="63"/>
  <c r="R33" i="65"/>
  <c r="R33" i="64"/>
  <c r="R33" i="61"/>
  <c r="R33" i="62"/>
  <c r="R30"/>
  <c r="R33" i="59"/>
  <c r="R33" i="58"/>
  <c r="R33" i="60"/>
  <c r="R33" i="57"/>
  <c r="R30"/>
  <c r="R33" i="56"/>
  <c r="R33" i="55"/>
  <c r="R30" i="54"/>
  <c r="R30" i="52"/>
  <c r="R33" i="54"/>
  <c r="R33" i="53"/>
  <c r="R33" i="51"/>
  <c r="R33" i="48"/>
  <c r="R33" i="50"/>
  <c r="R33" i="49"/>
  <c r="R33" i="47"/>
  <c r="R30"/>
  <c r="R33" i="46"/>
  <c r="R33" i="45"/>
  <c r="R30"/>
  <c r="R30" i="49"/>
  <c r="R33" i="42"/>
  <c r="R30" i="44"/>
  <c r="R33" i="40"/>
  <c r="R33" i="39"/>
  <c r="R33" i="44"/>
  <c r="R33" i="43"/>
  <c r="R30"/>
  <c r="R30" i="42"/>
  <c r="R33" i="37"/>
  <c r="R30" i="32"/>
  <c r="R30" i="36"/>
  <c r="R33" i="34"/>
  <c r="R33" i="30"/>
  <c r="R30" i="29"/>
  <c r="R33" i="36"/>
  <c r="R33" i="32"/>
  <c r="R30" i="28"/>
  <c r="R33" i="25"/>
  <c r="R33" i="24"/>
  <c r="R33" i="27"/>
  <c r="R30"/>
  <c r="R33" i="26"/>
  <c r="R33" i="23"/>
  <c r="R33" i="21"/>
  <c r="R30"/>
  <c r="R33" i="20"/>
  <c r="R30" i="23"/>
  <c r="R33" i="18"/>
  <c r="R33" i="19"/>
  <c r="R30"/>
  <c r="R33" i="16"/>
  <c r="R33" i="15"/>
  <c r="R23" i="67"/>
  <c r="R18"/>
  <c r="R23" i="66"/>
  <c r="R18"/>
  <c r="R23" i="65"/>
  <c r="R23" i="64"/>
  <c r="R18"/>
  <c r="R18" i="65"/>
  <c r="R18" i="63"/>
  <c r="R18" i="61"/>
  <c r="R23" i="63"/>
  <c r="R23" i="62"/>
  <c r="R23" i="61"/>
  <c r="R18" i="62"/>
  <c r="R23" i="60"/>
  <c r="R18" i="58"/>
  <c r="R18" i="59"/>
  <c r="R23" i="58"/>
  <c r="R18" i="60"/>
  <c r="R23" i="59"/>
  <c r="R23" i="56"/>
  <c r="R23" i="57"/>
  <c r="R18"/>
  <c r="R23" i="55"/>
  <c r="R18" i="56"/>
  <c r="R18" i="55"/>
  <c r="R23" i="54"/>
  <c r="R23" i="53"/>
  <c r="R23" i="52"/>
  <c r="R23" i="51"/>
  <c r="R18" i="54"/>
  <c r="R18" i="52"/>
  <c r="R18" i="53"/>
  <c r="R18" i="51"/>
  <c r="R23" i="50"/>
  <c r="R18" i="48"/>
  <c r="R23" i="47"/>
  <c r="R23" i="45"/>
  <c r="R23" i="49"/>
  <c r="R18" i="46"/>
  <c r="R18" i="50"/>
  <c r="R23" i="48"/>
  <c r="R18" i="47"/>
  <c r="R18" i="49"/>
  <c r="R23" i="46"/>
  <c r="R18" i="43"/>
  <c r="R18" i="42"/>
  <c r="R18" i="40"/>
  <c r="R18" i="39"/>
  <c r="R18" i="45"/>
  <c r="R23" i="44"/>
  <c r="R18"/>
  <c r="R23" i="43"/>
  <c r="R23" i="40"/>
  <c r="R23" i="38"/>
  <c r="R23" i="42"/>
  <c r="R23" i="39"/>
  <c r="R18" i="38"/>
  <c r="R23" i="37"/>
  <c r="R23" i="36"/>
  <c r="R23" i="35"/>
  <c r="R18"/>
  <c r="R18" i="34"/>
  <c r="R18" i="33"/>
  <c r="R18" i="31"/>
  <c r="R18" i="30"/>
  <c r="R18" i="36"/>
  <c r="R23" i="33"/>
  <c r="R18" i="32"/>
  <c r="R23" i="31"/>
  <c r="R18" i="37"/>
  <c r="R23" i="34"/>
  <c r="R23" i="32"/>
  <c r="R23" i="30"/>
  <c r="R23" i="29"/>
  <c r="R23" i="27"/>
  <c r="R23" i="26"/>
  <c r="R23" i="25"/>
  <c r="R23" i="24"/>
  <c r="R18" i="23"/>
  <c r="R18" i="29"/>
  <c r="R18" i="28"/>
  <c r="R18" i="27"/>
  <c r="R18" i="26"/>
  <c r="R23" i="28"/>
  <c r="R18" i="25"/>
  <c r="R18" i="24"/>
  <c r="R23" i="23"/>
  <c r="R18" i="22"/>
  <c r="R18" i="21"/>
  <c r="R18" i="20"/>
  <c r="R23" i="19"/>
  <c r="R23" i="17"/>
  <c r="R23" i="16"/>
  <c r="R18" i="18"/>
  <c r="R23" i="22"/>
  <c r="R23" i="21"/>
  <c r="R23" i="20"/>
  <c r="R18" i="19"/>
  <c r="R18" i="17"/>
  <c r="R18" i="16"/>
  <c r="R18" i="15"/>
  <c r="R23" i="18"/>
  <c r="R23" i="15"/>
  <c r="X45" i="67"/>
  <c r="X46"/>
  <c r="X45" i="66"/>
  <c r="X46" i="65"/>
  <c r="X46" i="66"/>
  <c r="X45" i="65"/>
  <c r="X45" i="64"/>
  <c r="X45" i="63"/>
  <c r="X46" i="64"/>
  <c r="X46" i="63"/>
  <c r="X46" i="61"/>
  <c r="X45" i="62"/>
  <c r="X45" i="60"/>
  <c r="X45" i="61"/>
  <c r="X46" i="62"/>
  <c r="X46" i="60"/>
  <c r="X46" i="59"/>
  <c r="X46" i="58"/>
  <c r="X45" i="59"/>
  <c r="X45" i="58"/>
  <c r="X45" i="57"/>
  <c r="X45" i="56"/>
  <c r="X46" i="54"/>
  <c r="X45" i="55"/>
  <c r="X46" i="57"/>
  <c r="X46" i="56"/>
  <c r="X46" i="55"/>
  <c r="X45" i="54"/>
  <c r="X46" i="52"/>
  <c r="X45" i="53"/>
  <c r="X45" i="51"/>
  <c r="X45" i="52"/>
  <c r="X45" i="50"/>
  <c r="X46" i="53"/>
  <c r="X46" i="51"/>
  <c r="X46" i="50"/>
  <c r="X45" i="47"/>
  <c r="X45" i="46"/>
  <c r="X46" i="49"/>
  <c r="X46" i="48"/>
  <c r="X46" i="45"/>
  <c r="X46" i="47"/>
  <c r="X46" i="46"/>
  <c r="X45" i="49"/>
  <c r="X45" i="48"/>
  <c r="X45" i="45"/>
  <c r="X45" i="42"/>
  <c r="X46" i="40"/>
  <c r="X46" i="38"/>
  <c r="X45" i="44"/>
  <c r="X45" i="43"/>
  <c r="X46" i="39"/>
  <c r="X45" i="37"/>
  <c r="X46" i="42"/>
  <c r="X45" i="40"/>
  <c r="X45" i="38"/>
  <c r="X46" i="44"/>
  <c r="X46" i="43"/>
  <c r="X45" i="39"/>
  <c r="X46" i="37"/>
  <c r="X45" i="36"/>
  <c r="X45" i="33"/>
  <c r="X45" i="32"/>
  <c r="X45" i="30"/>
  <c r="X46" i="29"/>
  <c r="X45" i="35"/>
  <c r="X45" i="34"/>
  <c r="X46" i="31"/>
  <c r="X45" i="28"/>
  <c r="X46" i="36"/>
  <c r="X46" i="33"/>
  <c r="X46" i="32"/>
  <c r="X46" i="30"/>
  <c r="X45" i="29"/>
  <c r="X46" i="35"/>
  <c r="X46" i="34"/>
  <c r="X45" i="31"/>
  <c r="X46" i="28"/>
  <c r="X45" i="27"/>
  <c r="X45" i="26"/>
  <c r="X46" i="24"/>
  <c r="X45" i="25"/>
  <c r="X46" i="23"/>
  <c r="X46" i="27"/>
  <c r="X46" i="26"/>
  <c r="X45" i="24"/>
  <c r="X46" i="25"/>
  <c r="X45" i="23"/>
  <c r="X45" i="21"/>
  <c r="X46" i="19"/>
  <c r="X46" i="18"/>
  <c r="X45" i="17"/>
  <c r="X45" i="16"/>
  <c r="X46" i="22"/>
  <c r="X46" i="20"/>
  <c r="X46" i="15"/>
  <c r="X46" i="21"/>
  <c r="X45" i="19"/>
  <c r="X45" i="18"/>
  <c r="X41" s="1"/>
  <c r="X46" i="17"/>
  <c r="X41" s="1"/>
  <c r="X46" i="16"/>
  <c r="X41" s="1"/>
  <c r="X45" i="22"/>
  <c r="X41" s="1"/>
  <c r="X45" i="20"/>
  <c r="X45" i="15"/>
  <c r="R8" i="67"/>
  <c r="R13" i="66"/>
  <c r="R13" i="67"/>
  <c r="R8" i="66"/>
  <c r="R8" i="64"/>
  <c r="R8" i="65"/>
  <c r="R13" i="64"/>
  <c r="R13" i="63"/>
  <c r="R8"/>
  <c r="R13" i="62"/>
  <c r="R8"/>
  <c r="R13" i="61"/>
  <c r="R8"/>
  <c r="R13" i="60"/>
  <c r="R13" i="59"/>
  <c r="R8"/>
  <c r="R8" i="60"/>
  <c r="R13" i="58"/>
  <c r="R8"/>
  <c r="R13" i="57"/>
  <c r="R8"/>
  <c r="R13" i="56"/>
  <c r="R8"/>
  <c r="R13" i="55"/>
  <c r="R8"/>
  <c r="R13" i="54"/>
  <c r="R8"/>
  <c r="R13" i="52"/>
  <c r="R8"/>
  <c r="R13" i="53"/>
  <c r="R8"/>
  <c r="R13" i="51"/>
  <c r="R8"/>
  <c r="R13" i="46"/>
  <c r="R8"/>
  <c r="R13" i="50"/>
  <c r="R8"/>
  <c r="R13" i="47"/>
  <c r="R8"/>
  <c r="R13" i="45"/>
  <c r="R8"/>
  <c r="R8" i="49"/>
  <c r="R13" i="48"/>
  <c r="R8"/>
  <c r="R8" i="39"/>
  <c r="R8" i="44"/>
  <c r="R13" i="39"/>
  <c r="R13" i="38"/>
  <c r="R8"/>
  <c r="R13" i="43"/>
  <c r="R8"/>
  <c r="R13" i="42"/>
  <c r="R8"/>
  <c r="R13" i="40"/>
  <c r="R8"/>
  <c r="R13" i="36"/>
  <c r="R8"/>
  <c r="R13" i="35"/>
  <c r="R8"/>
  <c r="R8" i="32"/>
  <c r="R13" i="37"/>
  <c r="R8"/>
  <c r="R13" i="32"/>
  <c r="R13" i="34"/>
  <c r="R8"/>
  <c r="R13" i="33"/>
  <c r="R8"/>
  <c r="R13" i="31"/>
  <c r="R8"/>
  <c r="R13" i="30"/>
  <c r="R8"/>
  <c r="R13" i="29"/>
  <c r="R8"/>
  <c r="R8" i="28"/>
  <c r="R13" i="23"/>
  <c r="R13" i="27"/>
  <c r="R8"/>
  <c r="R13" i="26"/>
  <c r="R8"/>
  <c r="R13" i="25"/>
  <c r="R8"/>
  <c r="R13" i="24"/>
  <c r="R8"/>
  <c r="R8" i="23"/>
  <c r="R8" i="22"/>
  <c r="R8" i="18"/>
  <c r="R8" i="17"/>
  <c r="R13" i="16"/>
  <c r="R8"/>
  <c r="R8" i="19"/>
  <c r="R13" i="17"/>
  <c r="R8" i="15"/>
  <c r="R8" i="21"/>
  <c r="R13" i="20"/>
  <c r="R8"/>
  <c r="R13" i="19"/>
  <c r="R13" i="15"/>
  <c r="R26" i="67"/>
  <c r="R29" i="66"/>
  <c r="R26" i="62"/>
  <c r="R26" i="61"/>
  <c r="R29" i="60"/>
  <c r="R26" i="58"/>
  <c r="R29" i="59"/>
  <c r="R26" i="55"/>
  <c r="R29" i="57"/>
  <c r="R26"/>
  <c r="R26" i="53"/>
  <c r="R26" i="51"/>
  <c r="R29"/>
  <c r="R29" i="46"/>
  <c r="R26" i="49"/>
  <c r="R26" i="46"/>
  <c r="R26" i="50"/>
  <c r="R29" i="48"/>
  <c r="R26" i="47"/>
  <c r="R29" i="40"/>
  <c r="R26" i="42"/>
  <c r="R29" i="39"/>
  <c r="R26" i="37"/>
  <c r="R29" i="43"/>
  <c r="R29" i="38"/>
  <c r="R26" i="39"/>
  <c r="R29" i="36"/>
  <c r="R29" i="30"/>
  <c r="R26" i="33"/>
  <c r="R26" i="34"/>
  <c r="R26" i="32"/>
  <c r="R29" i="35"/>
  <c r="R26" i="27"/>
  <c r="R26" i="26"/>
  <c r="R26" i="24"/>
  <c r="R29" i="23"/>
  <c r="R29" i="27"/>
  <c r="R26" i="28"/>
  <c r="R29" i="24"/>
  <c r="R26" i="23"/>
  <c r="R29" i="20"/>
  <c r="R26" i="19"/>
  <c r="R26" i="21"/>
  <c r="R29" i="16"/>
  <c r="R26" i="18"/>
  <c r="R39" i="67"/>
  <c r="R36"/>
  <c r="R39" i="66"/>
  <c r="R36"/>
  <c r="R36" i="64"/>
  <c r="R39" i="63"/>
  <c r="R36"/>
  <c r="R39" i="65"/>
  <c r="R36"/>
  <c r="R39" i="64"/>
  <c r="R39" i="62"/>
  <c r="R36" i="61"/>
  <c r="R39" i="60"/>
  <c r="R36"/>
  <c r="R36" i="62"/>
  <c r="R39" i="61"/>
  <c r="R36" i="59"/>
  <c r="R36" i="58"/>
  <c r="R39" i="59"/>
  <c r="R39" i="58"/>
  <c r="R39" i="57"/>
  <c r="R36"/>
  <c r="R39" i="56"/>
  <c r="R39" i="55"/>
  <c r="R36" i="56"/>
  <c r="R36" i="55"/>
  <c r="R39" i="53"/>
  <c r="R36" i="52"/>
  <c r="R39" i="51"/>
  <c r="R39" i="54"/>
  <c r="R39" i="52"/>
  <c r="R39" i="50"/>
  <c r="R36" i="54"/>
  <c r="R36" i="53"/>
  <c r="R36" i="51"/>
  <c r="R36" i="48"/>
  <c r="R36" i="50"/>
  <c r="R36" i="47"/>
  <c r="R36" i="46"/>
  <c r="R36" i="45"/>
  <c r="R36" i="49"/>
  <c r="R39" i="48"/>
  <c r="R39" i="49"/>
  <c r="R39" i="47"/>
  <c r="R39" i="46"/>
  <c r="R39" i="45"/>
  <c r="R36" i="42"/>
  <c r="R39" i="38"/>
  <c r="R39" i="43"/>
  <c r="R36" i="40"/>
  <c r="R36" i="38"/>
  <c r="R39" i="44"/>
  <c r="R39" i="39"/>
  <c r="R39" i="37"/>
  <c r="R36" i="44"/>
  <c r="R36" i="43"/>
  <c r="R39" i="42"/>
  <c r="R39" i="40"/>
  <c r="R36" i="39"/>
  <c r="R36" i="35"/>
  <c r="R39" i="33"/>
  <c r="R39" i="32"/>
  <c r="R36"/>
  <c r="R39" i="31"/>
  <c r="R36" i="37"/>
  <c r="R39" i="35"/>
  <c r="R36" i="34"/>
  <c r="R36" i="31"/>
  <c r="R36" i="30"/>
  <c r="R36" i="29"/>
  <c r="R39" i="36"/>
  <c r="R36" i="33"/>
  <c r="R39" i="28"/>
  <c r="R36"/>
  <c r="R36" i="36"/>
  <c r="R39" i="34"/>
  <c r="R39" i="30"/>
  <c r="R39" i="29"/>
  <c r="R36" i="25"/>
  <c r="R36" i="24"/>
  <c r="R39" i="23"/>
  <c r="R39" i="27"/>
  <c r="R39" i="26"/>
  <c r="R39" i="25"/>
  <c r="R39" i="24"/>
  <c r="R36" i="27"/>
  <c r="R36" i="26"/>
  <c r="R36" i="23"/>
  <c r="R39" i="18"/>
  <c r="R39" i="17"/>
  <c r="R36" i="21"/>
  <c r="R36" i="20"/>
  <c r="R39" i="19"/>
  <c r="R36" i="17"/>
  <c r="R39" i="16"/>
  <c r="R39" i="22"/>
  <c r="R36"/>
  <c r="R36" i="18"/>
  <c r="R39" i="21"/>
  <c r="R39" i="20"/>
  <c r="R36" i="19"/>
  <c r="R36" i="16"/>
  <c r="R39" i="15"/>
  <c r="R36"/>
  <c r="R22" i="67"/>
  <c r="O22" s="1"/>
  <c r="R22" i="66"/>
  <c r="O22" s="1"/>
  <c r="R19"/>
  <c r="R19" i="67"/>
  <c r="R19" i="65"/>
  <c r="R22"/>
  <c r="R22" i="64"/>
  <c r="R19"/>
  <c r="R19" i="63"/>
  <c r="R19" i="62"/>
  <c r="R22" i="63"/>
  <c r="O22" s="1"/>
  <c r="R22" i="62"/>
  <c r="O22" s="1"/>
  <c r="R19" i="61"/>
  <c r="R22"/>
  <c r="R22" i="59"/>
  <c r="R22" i="60"/>
  <c r="O22" s="1"/>
  <c r="R19" i="58"/>
  <c r="R19" i="60"/>
  <c r="R19" i="59"/>
  <c r="R22" i="58"/>
  <c r="R19" i="56"/>
  <c r="R19" i="57"/>
  <c r="R22" i="56"/>
  <c r="R19" i="55"/>
  <c r="R22" i="57"/>
  <c r="O22" s="1"/>
  <c r="R22" i="55"/>
  <c r="O22" s="1"/>
  <c r="R19" i="54"/>
  <c r="R22"/>
  <c r="O22" s="1"/>
  <c r="R19" i="53"/>
  <c r="R19" i="51"/>
  <c r="R22" i="53"/>
  <c r="R22" i="52"/>
  <c r="R19"/>
  <c r="R22" i="51"/>
  <c r="O22" s="1"/>
  <c r="R19" i="50"/>
  <c r="R19" i="49"/>
  <c r="O18" s="1"/>
  <c r="R19" i="47"/>
  <c r="R22" i="46"/>
  <c r="R19" i="45"/>
  <c r="R22" i="50"/>
  <c r="O22" s="1"/>
  <c r="R22" i="47"/>
  <c r="O22" s="1"/>
  <c r="R22" i="45"/>
  <c r="O22" s="1"/>
  <c r="R22" i="49"/>
  <c r="O22" s="1"/>
  <c r="R19" i="48"/>
  <c r="R22"/>
  <c r="O22" s="1"/>
  <c r="R19" i="46"/>
  <c r="R22" i="42"/>
  <c r="R19"/>
  <c r="R22" i="39"/>
  <c r="O22" s="1"/>
  <c r="R22" i="44"/>
  <c r="O22" s="1"/>
  <c r="R19"/>
  <c r="R19" i="43"/>
  <c r="R19" i="40"/>
  <c r="R19" i="39"/>
  <c r="R22" i="43"/>
  <c r="R22" i="40"/>
  <c r="R22" i="38"/>
  <c r="O22" s="1"/>
  <c r="R19"/>
  <c r="R19" i="37"/>
  <c r="R19" i="35"/>
  <c r="R22" i="37"/>
  <c r="O22" s="1"/>
  <c r="R22" i="36"/>
  <c r="R19"/>
  <c r="R22" i="35"/>
  <c r="R19" i="33"/>
  <c r="R19" i="32"/>
  <c r="R19" i="31"/>
  <c r="R19" i="34"/>
  <c r="R22" i="33"/>
  <c r="R22" i="31"/>
  <c r="O22" s="1"/>
  <c r="R19" i="30"/>
  <c r="R19" i="29"/>
  <c r="R22" i="34"/>
  <c r="R22" i="32"/>
  <c r="R22" i="30"/>
  <c r="R22" i="29"/>
  <c r="R22" i="28"/>
  <c r="O22" s="1"/>
  <c r="R19" i="27"/>
  <c r="R19" i="26"/>
  <c r="R22" i="23"/>
  <c r="O22" s="1"/>
  <c r="R22" i="27"/>
  <c r="R22" i="26"/>
  <c r="R19" i="25"/>
  <c r="R19" i="24"/>
  <c r="R19" i="28"/>
  <c r="R22" i="25"/>
  <c r="O22" s="1"/>
  <c r="R22" i="24"/>
  <c r="O22" s="1"/>
  <c r="R19" i="23"/>
  <c r="R19" i="22"/>
  <c r="R19" i="19"/>
  <c r="R22" i="18"/>
  <c r="O22" s="1"/>
  <c r="R19" i="16"/>
  <c r="R22" i="19"/>
  <c r="R22" i="16"/>
  <c r="R19" i="21"/>
  <c r="R19" i="20"/>
  <c r="R19" i="17"/>
  <c r="R22" i="15"/>
  <c r="R22" i="22"/>
  <c r="O22" s="1"/>
  <c r="R22" i="21"/>
  <c r="O22" s="1"/>
  <c r="R22" i="20"/>
  <c r="O22" s="1"/>
  <c r="R19" i="18"/>
  <c r="R19" i="15"/>
  <c r="R14" i="67"/>
  <c r="R14" i="66"/>
  <c r="R11" i="67"/>
  <c r="R11" i="66"/>
  <c r="R14" i="65"/>
  <c r="R11"/>
  <c r="R11" i="64"/>
  <c r="R14"/>
  <c r="R14" i="63"/>
  <c r="R14" i="62"/>
  <c r="R11"/>
  <c r="R14" i="61"/>
  <c r="R11"/>
  <c r="R11" i="63"/>
  <c r="R11" i="59"/>
  <c r="R11" i="60"/>
  <c r="R14" i="58"/>
  <c r="R11"/>
  <c r="R14" i="60"/>
  <c r="R14" i="59"/>
  <c r="R14" i="55"/>
  <c r="R11"/>
  <c r="R11" i="57"/>
  <c r="R14"/>
  <c r="R14" i="56"/>
  <c r="R11"/>
  <c r="R14" i="53"/>
  <c r="R11"/>
  <c r="R14" i="51"/>
  <c r="R11" i="52"/>
  <c r="R14" i="54"/>
  <c r="R11"/>
  <c r="R14" i="52"/>
  <c r="R11" i="51"/>
  <c r="R14" i="49"/>
  <c r="R14" i="48"/>
  <c r="R11"/>
  <c r="R14" i="46"/>
  <c r="R11"/>
  <c r="R14" i="50"/>
  <c r="R11"/>
  <c r="R11" i="49"/>
  <c r="R14" i="47"/>
  <c r="R11"/>
  <c r="R14" i="45"/>
  <c r="R11"/>
  <c r="R11" i="42"/>
  <c r="R11" i="39"/>
  <c r="R14" i="38"/>
  <c r="R14" i="43"/>
  <c r="R11"/>
  <c r="R14" i="42"/>
  <c r="R14" i="40"/>
  <c r="R11"/>
  <c r="R11" i="44"/>
  <c r="R14"/>
  <c r="R14" i="39"/>
  <c r="R11" i="38"/>
  <c r="R11" i="35"/>
  <c r="R11" i="36"/>
  <c r="R14" i="34"/>
  <c r="R11"/>
  <c r="R14" i="33"/>
  <c r="R11"/>
  <c r="R11" i="32"/>
  <c r="R14" i="31"/>
  <c r="R14" i="30"/>
  <c r="R11"/>
  <c r="R14" i="29"/>
  <c r="R11"/>
  <c r="R14" i="36"/>
  <c r="R14" i="35"/>
  <c r="R11" i="31"/>
  <c r="R14" i="37"/>
  <c r="R11"/>
  <c r="R14" i="32"/>
  <c r="R14" i="25"/>
  <c r="R11"/>
  <c r="R14" i="24"/>
  <c r="R11"/>
  <c r="R11" i="28"/>
  <c r="R14"/>
  <c r="R14" i="27"/>
  <c r="R11"/>
  <c r="R14" i="26"/>
  <c r="R11"/>
  <c r="R14" i="22"/>
  <c r="R14" i="17"/>
  <c r="R14" i="21"/>
  <c r="R11"/>
  <c r="R14" i="20"/>
  <c r="R11"/>
  <c r="R14" i="19"/>
  <c r="R11"/>
  <c r="R11" i="17"/>
  <c r="R14" i="15"/>
  <c r="R14" i="23"/>
  <c r="R11"/>
  <c r="R11" i="22"/>
  <c r="R14" i="18"/>
  <c r="R11"/>
  <c r="R11" i="15"/>
  <c r="R14" i="16"/>
  <c r="R11"/>
  <c r="R31" i="67"/>
  <c r="R32"/>
  <c r="R32" i="66"/>
  <c r="R31"/>
  <c r="R31" i="64"/>
  <c r="R32" i="63"/>
  <c r="R32" i="65"/>
  <c r="R31"/>
  <c r="R32" i="64"/>
  <c r="O32" s="1"/>
  <c r="R31" i="63"/>
  <c r="R31" i="62"/>
  <c r="R32" i="61"/>
  <c r="O32" s="1"/>
  <c r="R32" i="62"/>
  <c r="O32" s="1"/>
  <c r="R31" i="61"/>
  <c r="R32" i="60"/>
  <c r="R31"/>
  <c r="R32" i="59"/>
  <c r="O32" s="1"/>
  <c r="R32" i="58"/>
  <c r="R31" i="59"/>
  <c r="R31" i="58"/>
  <c r="R32" i="57"/>
  <c r="R31" i="56"/>
  <c r="R31" i="55"/>
  <c r="R32" i="56"/>
  <c r="O32" s="1"/>
  <c r="R31" i="57"/>
  <c r="R32" i="55"/>
  <c r="R32" i="52"/>
  <c r="R31" i="53"/>
  <c r="R31" i="51"/>
  <c r="R32" i="54"/>
  <c r="R31"/>
  <c r="R32" i="53"/>
  <c r="O32" s="1"/>
  <c r="R31" i="52"/>
  <c r="R32" i="51"/>
  <c r="R31" i="49"/>
  <c r="R32" i="48"/>
  <c r="O32" s="1"/>
  <c r="R32" i="50"/>
  <c r="O32" s="1"/>
  <c r="R32" i="47"/>
  <c r="O32" s="1"/>
  <c r="R32" i="46"/>
  <c r="R32" i="45"/>
  <c r="O32" s="1"/>
  <c r="R31" i="48"/>
  <c r="R31" i="50"/>
  <c r="R32" i="49"/>
  <c r="O32" s="1"/>
  <c r="R31" i="47"/>
  <c r="R31" i="46"/>
  <c r="R31" i="45"/>
  <c r="R32" i="42"/>
  <c r="O32" s="1"/>
  <c r="R31" i="39"/>
  <c r="R32" i="38"/>
  <c r="R31" i="43"/>
  <c r="R31" i="42"/>
  <c r="R32" i="40"/>
  <c r="R32" i="39"/>
  <c r="O32" s="1"/>
  <c r="R31" i="38"/>
  <c r="R32" i="44"/>
  <c r="R31"/>
  <c r="R32" i="43"/>
  <c r="O32" s="1"/>
  <c r="R31" i="40"/>
  <c r="R32" i="37"/>
  <c r="O32" s="1"/>
  <c r="R31"/>
  <c r="R32" i="35"/>
  <c r="R32" i="34"/>
  <c r="O32" s="1"/>
  <c r="R32" i="30"/>
  <c r="R32" i="29"/>
  <c r="R32" i="28"/>
  <c r="R32" i="36"/>
  <c r="O32" s="1"/>
  <c r="R31" i="35"/>
  <c r="R31" i="33"/>
  <c r="R31" i="32"/>
  <c r="R31" i="31"/>
  <c r="R31" i="36"/>
  <c r="R31" i="34"/>
  <c r="R32" i="33"/>
  <c r="R32" i="32"/>
  <c r="R32" i="31"/>
  <c r="R31" i="30"/>
  <c r="R31" i="29"/>
  <c r="R32" i="25"/>
  <c r="O32" s="1"/>
  <c r="R32" i="24"/>
  <c r="R31" i="23"/>
  <c r="R31" i="28"/>
  <c r="R31" i="27"/>
  <c r="R31" i="26"/>
  <c r="R31" i="25"/>
  <c r="R31" i="24"/>
  <c r="R32" i="27"/>
  <c r="O32" s="1"/>
  <c r="R32" i="26"/>
  <c r="R32" i="23"/>
  <c r="O32" s="1"/>
  <c r="R31" i="18"/>
  <c r="R31" i="17"/>
  <c r="R31" i="22"/>
  <c r="R32" i="21"/>
  <c r="R32" i="20"/>
  <c r="O32" s="1"/>
  <c r="R31" i="19"/>
  <c r="R31" i="16"/>
  <c r="R32" i="15"/>
  <c r="O32" s="1"/>
  <c r="R32" i="22"/>
  <c r="R32" i="18"/>
  <c r="O32" s="1"/>
  <c r="R32" i="17"/>
  <c r="R31" i="15"/>
  <c r="R31" i="21"/>
  <c r="R31" i="20"/>
  <c r="R32" i="19"/>
  <c r="R32" i="16"/>
  <c r="R37" i="67"/>
  <c r="R38"/>
  <c r="R37" i="66"/>
  <c r="R37" i="65"/>
  <c r="R38" i="66"/>
  <c r="R38" i="65"/>
  <c r="R38" i="64"/>
  <c r="R38" i="63"/>
  <c r="R37" i="64"/>
  <c r="R37" i="63"/>
  <c r="R37" i="60"/>
  <c r="R38" i="62"/>
  <c r="R37" i="61"/>
  <c r="R38" i="60"/>
  <c r="R37" i="62"/>
  <c r="R38" i="61"/>
  <c r="O38" s="1"/>
  <c r="R37" i="59"/>
  <c r="R37" i="58"/>
  <c r="R38" i="59"/>
  <c r="O38" s="1"/>
  <c r="R38" i="58"/>
  <c r="O38" s="1"/>
  <c r="R37" i="55"/>
  <c r="R38" i="57"/>
  <c r="R38" i="56"/>
  <c r="O38" s="1"/>
  <c r="R37" i="54"/>
  <c r="R38" i="55"/>
  <c r="R37" i="57"/>
  <c r="R37" i="56"/>
  <c r="R38" i="54"/>
  <c r="R37" i="53"/>
  <c r="R37" i="51"/>
  <c r="R37" i="52"/>
  <c r="R38" i="53"/>
  <c r="R38" i="51"/>
  <c r="O38" s="1"/>
  <c r="R38" i="52"/>
  <c r="R38" i="50"/>
  <c r="R38" i="49"/>
  <c r="R38" i="47"/>
  <c r="R38" i="46"/>
  <c r="R38" i="45"/>
  <c r="R37" i="48"/>
  <c r="R37" i="50"/>
  <c r="R37" i="49"/>
  <c r="R37" i="47"/>
  <c r="R37" i="46"/>
  <c r="R37" i="45"/>
  <c r="R38" i="48"/>
  <c r="R37" i="43"/>
  <c r="R38" i="42"/>
  <c r="R38" i="40"/>
  <c r="R37" i="44"/>
  <c r="R37" i="39"/>
  <c r="R38" i="38"/>
  <c r="O38" s="1"/>
  <c r="R37" i="37"/>
  <c r="R38" i="43"/>
  <c r="R37" i="42"/>
  <c r="R37" i="40"/>
  <c r="R38" i="44"/>
  <c r="R38" i="39"/>
  <c r="R37" i="38"/>
  <c r="R38" i="37"/>
  <c r="R37" i="35"/>
  <c r="R38" i="34"/>
  <c r="R38" i="30"/>
  <c r="R38" i="29"/>
  <c r="R37" i="36"/>
  <c r="R38" i="33"/>
  <c r="R38" i="32"/>
  <c r="R38" i="31"/>
  <c r="O38" s="1"/>
  <c r="R37" i="28"/>
  <c r="R38" i="35"/>
  <c r="R37" i="34"/>
  <c r="R37" i="30"/>
  <c r="R37" i="29"/>
  <c r="R38" i="36"/>
  <c r="R37" i="33"/>
  <c r="R37" i="32"/>
  <c r="R37" i="31"/>
  <c r="R38" i="28"/>
  <c r="R37" i="27"/>
  <c r="R37" i="26"/>
  <c r="R37" i="25"/>
  <c r="R37" i="24"/>
  <c r="R38" i="23"/>
  <c r="R38" i="27"/>
  <c r="R38" i="26"/>
  <c r="R38" i="25"/>
  <c r="R38" i="24"/>
  <c r="R37" i="23"/>
  <c r="R38" i="21"/>
  <c r="R38" i="20"/>
  <c r="R37" i="19"/>
  <c r="R37" i="16"/>
  <c r="R38" i="15"/>
  <c r="R37" i="22"/>
  <c r="R38" i="18"/>
  <c r="R38" i="17"/>
  <c r="R37" i="21"/>
  <c r="R37" i="20"/>
  <c r="R38" i="19"/>
  <c r="R38" i="16"/>
  <c r="R37" i="15"/>
  <c r="R38" i="22"/>
  <c r="R37" i="18"/>
  <c r="R37" i="17"/>
  <c r="U39" i="37"/>
  <c r="AA44" s="1"/>
  <c r="AA50" s="1"/>
  <c r="U27" i="15"/>
  <c r="R26" s="1"/>
  <c r="U39" i="48"/>
  <c r="AA44" s="1"/>
  <c r="AA50" s="1"/>
  <c r="R20" i="67"/>
  <c r="R17"/>
  <c r="R20" i="66"/>
  <c r="R17"/>
  <c r="R17" i="65"/>
  <c r="R20" i="64"/>
  <c r="R17"/>
  <c r="R20" i="65"/>
  <c r="R20" i="63"/>
  <c r="R20" i="61"/>
  <c r="R17" i="63"/>
  <c r="R17" i="62"/>
  <c r="R17" i="61"/>
  <c r="R20" i="62"/>
  <c r="R17" i="60"/>
  <c r="R17" i="59"/>
  <c r="R20" i="58"/>
  <c r="R20" i="59"/>
  <c r="R20" i="60"/>
  <c r="R17" i="58"/>
  <c r="R20" i="57"/>
  <c r="R17" i="56"/>
  <c r="R20"/>
  <c r="R17" i="55"/>
  <c r="R17" i="57"/>
  <c r="R20" i="55"/>
  <c r="R20" i="52"/>
  <c r="R17"/>
  <c r="R17" i="54"/>
  <c r="R20"/>
  <c r="R17" i="53"/>
  <c r="R17" i="51"/>
  <c r="R20" i="53"/>
  <c r="R20" i="51"/>
  <c r="R20" i="49"/>
  <c r="R20" i="48"/>
  <c r="R17" i="46"/>
  <c r="R17" i="50"/>
  <c r="R17" i="47"/>
  <c r="R20" i="46"/>
  <c r="R17" i="45"/>
  <c r="R20" i="50"/>
  <c r="R20" i="47"/>
  <c r="R17" i="49"/>
  <c r="R17" i="48"/>
  <c r="R20" i="43"/>
  <c r="R20" i="42"/>
  <c r="R17"/>
  <c r="R20" i="40"/>
  <c r="R20" i="39"/>
  <c r="R20" i="44"/>
  <c r="R17"/>
  <c r="R17" i="39"/>
  <c r="R20" i="45"/>
  <c r="R17" i="43"/>
  <c r="R17" i="40"/>
  <c r="R20" i="38"/>
  <c r="R17"/>
  <c r="R17" i="35"/>
  <c r="R20" i="34"/>
  <c r="R20" i="30"/>
  <c r="R17" i="37"/>
  <c r="R20" i="36"/>
  <c r="R17"/>
  <c r="R20" i="37"/>
  <c r="R20" i="32"/>
  <c r="R17" i="31"/>
  <c r="R20" i="35"/>
  <c r="R17" i="34"/>
  <c r="R20" i="33"/>
  <c r="R17"/>
  <c r="R17" i="32"/>
  <c r="R20" i="31"/>
  <c r="R17" i="30"/>
  <c r="R17" i="29"/>
  <c r="R20"/>
  <c r="R17" i="28"/>
  <c r="R17" i="23"/>
  <c r="R17" i="27"/>
  <c r="R17" i="26"/>
  <c r="R20" i="23"/>
  <c r="R20" i="27"/>
  <c r="R20" i="26"/>
  <c r="R17" i="25"/>
  <c r="R17" i="24"/>
  <c r="R20" i="28"/>
  <c r="R20" i="25"/>
  <c r="R20" i="24"/>
  <c r="R20" i="21"/>
  <c r="R20" i="20"/>
  <c r="R17" i="18"/>
  <c r="R17" i="17"/>
  <c r="R20" i="22"/>
  <c r="R20" i="18"/>
  <c r="R20" i="17"/>
  <c r="R17" i="16"/>
  <c r="R20" i="15"/>
  <c r="R20" i="19"/>
  <c r="R20" i="16"/>
  <c r="R17" i="15"/>
  <c r="R17" i="22"/>
  <c r="R17" i="21"/>
  <c r="R17" i="20"/>
  <c r="R17" i="19"/>
  <c r="R44" i="67"/>
  <c r="R43"/>
  <c r="R44" i="66"/>
  <c r="R43"/>
  <c r="R44" i="65"/>
  <c r="R44" i="63"/>
  <c r="R43"/>
  <c r="R43" i="65"/>
  <c r="R44" i="64"/>
  <c r="R43"/>
  <c r="R43" i="62"/>
  <c r="R44"/>
  <c r="R44" i="61"/>
  <c r="R43"/>
  <c r="R44" i="60"/>
  <c r="R43"/>
  <c r="R44" i="57"/>
  <c r="R43" i="59"/>
  <c r="R43" i="58"/>
  <c r="R44" i="59"/>
  <c r="R44" i="58"/>
  <c r="R44" i="56"/>
  <c r="R43"/>
  <c r="R43" i="57"/>
  <c r="R44" i="55"/>
  <c r="R43"/>
  <c r="R44" i="53"/>
  <c r="R43"/>
  <c r="R43" i="52"/>
  <c r="R44" i="51"/>
  <c r="R43"/>
  <c r="R43" i="54"/>
  <c r="R44" i="50"/>
  <c r="R43"/>
  <c r="R44" i="54"/>
  <c r="R44" i="52"/>
  <c r="R43" i="49"/>
  <c r="R44" i="46"/>
  <c r="R44" i="49"/>
  <c r="R43" i="48"/>
  <c r="R43" i="47"/>
  <c r="R44" i="48"/>
  <c r="R44" i="47"/>
  <c r="R43" i="46"/>
  <c r="R44" i="45"/>
  <c r="R43"/>
  <c r="R43" i="39"/>
  <c r="R44" i="38"/>
  <c r="R44" i="44"/>
  <c r="R43"/>
  <c r="R44" i="43"/>
  <c r="R43"/>
  <c r="R44" i="42"/>
  <c r="R43" i="40"/>
  <c r="R44" i="37"/>
  <c r="R44" i="39"/>
  <c r="R43" i="38"/>
  <c r="R43" i="42"/>
  <c r="R44" i="40"/>
  <c r="R43" i="37"/>
  <c r="R43" i="36"/>
  <c r="R43" i="35"/>
  <c r="R43" i="34"/>
  <c r="R44" i="33"/>
  <c r="R44" i="32"/>
  <c r="R44" i="30"/>
  <c r="R43" i="29"/>
  <c r="R43" i="31"/>
  <c r="R43" i="30"/>
  <c r="R44" i="36"/>
  <c r="R44" i="34"/>
  <c r="R43" i="33"/>
  <c r="O41" s="1"/>
  <c r="R43" i="32"/>
  <c r="O41" s="1"/>
  <c r="R44" i="29"/>
  <c r="R44" i="28"/>
  <c r="R44" i="35"/>
  <c r="R44" i="31"/>
  <c r="R44" i="27"/>
  <c r="R44" i="26"/>
  <c r="R43" i="24"/>
  <c r="R44" i="25"/>
  <c r="R43" i="23"/>
  <c r="R43" i="28"/>
  <c r="O41" s="1"/>
  <c r="R43" i="27"/>
  <c r="R43" i="26"/>
  <c r="R44" i="24"/>
  <c r="R43" i="25"/>
  <c r="R44" i="23"/>
  <c r="R44" i="22"/>
  <c r="R44" i="21"/>
  <c r="R43" i="22"/>
  <c r="R43" i="21"/>
  <c r="R43" i="20"/>
  <c r="R44" i="19"/>
  <c r="R43" i="18"/>
  <c r="R44" i="16"/>
  <c r="R44" i="15"/>
  <c r="R43" i="17"/>
  <c r="R44" i="20"/>
  <c r="R43" i="19"/>
  <c r="R44" i="18"/>
  <c r="R44" i="17"/>
  <c r="R43" i="16"/>
  <c r="R43" i="15"/>
  <c r="R28" i="67"/>
  <c r="R27"/>
  <c r="R28" i="66"/>
  <c r="R27"/>
  <c r="R28" i="65"/>
  <c r="R28" i="64"/>
  <c r="R28" i="63"/>
  <c r="R27"/>
  <c r="R27" i="65"/>
  <c r="R27" i="64"/>
  <c r="R28" i="61"/>
  <c r="R27"/>
  <c r="R27" i="60"/>
  <c r="R28" i="62"/>
  <c r="R27"/>
  <c r="R27" i="58"/>
  <c r="R28" i="59"/>
  <c r="O28" s="1"/>
  <c r="R27"/>
  <c r="R28" i="58"/>
  <c r="R28" i="60"/>
  <c r="O28" s="1"/>
  <c r="R28" i="55"/>
  <c r="R27" i="57"/>
  <c r="R28"/>
  <c r="O28" s="1"/>
  <c r="R27" i="56"/>
  <c r="R28"/>
  <c r="R27" i="55"/>
  <c r="R28" i="53"/>
  <c r="R28" i="51"/>
  <c r="R27" i="52"/>
  <c r="R28" i="54"/>
  <c r="R27"/>
  <c r="R28" i="52"/>
  <c r="R27" i="53"/>
  <c r="R27" i="51"/>
  <c r="R27" i="48"/>
  <c r="R28"/>
  <c r="R27" i="46"/>
  <c r="R28" i="50"/>
  <c r="R27"/>
  <c r="R27" i="49"/>
  <c r="R28" i="47"/>
  <c r="R27"/>
  <c r="R28" i="46"/>
  <c r="R28" i="45"/>
  <c r="R27"/>
  <c r="R28" i="49"/>
  <c r="R28" i="43"/>
  <c r="O28" s="1"/>
  <c r="R27"/>
  <c r="R28" i="39"/>
  <c r="O28" s="1"/>
  <c r="R27" i="38"/>
  <c r="R28" i="44"/>
  <c r="R27" i="42"/>
  <c r="R27" i="40"/>
  <c r="R28" i="37"/>
  <c r="R28" i="40"/>
  <c r="R27" i="44"/>
  <c r="R28" i="42"/>
  <c r="R27" i="39"/>
  <c r="R28" i="38"/>
  <c r="R27" i="35"/>
  <c r="R27" i="33"/>
  <c r="R27" i="32"/>
  <c r="R28" i="36"/>
  <c r="R28" i="35"/>
  <c r="R27" i="34"/>
  <c r="R28" i="33"/>
  <c r="R28" i="32"/>
  <c r="R27" i="30"/>
  <c r="R27" i="29"/>
  <c r="R27" i="36"/>
  <c r="R28" i="34"/>
  <c r="R28" i="30"/>
  <c r="R28" i="29"/>
  <c r="R27" i="37"/>
  <c r="R28" i="31"/>
  <c r="R27"/>
  <c r="R28" i="28"/>
  <c r="R28" i="27"/>
  <c r="O28" s="1"/>
  <c r="R28" i="26"/>
  <c r="R27" i="25"/>
  <c r="R27" i="24"/>
  <c r="R27" i="28"/>
  <c r="R28" i="25"/>
  <c r="R28" i="24"/>
  <c r="O28" s="1"/>
  <c r="R27" i="27"/>
  <c r="R27" i="26"/>
  <c r="R28" i="23"/>
  <c r="R28" i="22"/>
  <c r="R28" i="19"/>
  <c r="R28" i="16"/>
  <c r="O28" s="1"/>
  <c r="R27" i="23"/>
  <c r="R27" i="21"/>
  <c r="R27" i="20"/>
  <c r="R28" i="17"/>
  <c r="R27"/>
  <c r="R28" i="15"/>
  <c r="R28" i="21"/>
  <c r="R28" i="20"/>
  <c r="O28" s="1"/>
  <c r="R27" i="18"/>
  <c r="R27" i="22"/>
  <c r="R27" i="19"/>
  <c r="R28" i="18"/>
  <c r="R27" i="16"/>
  <c r="R27" i="15"/>
  <c r="U29" i="47"/>
  <c r="R29" s="1"/>
  <c r="U33" i="38"/>
  <c r="R33" s="1"/>
  <c r="R9" i="67"/>
  <c r="R12"/>
  <c r="O12" s="1"/>
  <c r="R12" i="66"/>
  <c r="R9"/>
  <c r="R9" i="64"/>
  <c r="R9" i="65"/>
  <c r="R12" i="64"/>
  <c r="R12" i="63"/>
  <c r="R9"/>
  <c r="R12" i="62"/>
  <c r="O12" s="1"/>
  <c r="R9"/>
  <c r="R12" i="61"/>
  <c r="R9"/>
  <c r="R9" i="60"/>
  <c r="R12" i="59"/>
  <c r="R12" i="60"/>
  <c r="O12" s="1"/>
  <c r="R9" i="59"/>
  <c r="R12" i="58"/>
  <c r="O12" s="1"/>
  <c r="R9"/>
  <c r="R9" i="57"/>
  <c r="R12" i="56"/>
  <c r="O12" s="1"/>
  <c r="R9"/>
  <c r="R12" i="55"/>
  <c r="O12" s="1"/>
  <c r="R9"/>
  <c r="R12" i="57"/>
  <c r="R12" i="52"/>
  <c r="R9"/>
  <c r="R12" i="54"/>
  <c r="O12" s="1"/>
  <c r="R9"/>
  <c r="R12" i="53"/>
  <c r="O12" s="1"/>
  <c r="R9"/>
  <c r="R12" i="51"/>
  <c r="R9"/>
  <c r="R9" i="49"/>
  <c r="R12" i="46"/>
  <c r="O12" s="1"/>
  <c r="R9"/>
  <c r="R12" i="50"/>
  <c r="R9"/>
  <c r="R12" i="49"/>
  <c r="R12" i="47"/>
  <c r="O12" s="1"/>
  <c r="R9"/>
  <c r="R12" i="45"/>
  <c r="R9"/>
  <c r="R12" i="48"/>
  <c r="R9"/>
  <c r="R12" i="42"/>
  <c r="O12" s="1"/>
  <c r="R9"/>
  <c r="R12" i="39"/>
  <c r="O12" s="1"/>
  <c r="R9" i="44"/>
  <c r="R12" i="43"/>
  <c r="O12" s="1"/>
  <c r="R9"/>
  <c r="R12" i="40"/>
  <c r="R9"/>
  <c r="R9" i="39"/>
  <c r="R12" i="38"/>
  <c r="O12" s="1"/>
  <c r="R9"/>
  <c r="R12" i="37"/>
  <c r="O12" s="1"/>
  <c r="R9"/>
  <c r="R12" i="36"/>
  <c r="O12" s="1"/>
  <c r="R9"/>
  <c r="R9" i="35"/>
  <c r="R12"/>
  <c r="O12" s="1"/>
  <c r="R9" i="31"/>
  <c r="R12" i="34"/>
  <c r="O12" s="1"/>
  <c r="R9"/>
  <c r="R12" i="33"/>
  <c r="O12" s="1"/>
  <c r="R9"/>
  <c r="R12" i="32"/>
  <c r="R9"/>
  <c r="R12" i="31"/>
  <c r="O12" s="1"/>
  <c r="R12" i="30"/>
  <c r="R9"/>
  <c r="R12" i="29"/>
  <c r="O12" s="1"/>
  <c r="R9"/>
  <c r="R12" i="23"/>
  <c r="O12" s="1"/>
  <c r="R12" i="27"/>
  <c r="R9"/>
  <c r="R12" i="26"/>
  <c r="O12" s="1"/>
  <c r="R9"/>
  <c r="R12" i="25"/>
  <c r="R9"/>
  <c r="R12" i="24"/>
  <c r="O12" s="1"/>
  <c r="R9"/>
  <c r="R9" i="28"/>
  <c r="R12" i="22"/>
  <c r="R9"/>
  <c r="R12" i="19"/>
  <c r="O12" s="1"/>
  <c r="R9" i="18"/>
  <c r="R9" i="15"/>
  <c r="R9" i="23"/>
  <c r="R9" i="19"/>
  <c r="R12" i="17"/>
  <c r="O12" s="1"/>
  <c r="R9"/>
  <c r="R12" i="16"/>
  <c r="R9"/>
  <c r="R12" i="15"/>
  <c r="R9" i="21"/>
  <c r="R12" i="20"/>
  <c r="R9"/>
  <c r="R15" i="67"/>
  <c r="R15" i="66"/>
  <c r="R10"/>
  <c r="O10" s="1"/>
  <c r="R10" i="67"/>
  <c r="O10" s="1"/>
  <c r="R10" i="65"/>
  <c r="O10" s="1"/>
  <c r="R10" i="64"/>
  <c r="O10" s="1"/>
  <c r="R15"/>
  <c r="R15" i="65"/>
  <c r="R10" i="62"/>
  <c r="O10" s="1"/>
  <c r="R10" i="61"/>
  <c r="R15" i="63"/>
  <c r="R10"/>
  <c r="O10" s="1"/>
  <c r="R15" i="62"/>
  <c r="R15" i="61"/>
  <c r="R10" i="60"/>
  <c r="O10" s="1"/>
  <c r="R15" i="58"/>
  <c r="R15" i="60"/>
  <c r="R15" i="59"/>
  <c r="R10" i="58"/>
  <c r="R10" i="59"/>
  <c r="O10" s="1"/>
  <c r="R10" i="55"/>
  <c r="O10" s="1"/>
  <c r="R15" i="57"/>
  <c r="R15" i="56"/>
  <c r="R10" i="57"/>
  <c r="O10" s="1"/>
  <c r="R10" i="56"/>
  <c r="O10" s="1"/>
  <c r="R15" i="55"/>
  <c r="R10" i="53"/>
  <c r="O10" s="1"/>
  <c r="R15" i="54"/>
  <c r="R15" i="52"/>
  <c r="R10" i="54"/>
  <c r="R15" i="53"/>
  <c r="R10" i="52"/>
  <c r="O10" s="1"/>
  <c r="R15" i="51"/>
  <c r="R10"/>
  <c r="R15" i="49"/>
  <c r="R15" i="48"/>
  <c r="R10"/>
  <c r="R15" i="46"/>
  <c r="R15" i="50"/>
  <c r="R10" i="49"/>
  <c r="O10" s="1"/>
  <c r="R15" i="47"/>
  <c r="R10" i="46"/>
  <c r="O10" s="1"/>
  <c r="R10" i="50"/>
  <c r="R10" i="47"/>
  <c r="R10" i="45"/>
  <c r="O10" s="1"/>
  <c r="R15"/>
  <c r="R15" i="43"/>
  <c r="R15" i="42"/>
  <c r="R15" i="40"/>
  <c r="R10" i="39"/>
  <c r="R10" i="44"/>
  <c r="O10" s="1"/>
  <c r="R10" i="43"/>
  <c r="O10" s="1"/>
  <c r="R10" i="40"/>
  <c r="O10" s="1"/>
  <c r="R15" i="44"/>
  <c r="R15" i="39"/>
  <c r="R10" i="38"/>
  <c r="O10" s="1"/>
  <c r="R10" i="42"/>
  <c r="O10" s="1"/>
  <c r="R15" i="38"/>
  <c r="R10" i="36"/>
  <c r="O10" s="1"/>
  <c r="R15" i="34"/>
  <c r="R15" i="33"/>
  <c r="R15" i="31"/>
  <c r="R15" i="30"/>
  <c r="R15" i="36"/>
  <c r="O14" s="1"/>
  <c r="R15" i="35"/>
  <c r="R10" i="34"/>
  <c r="R10" i="33"/>
  <c r="O10" s="1"/>
  <c r="R10" i="30"/>
  <c r="R10" i="29"/>
  <c r="O10" s="1"/>
  <c r="R15" i="37"/>
  <c r="R15" i="32"/>
  <c r="R10"/>
  <c r="O10" s="1"/>
  <c r="R10" i="31"/>
  <c r="R10" i="37"/>
  <c r="O10" s="1"/>
  <c r="R10" i="35"/>
  <c r="O10" s="1"/>
  <c r="R10" i="25"/>
  <c r="O10" s="1"/>
  <c r="R10" i="24"/>
  <c r="R15" i="29"/>
  <c r="R15" i="23"/>
  <c r="R15" i="28"/>
  <c r="R10"/>
  <c r="R15" i="27"/>
  <c r="R15" i="26"/>
  <c r="R10" i="27"/>
  <c r="R10" i="26"/>
  <c r="O10" s="1"/>
  <c r="R15" i="25"/>
  <c r="R15" i="24"/>
  <c r="R15" i="21"/>
  <c r="R15" i="20"/>
  <c r="R15" i="19"/>
  <c r="R10" i="17"/>
  <c r="O10" s="1"/>
  <c r="R15" i="15"/>
  <c r="R10" i="23"/>
  <c r="O10" s="1"/>
  <c r="R10" i="21"/>
  <c r="R10" i="20"/>
  <c r="O10" s="1"/>
  <c r="R10" i="19"/>
  <c r="O10" s="1"/>
  <c r="R15" i="18"/>
  <c r="R10" i="15"/>
  <c r="R10" i="18"/>
  <c r="R15" i="16"/>
  <c r="R15" i="22"/>
  <c r="R10"/>
  <c r="O10" s="1"/>
  <c r="R15" i="17"/>
  <c r="R10" i="16"/>
  <c r="R21" i="67"/>
  <c r="R16"/>
  <c r="R16" i="66"/>
  <c r="O16" s="1"/>
  <c r="R21"/>
  <c r="R21" i="65"/>
  <c r="R21" i="64"/>
  <c r="R16" i="65"/>
  <c r="O16" s="1"/>
  <c r="R16" i="64"/>
  <c r="O16" s="1"/>
  <c r="R21" i="63"/>
  <c r="R21" i="62"/>
  <c r="R16" i="63"/>
  <c r="R21" i="61"/>
  <c r="R16" i="62"/>
  <c r="O16" s="1"/>
  <c r="R16" i="61"/>
  <c r="R21" i="60"/>
  <c r="R16" i="59"/>
  <c r="O16" s="1"/>
  <c r="R21" i="58"/>
  <c r="R21" i="59"/>
  <c r="R16" i="60"/>
  <c r="R16" i="58"/>
  <c r="O16" s="1"/>
  <c r="R21" i="57"/>
  <c r="R21" i="55"/>
  <c r="R16" i="56"/>
  <c r="R16" i="55"/>
  <c r="O16" s="1"/>
  <c r="R16" i="57"/>
  <c r="R21" i="56"/>
  <c r="R21" i="53"/>
  <c r="R21" i="52"/>
  <c r="R16"/>
  <c r="O16" s="1"/>
  <c r="R21" i="51"/>
  <c r="R16" i="54"/>
  <c r="O16" s="1"/>
  <c r="R16" i="53"/>
  <c r="O16" s="1"/>
  <c r="R16" i="51"/>
  <c r="O16" s="1"/>
  <c r="R21" i="54"/>
  <c r="R21" i="49"/>
  <c r="R16"/>
  <c r="O16" s="1"/>
  <c r="R16" i="46"/>
  <c r="R16" i="50"/>
  <c r="R21" i="48"/>
  <c r="R16" i="47"/>
  <c r="O16" s="1"/>
  <c r="R16" i="45"/>
  <c r="R21" i="46"/>
  <c r="R21" i="50"/>
  <c r="R16" i="48"/>
  <c r="O16" s="1"/>
  <c r="R21" i="47"/>
  <c r="R21" i="45"/>
  <c r="R21" i="44"/>
  <c r="R16" i="42"/>
  <c r="O16" s="1"/>
  <c r="R21" i="43"/>
  <c r="R21" i="40"/>
  <c r="R16" i="39"/>
  <c r="O16" s="1"/>
  <c r="R21" i="38"/>
  <c r="R16" i="44"/>
  <c r="O16" s="1"/>
  <c r="R21" i="42"/>
  <c r="R21" i="39"/>
  <c r="R16" i="43"/>
  <c r="O16" s="1"/>
  <c r="R16" i="40"/>
  <c r="O16" s="1"/>
  <c r="R16" i="38"/>
  <c r="R21" i="33"/>
  <c r="R16" i="37"/>
  <c r="O16" s="1"/>
  <c r="R16" i="36"/>
  <c r="O16" s="1"/>
  <c r="R16" i="35"/>
  <c r="R21" i="34"/>
  <c r="R21" i="32"/>
  <c r="R21" i="31"/>
  <c r="R16"/>
  <c r="R21" i="30"/>
  <c r="R21" i="29"/>
  <c r="R21" i="37"/>
  <c r="R21" i="36"/>
  <c r="R21" i="35"/>
  <c r="R16" i="34"/>
  <c r="R16" i="33"/>
  <c r="O16" s="1"/>
  <c r="R16" i="32"/>
  <c r="O16" s="1"/>
  <c r="R16" i="30"/>
  <c r="R16" i="29"/>
  <c r="O16" s="1"/>
  <c r="R16" i="28"/>
  <c r="O16" s="1"/>
  <c r="R21" i="25"/>
  <c r="R21" i="24"/>
  <c r="R16" i="23"/>
  <c r="O16" s="1"/>
  <c r="R16" i="27"/>
  <c r="O16" s="1"/>
  <c r="R16" i="26"/>
  <c r="O16" s="1"/>
  <c r="R21" i="28"/>
  <c r="R16" i="25"/>
  <c r="O16" s="1"/>
  <c r="R16" i="24"/>
  <c r="O16" s="1"/>
  <c r="R21" i="27"/>
  <c r="R21" i="26"/>
  <c r="R16" i="18"/>
  <c r="O16" s="1"/>
  <c r="R21" i="22"/>
  <c r="R21" i="21"/>
  <c r="R21" i="20"/>
  <c r="R16" i="16"/>
  <c r="O16" s="1"/>
  <c r="R16" i="19"/>
  <c r="O16" s="1"/>
  <c r="R21" i="18"/>
  <c r="R21" i="15"/>
  <c r="R21" i="23"/>
  <c r="R16" i="22"/>
  <c r="R16" i="21"/>
  <c r="R16" i="20"/>
  <c r="R21" i="19"/>
  <c r="R21" i="17"/>
  <c r="R16"/>
  <c r="O16" s="1"/>
  <c r="R21" i="16"/>
  <c r="R16" i="15"/>
  <c r="O16" s="1"/>
  <c r="U36" i="24"/>
  <c r="U43" s="1"/>
  <c r="U46" s="1"/>
  <c r="U28" i="61"/>
  <c r="R29" s="1"/>
  <c r="U31" i="67"/>
  <c r="R30" s="1"/>
  <c r="U39"/>
  <c r="AA44" s="1"/>
  <c r="AA50" s="1"/>
  <c r="U29"/>
  <c r="R29" s="1"/>
  <c r="U26"/>
  <c r="U31" i="66"/>
  <c r="U30"/>
  <c r="R30" s="1"/>
  <c r="U26"/>
  <c r="R26" s="1"/>
  <c r="U13" i="65"/>
  <c r="R12" s="1"/>
  <c r="J13"/>
  <c r="U27"/>
  <c r="R26" s="1"/>
  <c r="U30"/>
  <c r="R30" s="1"/>
  <c r="U26" i="64"/>
  <c r="R26" s="1"/>
  <c r="U29"/>
  <c r="R29" s="1"/>
  <c r="U30"/>
  <c r="R30" s="1"/>
  <c r="U39"/>
  <c r="U27"/>
  <c r="U30" i="63"/>
  <c r="R30" s="1"/>
  <c r="U28"/>
  <c r="R29" s="1"/>
  <c r="U29"/>
  <c r="U26"/>
  <c r="R26" s="1"/>
  <c r="U33" i="62"/>
  <c r="U39" s="1"/>
  <c r="U29"/>
  <c r="R29" s="1"/>
  <c r="U30" i="61"/>
  <c r="R30" s="1"/>
  <c r="U26"/>
  <c r="U31" i="60"/>
  <c r="R30" s="1"/>
  <c r="U39"/>
  <c r="U26"/>
  <c r="R26" s="1"/>
  <c r="U26" i="59"/>
  <c r="R26" s="1"/>
  <c r="U37"/>
  <c r="U38"/>
  <c r="U30"/>
  <c r="R30" s="1"/>
  <c r="U31"/>
  <c r="U39"/>
  <c r="U29" i="58"/>
  <c r="R29" s="1"/>
  <c r="U31"/>
  <c r="R30" s="1"/>
  <c r="U32"/>
  <c r="U37" i="57"/>
  <c r="U38"/>
  <c r="U33"/>
  <c r="U27" i="56"/>
  <c r="R26" s="1"/>
  <c r="U26"/>
  <c r="U31"/>
  <c r="U29"/>
  <c r="U28"/>
  <c r="R29" s="1"/>
  <c r="U30"/>
  <c r="R30" s="1"/>
  <c r="U30" i="55"/>
  <c r="R30" s="1"/>
  <c r="U39"/>
  <c r="U29"/>
  <c r="R29" s="1"/>
  <c r="U36"/>
  <c r="U39" i="54"/>
  <c r="AA44" s="1"/>
  <c r="AA50" s="1"/>
  <c r="U27"/>
  <c r="R26" s="1"/>
  <c r="U28"/>
  <c r="R29" s="1"/>
  <c r="U29"/>
  <c r="U28" i="53"/>
  <c r="R29" s="1"/>
  <c r="U29"/>
  <c r="U30"/>
  <c r="R30" s="1"/>
  <c r="U39"/>
  <c r="AA44" s="1"/>
  <c r="AA50" s="1"/>
  <c r="U33" i="52"/>
  <c r="R33" s="1"/>
  <c r="U26"/>
  <c r="R26" s="1"/>
  <c r="U29"/>
  <c r="U38" s="1"/>
  <c r="AA44" s="1"/>
  <c r="AA50" s="1"/>
  <c r="U39" i="51"/>
  <c r="AA44" s="1"/>
  <c r="AA48" s="1"/>
  <c r="U30"/>
  <c r="U37" s="1"/>
  <c r="U43" s="1"/>
  <c r="U46" s="1"/>
  <c r="U26"/>
  <c r="U31" i="50"/>
  <c r="R30" s="1"/>
  <c r="U28"/>
  <c r="R29" s="1"/>
  <c r="U39" i="49"/>
  <c r="AA44" s="1"/>
  <c r="AA50" s="1"/>
  <c r="U13"/>
  <c r="R13" s="1"/>
  <c r="J13"/>
  <c r="U31" i="48"/>
  <c r="U37" s="1"/>
  <c r="AA43" s="1"/>
  <c r="AA48" s="1"/>
  <c r="U26"/>
  <c r="R26" s="1"/>
  <c r="U39" i="47"/>
  <c r="U44" s="1"/>
  <c r="AA46" s="1"/>
  <c r="U31"/>
  <c r="U27"/>
  <c r="U31" i="46"/>
  <c r="R30" s="1"/>
  <c r="U39"/>
  <c r="AA44" s="1"/>
  <c r="AA50" s="1"/>
  <c r="U28"/>
  <c r="U29"/>
  <c r="U39" i="45"/>
  <c r="AA44" s="1"/>
  <c r="AA50" s="1"/>
  <c r="U29"/>
  <c r="R29" s="1"/>
  <c r="U27"/>
  <c r="R26" s="1"/>
  <c r="U30" i="44"/>
  <c r="U13"/>
  <c r="R13" s="1"/>
  <c r="J13"/>
  <c r="U27"/>
  <c r="R26" s="1"/>
  <c r="U26"/>
  <c r="U26" i="43"/>
  <c r="R26" s="1"/>
  <c r="U29" i="42"/>
  <c r="R29" s="1"/>
  <c r="U39"/>
  <c r="AA44" s="1"/>
  <c r="AA50" s="1"/>
  <c r="U31"/>
  <c r="U36"/>
  <c r="AA43" s="1"/>
  <c r="AA48" s="1"/>
  <c r="U38"/>
  <c r="U44" s="1"/>
  <c r="U46" s="1"/>
  <c r="U31" i="40"/>
  <c r="U37" s="1"/>
  <c r="AA43" s="1"/>
  <c r="AA50" s="1"/>
  <c r="U27"/>
  <c r="R26" s="1"/>
  <c r="U36" i="39"/>
  <c r="U43" s="1"/>
  <c r="U46" s="1"/>
  <c r="U31"/>
  <c r="R30" s="1"/>
  <c r="U39"/>
  <c r="U44" s="1"/>
  <c r="AA46" s="1"/>
  <c r="U38"/>
  <c r="AA44" s="1"/>
  <c r="AA50" s="1"/>
  <c r="U37"/>
  <c r="AA43" s="1"/>
  <c r="AA48" s="1"/>
  <c r="U26" i="38"/>
  <c r="U30"/>
  <c r="R30" s="1"/>
  <c r="U29"/>
  <c r="U27"/>
  <c r="R26" s="1"/>
  <c r="U30" i="37"/>
  <c r="R30" s="1"/>
  <c r="U28"/>
  <c r="R29" s="1"/>
  <c r="U31" i="36"/>
  <c r="U27"/>
  <c r="R26" s="1"/>
  <c r="U39"/>
  <c r="U44" s="1"/>
  <c r="U46" s="1"/>
  <c r="U28"/>
  <c r="U30"/>
  <c r="U31" i="35"/>
  <c r="R30" s="1"/>
  <c r="U32"/>
  <c r="R33" s="1"/>
  <c r="U37"/>
  <c r="AA43" s="1"/>
  <c r="AA50" s="1"/>
  <c r="U38"/>
  <c r="U44" s="1"/>
  <c r="AA46" s="1"/>
  <c r="U26"/>
  <c r="R26" s="1"/>
  <c r="U31" i="34"/>
  <c r="R30" s="1"/>
  <c r="U39"/>
  <c r="AA44" s="1"/>
  <c r="AA50" s="1"/>
  <c r="U28"/>
  <c r="U29"/>
  <c r="R29" s="1"/>
  <c r="U28" i="33"/>
  <c r="R29" s="1"/>
  <c r="U33"/>
  <c r="U39" s="1"/>
  <c r="U44" s="1"/>
  <c r="U46" s="1"/>
  <c r="U36"/>
  <c r="U43" s="1"/>
  <c r="AA46" s="1"/>
  <c r="U31"/>
  <c r="R30" s="1"/>
  <c r="U29"/>
  <c r="U29" i="32"/>
  <c r="R29" s="1"/>
  <c r="U26"/>
  <c r="U39"/>
  <c r="AA44" s="1"/>
  <c r="AA50" s="1"/>
  <c r="U26" i="31"/>
  <c r="R26" s="1"/>
  <c r="U29"/>
  <c r="U37" s="1"/>
  <c r="U43" s="1"/>
  <c r="AA46" s="1"/>
  <c r="U30"/>
  <c r="R30" s="1"/>
  <c r="U33"/>
  <c r="R33" s="1"/>
  <c r="U31"/>
  <c r="U32"/>
  <c r="U31" i="30"/>
  <c r="U30"/>
  <c r="U37" s="1"/>
  <c r="U43" s="1"/>
  <c r="AA46" s="1"/>
  <c r="U27"/>
  <c r="R26" s="1"/>
  <c r="U32" i="29"/>
  <c r="R33" s="1"/>
  <c r="U26"/>
  <c r="R26" s="1"/>
  <c r="U29"/>
  <c r="R29" s="1"/>
  <c r="U33" i="28"/>
  <c r="R33" s="1"/>
  <c r="U13"/>
  <c r="R13" s="1"/>
  <c r="J13"/>
  <c r="U28" i="26"/>
  <c r="R29" s="1"/>
  <c r="U31"/>
  <c r="R30" s="1"/>
  <c r="U36"/>
  <c r="AA43" s="1"/>
  <c r="AA48" s="1"/>
  <c r="U29"/>
  <c r="U39"/>
  <c r="U44" s="1"/>
  <c r="AA46" s="1"/>
  <c r="U28" i="25"/>
  <c r="R29" s="1"/>
  <c r="U26"/>
  <c r="R26" s="1"/>
  <c r="U31"/>
  <c r="R30" s="1"/>
  <c r="U39"/>
  <c r="U44" s="1"/>
  <c r="AA46" s="1"/>
  <c r="U31" i="24"/>
  <c r="R30" s="1"/>
  <c r="U39"/>
  <c r="U44" s="1"/>
  <c r="AA46" s="1"/>
  <c r="U29" i="23"/>
  <c r="U27" i="22"/>
  <c r="R26" s="1"/>
  <c r="U33"/>
  <c r="U31"/>
  <c r="U32"/>
  <c r="R33" s="1"/>
  <c r="U36"/>
  <c r="U43" s="1"/>
  <c r="U46" s="1"/>
  <c r="U13"/>
  <c r="R13" s="1"/>
  <c r="J13"/>
  <c r="U30"/>
  <c r="R30" s="1"/>
  <c r="U13" i="21"/>
  <c r="R12" s="1"/>
  <c r="J13"/>
  <c r="U36"/>
  <c r="AA43" s="1"/>
  <c r="AA48" s="1"/>
  <c r="U39"/>
  <c r="AA44" s="1"/>
  <c r="AA50" s="1"/>
  <c r="U31" i="20"/>
  <c r="U30"/>
  <c r="R30" s="1"/>
  <c r="U26"/>
  <c r="R26" s="1"/>
  <c r="U38"/>
  <c r="U44" s="1"/>
  <c r="U46" s="1"/>
  <c r="U37"/>
  <c r="U43" s="1"/>
  <c r="AA46" s="1"/>
  <c r="U39" i="19"/>
  <c r="U44" s="1"/>
  <c r="AA46" s="1"/>
  <c r="U36"/>
  <c r="AA43" s="1"/>
  <c r="AA48" s="1"/>
  <c r="U29"/>
  <c r="R29" s="1"/>
  <c r="U31" i="18"/>
  <c r="R30" s="1"/>
  <c r="U39"/>
  <c r="AA44" s="1"/>
  <c r="AA50" s="1"/>
  <c r="U13"/>
  <c r="R12" s="1"/>
  <c r="J13"/>
  <c r="U36"/>
  <c r="U43" s="1"/>
  <c r="U46" s="1"/>
  <c r="U23" i="17"/>
  <c r="R22" s="1"/>
  <c r="J61"/>
  <c r="U26"/>
  <c r="R26" s="1"/>
  <c r="U30"/>
  <c r="R30" s="1"/>
  <c r="U31"/>
  <c r="U29"/>
  <c r="R29" s="1"/>
  <c r="U26" i="16"/>
  <c r="R26" s="1"/>
  <c r="U39"/>
  <c r="AA44" s="1"/>
  <c r="AA50" s="1"/>
  <c r="U31"/>
  <c r="R30" s="1"/>
  <c r="U29"/>
  <c r="U29" i="15"/>
  <c r="U30"/>
  <c r="R30" s="1"/>
  <c r="U39"/>
  <c r="U44" s="1"/>
  <c r="AA46" s="1"/>
  <c r="U28"/>
  <c r="R29" s="1"/>
  <c r="N50" i="11"/>
  <c r="L50"/>
  <c r="AJ50"/>
  <c r="N52"/>
  <c r="J52"/>
  <c r="AJ52"/>
  <c r="M52"/>
  <c r="L52"/>
  <c r="AI51"/>
  <c r="I18"/>
  <c r="U12" s="1"/>
  <c r="AI19"/>
  <c r="U32"/>
  <c r="AI67"/>
  <c r="AI36"/>
  <c r="I36" s="1"/>
  <c r="U10"/>
  <c r="U22"/>
  <c r="U14"/>
  <c r="J37"/>
  <c r="U11"/>
  <c r="K11"/>
  <c r="AJ11"/>
  <c r="L11"/>
  <c r="M11"/>
  <c r="N11"/>
  <c r="J11"/>
  <c r="N9"/>
  <c r="J9"/>
  <c r="AJ9"/>
  <c r="K9"/>
  <c r="L9"/>
  <c r="M9"/>
  <c r="AI27"/>
  <c r="K10"/>
  <c r="L10"/>
  <c r="AI10"/>
  <c r="I10" s="1"/>
  <c r="M10"/>
  <c r="AJ10"/>
  <c r="N10"/>
  <c r="J10"/>
  <c r="I59"/>
  <c r="AI60"/>
  <c r="I60" s="1"/>
  <c r="AJ12"/>
  <c r="N12"/>
  <c r="J12"/>
  <c r="K12"/>
  <c r="L12"/>
  <c r="M12"/>
  <c r="Q41" i="3"/>
  <c r="H8"/>
  <c r="H9"/>
  <c r="H10"/>
  <c r="H11"/>
  <c r="H12"/>
  <c r="H13"/>
  <c r="H16"/>
  <c r="H17"/>
  <c r="H18"/>
  <c r="H19"/>
  <c r="H20"/>
  <c r="H21"/>
  <c r="H24"/>
  <c r="H25"/>
  <c r="H26"/>
  <c r="H27"/>
  <c r="H28"/>
  <c r="H29"/>
  <c r="H32"/>
  <c r="H33"/>
  <c r="H34"/>
  <c r="H35"/>
  <c r="H36"/>
  <c r="H37"/>
  <c r="H40"/>
  <c r="H41"/>
  <c r="H42"/>
  <c r="H43"/>
  <c r="H44"/>
  <c r="H45"/>
  <c r="H48"/>
  <c r="H49"/>
  <c r="H50"/>
  <c r="H51"/>
  <c r="H52"/>
  <c r="H53"/>
  <c r="H56"/>
  <c r="H57"/>
  <c r="H58"/>
  <c r="H59"/>
  <c r="H60"/>
  <c r="H61"/>
  <c r="H64"/>
  <c r="H65"/>
  <c r="H66"/>
  <c r="H67"/>
  <c r="H68"/>
  <c r="H69"/>
  <c r="G69"/>
  <c r="D69"/>
  <c r="AP68"/>
  <c r="AO68"/>
  <c r="AM68"/>
  <c r="G68"/>
  <c r="D68"/>
  <c r="AU67"/>
  <c r="AT68" s="1"/>
  <c r="AS67"/>
  <c r="AT66" s="1"/>
  <c r="AP67"/>
  <c r="AO67"/>
  <c r="AM67"/>
  <c r="G67"/>
  <c r="D67"/>
  <c r="AU66"/>
  <c r="AS68" s="1"/>
  <c r="AP66"/>
  <c r="AO66"/>
  <c r="AM66"/>
  <c r="G66"/>
  <c r="D66"/>
  <c r="AU65"/>
  <c r="AR68" s="1"/>
  <c r="AT65"/>
  <c r="AR67" s="1"/>
  <c r="AS65"/>
  <c r="AP65"/>
  <c r="AO65"/>
  <c r="AM65"/>
  <c r="I65"/>
  <c r="N64"/>
  <c r="G61"/>
  <c r="D61"/>
  <c r="AP60"/>
  <c r="AO60"/>
  <c r="AM60"/>
  <c r="G60"/>
  <c r="D60"/>
  <c r="AU59"/>
  <c r="AT60" s="1"/>
  <c r="AS59"/>
  <c r="AT58" s="1"/>
  <c r="AP59"/>
  <c r="AO59"/>
  <c r="AM59"/>
  <c r="G59"/>
  <c r="D59"/>
  <c r="AU58"/>
  <c r="AS60" s="1"/>
  <c r="AP58"/>
  <c r="AO58"/>
  <c r="AM58"/>
  <c r="G58"/>
  <c r="D58"/>
  <c r="AU57"/>
  <c r="AR60" s="1"/>
  <c r="AT57"/>
  <c r="AR59" s="1"/>
  <c r="AS57"/>
  <c r="AR58" s="1"/>
  <c r="AP57"/>
  <c r="AO57"/>
  <c r="AM57"/>
  <c r="I57"/>
  <c r="N56"/>
  <c r="G53"/>
  <c r="D53"/>
  <c r="AP52"/>
  <c r="AO52"/>
  <c r="AM52"/>
  <c r="G52"/>
  <c r="D52"/>
  <c r="AU51"/>
  <c r="AT52" s="1"/>
  <c r="AS51"/>
  <c r="AT50" s="1"/>
  <c r="AP51"/>
  <c r="AO51"/>
  <c r="AM51"/>
  <c r="G51"/>
  <c r="D51"/>
  <c r="AU50"/>
  <c r="AS52" s="1"/>
  <c r="AP50"/>
  <c r="AO50"/>
  <c r="AM50"/>
  <c r="G50"/>
  <c r="D50"/>
  <c r="AU49"/>
  <c r="AR52" s="1"/>
  <c r="AT49"/>
  <c r="AR51" s="1"/>
  <c r="AS49"/>
  <c r="AP49"/>
  <c r="AO49"/>
  <c r="AM49"/>
  <c r="I49"/>
  <c r="N48"/>
  <c r="G45"/>
  <c r="D45"/>
  <c r="AP44"/>
  <c r="AO44"/>
  <c r="AM44"/>
  <c r="G44"/>
  <c r="D44"/>
  <c r="AU43"/>
  <c r="AT44" s="1"/>
  <c r="AS43"/>
  <c r="AT42" s="1"/>
  <c r="AP43"/>
  <c r="AO43"/>
  <c r="AM43"/>
  <c r="G43"/>
  <c r="D43"/>
  <c r="AU42"/>
  <c r="AP42"/>
  <c r="AO42"/>
  <c r="AM42"/>
  <c r="G42"/>
  <c r="D42"/>
  <c r="AU41"/>
  <c r="AR44" s="1"/>
  <c r="AT41"/>
  <c r="AR43" s="1"/>
  <c r="AS41"/>
  <c r="AP41"/>
  <c r="AO41"/>
  <c r="AM41"/>
  <c r="I41"/>
  <c r="N40"/>
  <c r="G37"/>
  <c r="D37"/>
  <c r="AP36"/>
  <c r="AO36"/>
  <c r="AM36"/>
  <c r="G36"/>
  <c r="D36"/>
  <c r="AU35"/>
  <c r="AT36" s="1"/>
  <c r="AS35"/>
  <c r="AT34" s="1"/>
  <c r="AP35"/>
  <c r="AO35"/>
  <c r="AM35"/>
  <c r="G35"/>
  <c r="D35"/>
  <c r="AU34"/>
  <c r="AS36" s="1"/>
  <c r="AP34"/>
  <c r="AO34"/>
  <c r="AM34"/>
  <c r="G34"/>
  <c r="D34"/>
  <c r="AU33"/>
  <c r="AR36" s="1"/>
  <c r="AT33"/>
  <c r="AS33"/>
  <c r="AR34" s="1"/>
  <c r="AP33"/>
  <c r="AO33"/>
  <c r="AM33"/>
  <c r="X33"/>
  <c r="I33"/>
  <c r="X32"/>
  <c r="N32"/>
  <c r="X31"/>
  <c r="X30"/>
  <c r="X29"/>
  <c r="G29"/>
  <c r="D29"/>
  <c r="AP28"/>
  <c r="AO28"/>
  <c r="AM28"/>
  <c r="X28"/>
  <c r="G28"/>
  <c r="D28"/>
  <c r="AU27"/>
  <c r="AT28" s="1"/>
  <c r="AS27"/>
  <c r="AT26" s="1"/>
  <c r="AP27"/>
  <c r="AO27"/>
  <c r="AM27"/>
  <c r="X27"/>
  <c r="G27"/>
  <c r="D27"/>
  <c r="AU26"/>
  <c r="AS28" s="1"/>
  <c r="AP26"/>
  <c r="AO26"/>
  <c r="AM26"/>
  <c r="X26"/>
  <c r="G26"/>
  <c r="D26"/>
  <c r="AU25"/>
  <c r="AR28" s="1"/>
  <c r="AT25"/>
  <c r="AR27" s="1"/>
  <c r="AS25"/>
  <c r="AP25"/>
  <c r="AO25"/>
  <c r="AM25"/>
  <c r="I25"/>
  <c r="N24"/>
  <c r="G21"/>
  <c r="D21"/>
  <c r="AP20"/>
  <c r="AO20"/>
  <c r="AM20"/>
  <c r="G20"/>
  <c r="D20"/>
  <c r="AU19"/>
  <c r="AT20" s="1"/>
  <c r="AS19"/>
  <c r="AT18" s="1"/>
  <c r="AP19"/>
  <c r="AO19"/>
  <c r="AM19"/>
  <c r="G19"/>
  <c r="D19"/>
  <c r="AU18"/>
  <c r="AS20" s="1"/>
  <c r="AP18"/>
  <c r="AO18"/>
  <c r="AM18"/>
  <c r="G18"/>
  <c r="D18"/>
  <c r="AU17"/>
  <c r="AR20" s="1"/>
  <c r="AT17"/>
  <c r="AR19" s="1"/>
  <c r="AS17"/>
  <c r="AP17"/>
  <c r="AO17"/>
  <c r="AM17"/>
  <c r="I17"/>
  <c r="N16"/>
  <c r="G13"/>
  <c r="D13"/>
  <c r="AP12"/>
  <c r="AO12"/>
  <c r="AM12"/>
  <c r="G12"/>
  <c r="D12"/>
  <c r="AU11"/>
  <c r="AS11"/>
  <c r="AT10" s="1"/>
  <c r="AP11"/>
  <c r="AO11"/>
  <c r="AM11"/>
  <c r="G11"/>
  <c r="D11"/>
  <c r="AU10"/>
  <c r="AS12" s="1"/>
  <c r="AP10"/>
  <c r="AO10"/>
  <c r="AM10"/>
  <c r="G10"/>
  <c r="D10"/>
  <c r="AU9"/>
  <c r="AR12" s="1"/>
  <c r="AT9"/>
  <c r="AR11" s="1"/>
  <c r="AS9"/>
  <c r="AP9"/>
  <c r="AO9"/>
  <c r="AM9"/>
  <c r="I9"/>
  <c r="N8"/>
  <c r="BW7"/>
  <c r="O38" i="40" l="1"/>
  <c r="S38" s="1"/>
  <c r="O38" i="35"/>
  <c r="O38" i="48"/>
  <c r="O12" i="49"/>
  <c r="O32" i="35"/>
  <c r="O28" i="33"/>
  <c r="O32" i="22"/>
  <c r="O28" i="32"/>
  <c r="T28" s="1"/>
  <c r="R29" i="52"/>
  <c r="R13" i="18"/>
  <c r="R13" i="65"/>
  <c r="R30" i="51"/>
  <c r="O12" i="22"/>
  <c r="O28" i="17"/>
  <c r="O28" i="50"/>
  <c r="O28" i="64"/>
  <c r="S28" s="1"/>
  <c r="O32" i="38"/>
  <c r="O28" i="25"/>
  <c r="O28" i="34"/>
  <c r="O28" i="61"/>
  <c r="T28" s="1"/>
  <c r="O10" i="15"/>
  <c r="O10" i="21"/>
  <c r="O10" i="34"/>
  <c r="O10" i="51"/>
  <c r="R12" i="28"/>
  <c r="O12" s="1"/>
  <c r="R12" i="44"/>
  <c r="R13" i="21"/>
  <c r="O12" s="1"/>
  <c r="R30" i="40"/>
  <c r="O28" i="54"/>
  <c r="T28" s="1"/>
  <c r="R30" i="30"/>
  <c r="O28" i="26"/>
  <c r="O10" i="58"/>
  <c r="O28" i="19"/>
  <c r="T28" s="1"/>
  <c r="O28" i="29"/>
  <c r="O28" i="42"/>
  <c r="O28" i="47"/>
  <c r="S28" s="1"/>
  <c r="R29" i="31"/>
  <c r="R33" i="33"/>
  <c r="O32" s="1"/>
  <c r="R30" i="48"/>
  <c r="O38" i="15"/>
  <c r="T38" s="1"/>
  <c r="O38" i="21"/>
  <c r="T38" s="1"/>
  <c r="O38" i="26"/>
  <c r="O38" i="66"/>
  <c r="O22" i="29"/>
  <c r="T22" s="1"/>
  <c r="B61" i="53"/>
  <c r="B61" i="31"/>
  <c r="B61" i="15"/>
  <c r="B61" i="52"/>
  <c r="B61" i="39"/>
  <c r="B61" i="32"/>
  <c r="B61" i="20"/>
  <c r="C61" i="52"/>
  <c r="B61" i="43"/>
  <c r="B61" i="33"/>
  <c r="B61" i="35"/>
  <c r="C61" i="24"/>
  <c r="C61" i="46"/>
  <c r="C61" i="19"/>
  <c r="C61" i="33"/>
  <c r="C61" i="67"/>
  <c r="C61" i="38"/>
  <c r="C61" i="51"/>
  <c r="C61" i="28"/>
  <c r="C61" i="42"/>
  <c r="B61" i="51"/>
  <c r="B61" i="45"/>
  <c r="B61" i="34"/>
  <c r="B61" i="22"/>
  <c r="B61" i="29"/>
  <c r="B61" i="42"/>
  <c r="C61" i="35"/>
  <c r="C61" i="27"/>
  <c r="C61" i="15"/>
  <c r="C61" i="53"/>
  <c r="C61" i="48"/>
  <c r="B61" i="49"/>
  <c r="B61" i="23"/>
  <c r="B61" i="18"/>
  <c r="B61" i="28"/>
  <c r="B61" i="54"/>
  <c r="C61" i="22"/>
  <c r="C61" i="36"/>
  <c r="C61" i="18"/>
  <c r="C61" i="30"/>
  <c r="C61" i="44"/>
  <c r="C61" i="31"/>
  <c r="C61" i="47"/>
  <c r="C61" i="21"/>
  <c r="C61" i="39"/>
  <c r="B61" i="48"/>
  <c r="B61" i="47"/>
  <c r="B61" i="37"/>
  <c r="B61" i="16"/>
  <c r="B61" i="24"/>
  <c r="B61" i="30"/>
  <c r="B61" i="38"/>
  <c r="B61" i="46"/>
  <c r="C61" i="29"/>
  <c r="C61" i="17"/>
  <c r="C61" i="26"/>
  <c r="C61" i="43"/>
  <c r="C61" i="25"/>
  <c r="C61" i="45"/>
  <c r="C61" i="20"/>
  <c r="C61" i="37"/>
  <c r="C61" i="49"/>
  <c r="B61" i="67"/>
  <c r="B61" i="36"/>
  <c r="B61" i="19"/>
  <c r="B61" i="26"/>
  <c r="B61" i="27"/>
  <c r="B61" i="44"/>
  <c r="B61" i="50"/>
  <c r="B61" i="17"/>
  <c r="C61" i="16"/>
  <c r="C61" i="23"/>
  <c r="C61" i="34"/>
  <c r="C61" i="40"/>
  <c r="C61" i="32"/>
  <c r="B61" i="21"/>
  <c r="B61" i="25"/>
  <c r="B61" i="40"/>
  <c r="C61" i="50"/>
  <c r="C61" i="54"/>
  <c r="B60" i="48"/>
  <c r="B60" i="43"/>
  <c r="B60" i="36"/>
  <c r="C60" i="32"/>
  <c r="B60"/>
  <c r="C60" i="28"/>
  <c r="B60" i="49"/>
  <c r="B60" i="34"/>
  <c r="B60" i="23"/>
  <c r="B60" i="15"/>
  <c r="B60" i="52"/>
  <c r="B60" i="28"/>
  <c r="C60" i="15"/>
  <c r="C60" i="17"/>
  <c r="C60" i="35"/>
  <c r="C60" i="67"/>
  <c r="C60" i="16"/>
  <c r="C60" i="38"/>
  <c r="C60" i="52"/>
  <c r="C60" i="18"/>
  <c r="C60" i="31"/>
  <c r="C60" i="50"/>
  <c r="B60" i="45"/>
  <c r="B60" i="35"/>
  <c r="B60" i="21"/>
  <c r="B60" i="18"/>
  <c r="B60" i="24"/>
  <c r="B60" i="26"/>
  <c r="B60" i="29"/>
  <c r="B60" i="38"/>
  <c r="B60" i="40"/>
  <c r="B60" i="47"/>
  <c r="C60" i="37"/>
  <c r="C60" i="21"/>
  <c r="C60" i="23"/>
  <c r="B60" i="31"/>
  <c r="B60" i="25"/>
  <c r="C60" i="48"/>
  <c r="C60" i="30"/>
  <c r="C60" i="45"/>
  <c r="C60" i="51"/>
  <c r="C60" i="27"/>
  <c r="C60" i="47"/>
  <c r="C60" i="53"/>
  <c r="C60" i="29"/>
  <c r="C60" i="49"/>
  <c r="B60" i="19"/>
  <c r="B60" i="30"/>
  <c r="B60" i="46"/>
  <c r="C60" i="20"/>
  <c r="C60" i="19"/>
  <c r="C60" i="54"/>
  <c r="B60" i="22"/>
  <c r="B60" i="27"/>
  <c r="C60" i="43"/>
  <c r="C60" i="24"/>
  <c r="C60" i="42"/>
  <c r="C60" i="33"/>
  <c r="C60" i="22"/>
  <c r="C60" i="46"/>
  <c r="C60" i="36"/>
  <c r="C60" i="26"/>
  <c r="C60" i="39"/>
  <c r="B60" i="51"/>
  <c r="B60" i="50"/>
  <c r="B60" i="67"/>
  <c r="B60" i="37"/>
  <c r="B60" i="33"/>
  <c r="B60" i="20"/>
  <c r="B60" i="39"/>
  <c r="B60" i="42"/>
  <c r="B60" i="44"/>
  <c r="B60" i="53"/>
  <c r="B60" i="54"/>
  <c r="B60" i="17"/>
  <c r="C60" i="25"/>
  <c r="C60" i="40"/>
  <c r="C60" i="34"/>
  <c r="B60" i="16"/>
  <c r="C60" i="44"/>
  <c r="B69" i="52"/>
  <c r="B69" i="48"/>
  <c r="B69" i="35"/>
  <c r="C69" i="46"/>
  <c r="C69" i="27"/>
  <c r="C69" i="37"/>
  <c r="C69" i="45"/>
  <c r="C69" i="51"/>
  <c r="C69" i="25"/>
  <c r="C69" i="26"/>
  <c r="C69" i="50"/>
  <c r="C69" i="28"/>
  <c r="B69" i="53"/>
  <c r="B69" i="51"/>
  <c r="B69" i="21"/>
  <c r="B69" i="19"/>
  <c r="B69" i="20"/>
  <c r="B69" i="18"/>
  <c r="B69" i="28"/>
  <c r="B69" i="38"/>
  <c r="B69" i="42"/>
  <c r="C69" i="44"/>
  <c r="B69" i="47"/>
  <c r="C69" i="19"/>
  <c r="C69" i="54"/>
  <c r="B69"/>
  <c r="B69" i="36"/>
  <c r="B69" i="44"/>
  <c r="B69" i="67"/>
  <c r="C69" i="43"/>
  <c r="C69" i="24"/>
  <c r="C69" i="34"/>
  <c r="C69" i="40"/>
  <c r="C69" i="49"/>
  <c r="C69" i="23"/>
  <c r="C69" i="21"/>
  <c r="C69" i="42"/>
  <c r="C69" i="22"/>
  <c r="C69" i="53"/>
  <c r="B69" i="45"/>
  <c r="B69" i="30"/>
  <c r="B69" i="22"/>
  <c r="B69" i="15"/>
  <c r="B69" i="25"/>
  <c r="B69" i="26"/>
  <c r="B69" i="27"/>
  <c r="B69" i="29"/>
  <c r="B69" i="33"/>
  <c r="B69" i="43"/>
  <c r="B69" i="46"/>
  <c r="B69" i="17"/>
  <c r="C69" i="30"/>
  <c r="C69" i="38"/>
  <c r="C69" i="67"/>
  <c r="C69" i="15"/>
  <c r="B69" i="34"/>
  <c r="B69" i="32"/>
  <c r="B69" i="24"/>
  <c r="B69" i="16"/>
  <c r="C69" i="36"/>
  <c r="C69" i="20"/>
  <c r="C69" i="32"/>
  <c r="C69" i="39"/>
  <c r="C69" i="48"/>
  <c r="C69" i="17"/>
  <c r="C69" i="16"/>
  <c r="C69" i="35"/>
  <c r="C69" i="18"/>
  <c r="C69" i="52"/>
  <c r="B69" i="50"/>
  <c r="B69" i="49"/>
  <c r="B69" i="37"/>
  <c r="B69" i="23"/>
  <c r="B69" i="40"/>
  <c r="C69" i="31"/>
  <c r="C69" i="47"/>
  <c r="C69" i="29"/>
  <c r="C69" i="33"/>
  <c r="B69" i="31"/>
  <c r="B69" i="39"/>
  <c r="O22" i="16"/>
  <c r="T22" s="1"/>
  <c r="O22" i="30"/>
  <c r="O22" i="64"/>
  <c r="X41" i="21"/>
  <c r="Y43" s="1"/>
  <c r="O22" i="40"/>
  <c r="S22" s="1"/>
  <c r="O22" i="58"/>
  <c r="O22" i="19"/>
  <c r="T22" s="1"/>
  <c r="O22" i="27"/>
  <c r="T22" s="1"/>
  <c r="O22" i="33"/>
  <c r="S22" s="1"/>
  <c r="O22" i="36"/>
  <c r="O22" i="15"/>
  <c r="S22" s="1"/>
  <c r="O22" i="42"/>
  <c r="S22" s="1"/>
  <c r="O22" i="53"/>
  <c r="S22" s="1"/>
  <c r="O22" i="59"/>
  <c r="B68" i="32"/>
  <c r="B68" i="28"/>
  <c r="B68" i="24"/>
  <c r="B68" i="67"/>
  <c r="B68" i="52"/>
  <c r="B68" i="42"/>
  <c r="C68" i="32"/>
  <c r="C68" i="28"/>
  <c r="B68" i="15"/>
  <c r="B68" i="49"/>
  <c r="C68" i="31"/>
  <c r="C68" i="30"/>
  <c r="C68" i="19"/>
  <c r="C68" i="25"/>
  <c r="C68" i="45"/>
  <c r="C68" i="37"/>
  <c r="C68" i="27"/>
  <c r="C68" i="47"/>
  <c r="C68" i="54"/>
  <c r="B68" i="22"/>
  <c r="B68" i="21"/>
  <c r="B68" i="16"/>
  <c r="B68" i="19"/>
  <c r="B68" i="23"/>
  <c r="C68" i="44"/>
  <c r="B68" i="17"/>
  <c r="C68" i="34"/>
  <c r="C68" i="29"/>
  <c r="C68" i="38"/>
  <c r="B68" i="54"/>
  <c r="B68" i="18"/>
  <c r="B68" i="40"/>
  <c r="B68" i="43"/>
  <c r="C68" i="26"/>
  <c r="C68" i="21"/>
  <c r="C68" i="49"/>
  <c r="C68" i="22"/>
  <c r="C68" i="36"/>
  <c r="C68" i="51"/>
  <c r="C68" i="18"/>
  <c r="C68" i="42"/>
  <c r="C68" i="53"/>
  <c r="B68"/>
  <c r="B68" i="50"/>
  <c r="B68" i="36"/>
  <c r="B68" i="33"/>
  <c r="B68" i="26"/>
  <c r="B68" i="30"/>
  <c r="B68" i="39"/>
  <c r="B68" i="47"/>
  <c r="B68" i="46"/>
  <c r="C68" i="35"/>
  <c r="C68" i="15"/>
  <c r="C68" i="39"/>
  <c r="C68" i="67"/>
  <c r="B68" i="45"/>
  <c r="B68" i="27"/>
  <c r="B68" i="38"/>
  <c r="C68" i="24"/>
  <c r="C68" i="20"/>
  <c r="C68" i="43"/>
  <c r="C68" i="16"/>
  <c r="C68" i="33"/>
  <c r="C68" i="50"/>
  <c r="C68" i="17"/>
  <c r="C68" i="40"/>
  <c r="C68" i="52"/>
  <c r="B68" i="51"/>
  <c r="B68" i="48"/>
  <c r="B68" i="37"/>
  <c r="B68" i="35"/>
  <c r="B68" i="25"/>
  <c r="B68" i="29"/>
  <c r="B68" i="31"/>
  <c r="C68" i="23"/>
  <c r="C68" i="46"/>
  <c r="C68" i="48"/>
  <c r="B68" i="34"/>
  <c r="B68" i="20"/>
  <c r="B68" i="44"/>
  <c r="C44" i="43"/>
  <c r="B44" i="42"/>
  <c r="B44" i="30"/>
  <c r="C44" i="24"/>
  <c r="B44" i="16"/>
  <c r="B44" i="67"/>
  <c r="C44" i="48"/>
  <c r="B44" i="32"/>
  <c r="B44" i="24"/>
  <c r="B44" i="34"/>
  <c r="B44" i="33"/>
  <c r="B44" i="29"/>
  <c r="B44" i="28"/>
  <c r="B44" i="27"/>
  <c r="B44" i="26"/>
  <c r="B44" i="21"/>
  <c r="B44" i="54"/>
  <c r="B44" i="50"/>
  <c r="B44" i="45"/>
  <c r="B44" i="40"/>
  <c r="C44" i="38"/>
  <c r="B44" i="52"/>
  <c r="B44" i="51"/>
  <c r="B44" i="48"/>
  <c r="B44" i="39"/>
  <c r="B44" i="38"/>
  <c r="B44" i="37"/>
  <c r="C44" i="34"/>
  <c r="C44" i="33"/>
  <c r="C44" i="26"/>
  <c r="B44" i="20"/>
  <c r="B44" i="19"/>
  <c r="B44" i="53"/>
  <c r="B44" i="43"/>
  <c r="C44" i="39"/>
  <c r="B44" i="36"/>
  <c r="B44" i="23"/>
  <c r="C44"/>
  <c r="C44" i="45"/>
  <c r="C44" i="67"/>
  <c r="C44" i="20"/>
  <c r="C44" i="46"/>
  <c r="C44" i="35"/>
  <c r="C44" i="21"/>
  <c r="C44" i="29"/>
  <c r="B44" i="25"/>
  <c r="B44" i="15"/>
  <c r="C44" i="32"/>
  <c r="C44" i="47"/>
  <c r="C44" i="25"/>
  <c r="B44" i="22"/>
  <c r="C44" i="49"/>
  <c r="C44" i="40"/>
  <c r="C44" i="54"/>
  <c r="C44" i="19"/>
  <c r="C44" i="37"/>
  <c r="C44" i="52"/>
  <c r="C44" i="18"/>
  <c r="C44" i="28"/>
  <c r="B44" i="47"/>
  <c r="B44" i="46"/>
  <c r="B44" i="31"/>
  <c r="B44" i="44"/>
  <c r="B44" i="49"/>
  <c r="C44" i="50"/>
  <c r="C44" i="16"/>
  <c r="C44" i="15"/>
  <c r="B44" i="18"/>
  <c r="C44" i="44"/>
  <c r="C44" i="36"/>
  <c r="C44" i="53"/>
  <c r="C44" i="42"/>
  <c r="C44" i="31"/>
  <c r="C44" i="51"/>
  <c r="C44" i="17"/>
  <c r="C44" i="27"/>
  <c r="B44" i="17"/>
  <c r="B44" i="35"/>
  <c r="C44" i="30"/>
  <c r="C44" i="22"/>
  <c r="B45" i="54"/>
  <c r="B45" i="46"/>
  <c r="B45" i="45"/>
  <c r="C45" i="36"/>
  <c r="B45" i="34"/>
  <c r="B45" i="30"/>
  <c r="C45" i="29"/>
  <c r="B45" i="17"/>
  <c r="B45" i="29"/>
  <c r="C45" i="16"/>
  <c r="B45" i="51"/>
  <c r="B45" i="50"/>
  <c r="B45" i="47"/>
  <c r="C45" i="46"/>
  <c r="B45" i="42"/>
  <c r="B45" i="38"/>
  <c r="C45" i="34"/>
  <c r="B45" i="32"/>
  <c r="B45" i="24"/>
  <c r="B45" i="21"/>
  <c r="B45" i="18"/>
  <c r="B45" i="44"/>
  <c r="C45" i="40"/>
  <c r="B45" i="67"/>
  <c r="B45" i="53"/>
  <c r="B45" i="43"/>
  <c r="B45" i="40"/>
  <c r="C45" i="38"/>
  <c r="B45" i="35"/>
  <c r="B45" i="33"/>
  <c r="B45" i="20"/>
  <c r="C45" i="18"/>
  <c r="B45" i="16"/>
  <c r="B45" i="48"/>
  <c r="B45" i="36"/>
  <c r="B45" i="31"/>
  <c r="B45" i="25"/>
  <c r="C45" i="19"/>
  <c r="C45" i="28"/>
  <c r="C45" i="48"/>
  <c r="C45" i="27"/>
  <c r="C45" i="53"/>
  <c r="C45" i="15"/>
  <c r="C45" i="39"/>
  <c r="C45" i="51"/>
  <c r="B45" i="26"/>
  <c r="B45" i="28"/>
  <c r="B45" i="39"/>
  <c r="B45" i="49"/>
  <c r="C45" i="17"/>
  <c r="C45" i="33"/>
  <c r="C45" i="52"/>
  <c r="C45" i="26"/>
  <c r="C45" i="44"/>
  <c r="C45" i="22"/>
  <c r="C45" i="43"/>
  <c r="C45" i="54"/>
  <c r="C45" i="32"/>
  <c r="C45" i="50"/>
  <c r="B45" i="37"/>
  <c r="B45" i="27"/>
  <c r="C45" i="31"/>
  <c r="C45" i="30"/>
  <c r="C45" i="21"/>
  <c r="B45" i="52"/>
  <c r="B45" i="23"/>
  <c r="B45" i="19"/>
  <c r="C45" i="49"/>
  <c r="C45" i="25"/>
  <c r="C45" i="37"/>
  <c r="C45" i="20"/>
  <c r="C45" i="35"/>
  <c r="C45" i="45"/>
  <c r="C45" i="24"/>
  <c r="C45" i="47"/>
  <c r="B45" i="15"/>
  <c r="B45" i="22"/>
  <c r="C45" i="23"/>
  <c r="C45" i="67"/>
  <c r="C45" i="42"/>
  <c r="B52" i="51"/>
  <c r="B52" i="48"/>
  <c r="C52" i="45"/>
  <c r="B52" i="42"/>
  <c r="B52" i="38"/>
  <c r="B52" i="36"/>
  <c r="B52" i="28"/>
  <c r="B52" i="23"/>
  <c r="B52" i="53"/>
  <c r="B52" i="34"/>
  <c r="C52" i="31"/>
  <c r="B52" i="67"/>
  <c r="C52" i="48"/>
  <c r="B52" i="44"/>
  <c r="B52" i="37"/>
  <c r="B52" i="35"/>
  <c r="B52" i="32"/>
  <c r="C52" i="28"/>
  <c r="B52" i="25"/>
  <c r="B52" i="22"/>
  <c r="B52" i="20"/>
  <c r="B52" i="19"/>
  <c r="B52" i="45"/>
  <c r="C52" i="43"/>
  <c r="B52" i="33"/>
  <c r="B52" i="43"/>
  <c r="B52" i="31"/>
  <c r="B52" i="24"/>
  <c r="B52" i="16"/>
  <c r="C52"/>
  <c r="C52" i="34"/>
  <c r="C52" i="21"/>
  <c r="C52" i="39"/>
  <c r="C52" i="51"/>
  <c r="C52" i="19"/>
  <c r="C52" i="26"/>
  <c r="C52" i="37"/>
  <c r="B52" i="54"/>
  <c r="B52" i="40"/>
  <c r="B52" i="39"/>
  <c r="B52" i="21"/>
  <c r="B52" i="18"/>
  <c r="C52" i="50"/>
  <c r="C52" i="46"/>
  <c r="C52" i="30"/>
  <c r="C52" i="42"/>
  <c r="C52" i="33"/>
  <c r="C52" i="53"/>
  <c r="C52" i="29"/>
  <c r="C52" i="49"/>
  <c r="C52" i="17"/>
  <c r="C52" i="25"/>
  <c r="C52" i="35"/>
  <c r="C52" i="67"/>
  <c r="B52" i="52"/>
  <c r="B52" i="30"/>
  <c r="B52" i="15"/>
  <c r="C52" i="18"/>
  <c r="C52" i="23"/>
  <c r="C52" i="20"/>
  <c r="B52" i="17"/>
  <c r="C52" i="38"/>
  <c r="C52" i="24"/>
  <c r="C52" i="52"/>
  <c r="C52" i="27"/>
  <c r="C52" i="47"/>
  <c r="C52" i="15"/>
  <c r="C52" i="22"/>
  <c r="C52" i="32"/>
  <c r="C52" i="44"/>
  <c r="B52" i="50"/>
  <c r="B52" i="49"/>
  <c r="B52" i="47"/>
  <c r="B52" i="46"/>
  <c r="B52" i="27"/>
  <c r="B52" i="26"/>
  <c r="C52" i="36"/>
  <c r="C52" i="54"/>
  <c r="C52" i="40"/>
  <c r="B52" i="29"/>
  <c r="B53" i="48"/>
  <c r="B53" i="47"/>
  <c r="C53" i="42"/>
  <c r="B53" i="39"/>
  <c r="B53" i="32"/>
  <c r="C53" i="31"/>
  <c r="B53" i="30"/>
  <c r="C53" i="29"/>
  <c r="B53" i="23"/>
  <c r="C53" i="21"/>
  <c r="B53" i="19"/>
  <c r="B53" i="18"/>
  <c r="B53" i="26"/>
  <c r="B53" i="67"/>
  <c r="B53" i="54"/>
  <c r="C53" i="47"/>
  <c r="B53" i="46"/>
  <c r="B53" i="44"/>
  <c r="B53" i="40"/>
  <c r="C53" i="39"/>
  <c r="B53" i="38"/>
  <c r="B53" i="36"/>
  <c r="C53" i="32"/>
  <c r="C53" i="30"/>
  <c r="B53" i="20"/>
  <c r="C53" i="19"/>
  <c r="B53" i="17"/>
  <c r="B53" i="52"/>
  <c r="B53" i="42"/>
  <c r="C53" i="35"/>
  <c r="C53" i="46"/>
  <c r="C53" i="44"/>
  <c r="C53" i="40"/>
  <c r="C53" i="36"/>
  <c r="B53" i="35"/>
  <c r="B53" i="24"/>
  <c r="B53" i="16"/>
  <c r="B53" i="45"/>
  <c r="B53" i="33"/>
  <c r="B53" i="31"/>
  <c r="B53" i="29"/>
  <c r="B53" i="27"/>
  <c r="C53" i="24"/>
  <c r="B53" i="21"/>
  <c r="C53" i="27"/>
  <c r="C53" i="51"/>
  <c r="C53" i="22"/>
  <c r="C53" i="37"/>
  <c r="C53" i="28"/>
  <c r="C53" i="54"/>
  <c r="B53" i="53"/>
  <c r="B53" i="51"/>
  <c r="B53" i="28"/>
  <c r="B53" i="49"/>
  <c r="C53" i="33"/>
  <c r="C53" i="43"/>
  <c r="B53"/>
  <c r="B53" i="15"/>
  <c r="C53" i="26"/>
  <c r="C53" i="45"/>
  <c r="C53" i="15"/>
  <c r="C53" i="16"/>
  <c r="C53" i="20"/>
  <c r="C53" i="50"/>
  <c r="B53" i="37"/>
  <c r="B53" i="34"/>
  <c r="C53" i="52"/>
  <c r="C53" i="23"/>
  <c r="C53" i="67"/>
  <c r="B53" i="22"/>
  <c r="C53" i="25"/>
  <c r="C53" i="34"/>
  <c r="C53" i="53"/>
  <c r="C53" i="48"/>
  <c r="C53" i="17"/>
  <c r="C53" i="49"/>
  <c r="C53" i="18"/>
  <c r="C53" i="38"/>
  <c r="B53" i="50"/>
  <c r="B53" i="25"/>
  <c r="B37" i="49"/>
  <c r="B37" i="28"/>
  <c r="B37" i="47"/>
  <c r="B37" i="50"/>
  <c r="B37" i="46"/>
  <c r="B37" i="43"/>
  <c r="B37" i="35"/>
  <c r="B37" i="26"/>
  <c r="B37" i="22"/>
  <c r="B37" i="15"/>
  <c r="C37" i="35"/>
  <c r="B37" i="52"/>
  <c r="C37" i="25"/>
  <c r="C37" i="33"/>
  <c r="C37" i="48"/>
  <c r="C37" i="49"/>
  <c r="C37" i="42"/>
  <c r="C37" i="15"/>
  <c r="C37" i="26"/>
  <c r="C37" i="39"/>
  <c r="C37" i="50"/>
  <c r="B37" i="51"/>
  <c r="B37" i="16"/>
  <c r="B37" i="24"/>
  <c r="B37" i="25"/>
  <c r="B37" i="30"/>
  <c r="B37" i="44"/>
  <c r="C37" i="27"/>
  <c r="C37" i="24"/>
  <c r="C37" i="16"/>
  <c r="C37" i="40"/>
  <c r="B37" i="53"/>
  <c r="C37" i="23"/>
  <c r="C37" i="31"/>
  <c r="C37" i="47"/>
  <c r="C37" i="45"/>
  <c r="C37" i="34"/>
  <c r="C37" i="28"/>
  <c r="C37" i="22"/>
  <c r="C37" i="38"/>
  <c r="C37" i="46"/>
  <c r="B37" i="45"/>
  <c r="B37" i="42"/>
  <c r="B37" i="38"/>
  <c r="B37" i="67"/>
  <c r="C37" i="36"/>
  <c r="C37" i="52"/>
  <c r="B37" i="40"/>
  <c r="B37" i="32"/>
  <c r="B37" i="23"/>
  <c r="C37" i="54"/>
  <c r="C37" i="20"/>
  <c r="C37" i="29"/>
  <c r="C37" i="44"/>
  <c r="C37" i="67"/>
  <c r="C37" i="30"/>
  <c r="C37" i="21"/>
  <c r="C37" i="17"/>
  <c r="C37" i="37"/>
  <c r="C37" i="43"/>
  <c r="C37" i="53"/>
  <c r="B37" i="36"/>
  <c r="B37" i="29"/>
  <c r="B37" i="19"/>
  <c r="B37" i="18"/>
  <c r="B37" i="20"/>
  <c r="B37" i="21"/>
  <c r="B37" i="33"/>
  <c r="B37" i="37"/>
  <c r="B37" i="48"/>
  <c r="B37" i="54"/>
  <c r="B37" i="17"/>
  <c r="C37" i="18"/>
  <c r="C37" i="19"/>
  <c r="C37" i="32"/>
  <c r="C37" i="51"/>
  <c r="B37" i="34"/>
  <c r="B37" i="27"/>
  <c r="B37" i="31"/>
  <c r="B37" i="39"/>
  <c r="B36" i="67"/>
  <c r="B36" i="52"/>
  <c r="B36" i="42"/>
  <c r="B36" i="37"/>
  <c r="B36" i="34"/>
  <c r="C36" i="30"/>
  <c r="C36" i="28"/>
  <c r="C36" i="23"/>
  <c r="B36" i="22"/>
  <c r="C36" i="18"/>
  <c r="C36" i="48"/>
  <c r="B36" i="30"/>
  <c r="B36" i="27"/>
  <c r="C36" i="24"/>
  <c r="B36" i="23"/>
  <c r="B36" i="54"/>
  <c r="B36" i="46"/>
  <c r="C36" i="37"/>
  <c r="C36" i="34"/>
  <c r="B36" i="33"/>
  <c r="B36" i="25"/>
  <c r="B36" i="20"/>
  <c r="B36" i="19"/>
  <c r="B36" i="43"/>
  <c r="B36" i="40"/>
  <c r="B36" i="31"/>
  <c r="C36" i="54"/>
  <c r="B36" i="50"/>
  <c r="B36" i="48"/>
  <c r="B36" i="47"/>
  <c r="B36" i="38"/>
  <c r="B36" i="35"/>
  <c r="B36" i="32"/>
  <c r="B36" i="26"/>
  <c r="B36" i="24"/>
  <c r="C36" i="20"/>
  <c r="B36" i="49"/>
  <c r="B36" i="28"/>
  <c r="B36" i="18"/>
  <c r="C36" i="17"/>
  <c r="C36" i="43"/>
  <c r="C36" i="53"/>
  <c r="C36" i="67"/>
  <c r="C36" i="35"/>
  <c r="C36" i="51"/>
  <c r="C36" i="33"/>
  <c r="B36" i="45"/>
  <c r="C36" i="44"/>
  <c r="C36" i="16"/>
  <c r="C36" i="39"/>
  <c r="C36" i="52"/>
  <c r="C36" i="40"/>
  <c r="C36" i="49"/>
  <c r="C36" i="42"/>
  <c r="C36" i="32"/>
  <c r="C36" i="50"/>
  <c r="C36" i="29"/>
  <c r="B36" i="53"/>
  <c r="B36" i="15"/>
  <c r="C36" i="27"/>
  <c r="C36" i="15"/>
  <c r="C36" i="19"/>
  <c r="C36" i="36"/>
  <c r="C36" i="31"/>
  <c r="C36" i="45"/>
  <c r="C36" i="22"/>
  <c r="C36" i="26"/>
  <c r="C36" i="47"/>
  <c r="C36" i="25"/>
  <c r="C36" i="46"/>
  <c r="B36" i="51"/>
  <c r="B36" i="44"/>
  <c r="B36" i="39"/>
  <c r="B36" i="36"/>
  <c r="B36" i="29"/>
  <c r="B36" i="16"/>
  <c r="B36" i="17"/>
  <c r="C36" i="21"/>
  <c r="C36" i="38"/>
  <c r="B36" i="21"/>
  <c r="B29" i="67"/>
  <c r="B29" i="42"/>
  <c r="C29" i="38"/>
  <c r="B29" i="36"/>
  <c r="B29" i="20"/>
  <c r="B29" i="52"/>
  <c r="B29" i="44"/>
  <c r="C29" i="42"/>
  <c r="B29" i="30"/>
  <c r="B29" i="21"/>
  <c r="B29" i="15"/>
  <c r="B29" i="38"/>
  <c r="B29" i="46"/>
  <c r="B29" i="45"/>
  <c r="C29" i="44"/>
  <c r="B29" i="17"/>
  <c r="B29" i="34"/>
  <c r="B29" i="29"/>
  <c r="C29" i="27"/>
  <c r="C29" i="34"/>
  <c r="C29" i="17"/>
  <c r="C29" i="40"/>
  <c r="C29" i="50"/>
  <c r="C29" i="67"/>
  <c r="C29" i="22"/>
  <c r="C29" i="35"/>
  <c r="B29" i="47"/>
  <c r="B29" i="31"/>
  <c r="B29" i="23"/>
  <c r="C29" i="37"/>
  <c r="B29" i="39"/>
  <c r="C29" i="25"/>
  <c r="C29" i="31"/>
  <c r="C29" i="51"/>
  <c r="C29" i="33"/>
  <c r="C29" i="47"/>
  <c r="C29" i="53"/>
  <c r="C29" i="21"/>
  <c r="C29" i="32"/>
  <c r="C29" i="52"/>
  <c r="B29" i="53"/>
  <c r="B29" i="51"/>
  <c r="B29" i="50"/>
  <c r="B29" i="49"/>
  <c r="B29" i="26"/>
  <c r="B29" i="19"/>
  <c r="C29" i="23"/>
  <c r="B29" i="25"/>
  <c r="B29" i="54"/>
  <c r="C29" i="16"/>
  <c r="C29" i="20"/>
  <c r="C29" i="29"/>
  <c r="C29" i="49"/>
  <c r="C29" i="26"/>
  <c r="C29" i="46"/>
  <c r="C29" i="36"/>
  <c r="C29" i="18"/>
  <c r="C29" i="30"/>
  <c r="C29" i="48"/>
  <c r="B29" i="43"/>
  <c r="B29" i="40"/>
  <c r="B29" i="35"/>
  <c r="B29" i="32"/>
  <c r="B29" i="27"/>
  <c r="B29" i="22"/>
  <c r="B29" i="24"/>
  <c r="B29" i="48"/>
  <c r="C29" i="28"/>
  <c r="C29" i="43"/>
  <c r="C29" i="19"/>
  <c r="C29" i="45"/>
  <c r="C29" i="54"/>
  <c r="C29" i="15"/>
  <c r="C29" i="24"/>
  <c r="C29" i="39"/>
  <c r="B29" i="28"/>
  <c r="B29" i="16"/>
  <c r="B29" i="18"/>
  <c r="B29" i="33"/>
  <c r="B29" i="37"/>
  <c r="C28" i="52"/>
  <c r="B28" i="46"/>
  <c r="B28" i="35"/>
  <c r="B28" i="32"/>
  <c r="B28" i="26"/>
  <c r="B28" i="19"/>
  <c r="B28" i="52"/>
  <c r="B28" i="40"/>
  <c r="B28" i="34"/>
  <c r="B28" i="53"/>
  <c r="B28" i="51"/>
  <c r="B28" i="42"/>
  <c r="C28" i="32"/>
  <c r="B28" i="49"/>
  <c r="B28" i="44"/>
  <c r="B28" i="39"/>
  <c r="B28" i="22"/>
  <c r="C28" i="39"/>
  <c r="C28" i="49"/>
  <c r="C28" i="29"/>
  <c r="C28" i="19"/>
  <c r="C28" i="36"/>
  <c r="C28" i="16"/>
  <c r="C28" i="22"/>
  <c r="C28" i="25"/>
  <c r="C28" i="51"/>
  <c r="B28" i="36"/>
  <c r="B28" i="16"/>
  <c r="B28" i="18"/>
  <c r="B28" i="21"/>
  <c r="B28" i="25"/>
  <c r="B28" i="31"/>
  <c r="B28" i="30"/>
  <c r="B28" i="47"/>
  <c r="C28" i="67"/>
  <c r="C28" i="35"/>
  <c r="C28" i="38"/>
  <c r="C28" i="53"/>
  <c r="B28" i="38"/>
  <c r="B28" i="50"/>
  <c r="C28" i="34"/>
  <c r="C28" i="45"/>
  <c r="C28" i="26"/>
  <c r="C28" i="24"/>
  <c r="C28" i="33"/>
  <c r="C28" i="15"/>
  <c r="C28" i="46"/>
  <c r="C28" i="23"/>
  <c r="C28" i="48"/>
  <c r="B28" i="29"/>
  <c r="B28" i="15"/>
  <c r="B28" i="20"/>
  <c r="B28" i="23"/>
  <c r="B28" i="24"/>
  <c r="B28" i="28"/>
  <c r="B28" i="45"/>
  <c r="B28" i="48"/>
  <c r="B28" i="54"/>
  <c r="C28" i="40"/>
  <c r="C28" i="27"/>
  <c r="C28" i="18"/>
  <c r="B28" i="33"/>
  <c r="C28" i="37"/>
  <c r="B28" i="17"/>
  <c r="C28" i="30"/>
  <c r="C28" i="44"/>
  <c r="C28" i="20"/>
  <c r="C28" i="47"/>
  <c r="C28" i="31"/>
  <c r="C28" i="54"/>
  <c r="C28" i="43"/>
  <c r="C28" i="21"/>
  <c r="C28" i="42"/>
  <c r="B28" i="37"/>
  <c r="B28" i="43"/>
  <c r="B28" i="67"/>
  <c r="C28" i="17"/>
  <c r="C28" i="50"/>
  <c r="C28" i="28"/>
  <c r="B28" i="27"/>
  <c r="B21" i="23"/>
  <c r="C21" i="22"/>
  <c r="C21" i="15"/>
  <c r="C21" i="49"/>
  <c r="B21" i="22"/>
  <c r="B21" i="53"/>
  <c r="B21" i="52"/>
  <c r="B21" i="44"/>
  <c r="B21" i="46"/>
  <c r="B21" i="34"/>
  <c r="B21" i="32"/>
  <c r="B21" i="30"/>
  <c r="C21" i="28"/>
  <c r="B21" i="15"/>
  <c r="C21" i="52"/>
  <c r="B21" i="51"/>
  <c r="B21" i="49"/>
  <c r="B21" i="28"/>
  <c r="B21" i="25"/>
  <c r="B21" i="24"/>
  <c r="C21" i="31"/>
  <c r="C21" i="37"/>
  <c r="C21" i="47"/>
  <c r="C21" i="20"/>
  <c r="C21" i="40"/>
  <c r="C21" i="23"/>
  <c r="C21" i="48"/>
  <c r="C21" i="43"/>
  <c r="B21" i="39"/>
  <c r="B21" i="27"/>
  <c r="B21" i="36"/>
  <c r="B21" i="37"/>
  <c r="B21" i="29"/>
  <c r="B21" i="31"/>
  <c r="C21" i="39"/>
  <c r="C21" i="21"/>
  <c r="C21" i="26"/>
  <c r="B21" i="43"/>
  <c r="B21" i="67"/>
  <c r="C21" i="30"/>
  <c r="C21" i="34"/>
  <c r="C21" i="46"/>
  <c r="C21" i="67"/>
  <c r="C21" i="38"/>
  <c r="C21" i="17"/>
  <c r="C21" i="35"/>
  <c r="C21" i="36"/>
  <c r="C21" i="53"/>
  <c r="B21" i="21"/>
  <c r="B21" i="38"/>
  <c r="B21" i="47"/>
  <c r="B21" i="17"/>
  <c r="C21" i="32"/>
  <c r="C21" i="51"/>
  <c r="C21" i="44"/>
  <c r="B21" i="19"/>
  <c r="B21" i="50"/>
  <c r="C21" i="27"/>
  <c r="C21" i="33"/>
  <c r="C21" i="45"/>
  <c r="C21" i="42"/>
  <c r="C21" i="25"/>
  <c r="C21" i="54"/>
  <c r="C21" i="29"/>
  <c r="C21" i="19"/>
  <c r="C21" i="50"/>
  <c r="B21" i="42"/>
  <c r="B21" i="33"/>
  <c r="B21" i="18"/>
  <c r="B21" i="16"/>
  <c r="B21" i="20"/>
  <c r="B21" i="26"/>
  <c r="B21" i="40"/>
  <c r="B21" i="48"/>
  <c r="C21" i="16"/>
  <c r="C21" i="24"/>
  <c r="C21" i="18"/>
  <c r="B21" i="35"/>
  <c r="B21" i="45"/>
  <c r="B21" i="54"/>
  <c r="C20" i="48"/>
  <c r="B20" i="44"/>
  <c r="C20" i="40"/>
  <c r="C20" i="37"/>
  <c r="C20" i="36"/>
  <c r="B20" i="35"/>
  <c r="B20" i="34"/>
  <c r="B20" i="33"/>
  <c r="B20" i="29"/>
  <c r="B20" i="24"/>
  <c r="B20" i="22"/>
  <c r="C20" i="21"/>
  <c r="C20" i="20"/>
  <c r="B20" i="17"/>
  <c r="C20" i="16"/>
  <c r="B20" i="53"/>
  <c r="B20" i="50"/>
  <c r="B20" i="46"/>
  <c r="C20" i="43"/>
  <c r="B20" i="40"/>
  <c r="B20" i="37"/>
  <c r="B20" i="32"/>
  <c r="B20" i="31"/>
  <c r="B20" i="20"/>
  <c r="B20" i="54"/>
  <c r="B20" i="47"/>
  <c r="B20" i="39"/>
  <c r="B20" i="38"/>
  <c r="C20" i="35"/>
  <c r="B20" i="30"/>
  <c r="C20" i="29"/>
  <c r="B20" i="25"/>
  <c r="C20" i="17"/>
  <c r="B20" i="15"/>
  <c r="C20" i="42"/>
  <c r="B20" i="36"/>
  <c r="B20" i="21"/>
  <c r="C20" i="54"/>
  <c r="C20" i="47"/>
  <c r="B20" i="45"/>
  <c r="B20" i="43"/>
  <c r="B20" i="42"/>
  <c r="C20" i="39"/>
  <c r="C20" i="30"/>
  <c r="B20" i="27"/>
  <c r="B20" i="26"/>
  <c r="B20" i="19"/>
  <c r="C20" i="15"/>
  <c r="B20" i="48"/>
  <c r="C20" i="26"/>
  <c r="B20" i="16"/>
  <c r="C20" i="31"/>
  <c r="C20" i="50"/>
  <c r="C20" i="27"/>
  <c r="C20" i="33"/>
  <c r="C20" i="28"/>
  <c r="B20" i="51"/>
  <c r="B20" i="18"/>
  <c r="C20" i="53"/>
  <c r="C20" i="51"/>
  <c r="B20" i="28"/>
  <c r="C20" i="44"/>
  <c r="C20" i="49"/>
  <c r="C20" i="19"/>
  <c r="C20" i="22"/>
  <c r="C20" i="25"/>
  <c r="B20" i="52"/>
  <c r="C20" i="32"/>
  <c r="C20" i="38"/>
  <c r="B20" i="49"/>
  <c r="C20" i="24"/>
  <c r="C20" i="46"/>
  <c r="C20" i="34"/>
  <c r="C20" i="52"/>
  <c r="C20" i="18"/>
  <c r="C20" i="67"/>
  <c r="B20"/>
  <c r="B20" i="23"/>
  <c r="C20"/>
  <c r="C20" i="45"/>
  <c r="C13" i="67"/>
  <c r="B13" i="54"/>
  <c r="B13" i="44"/>
  <c r="B13" i="40"/>
  <c r="B13" i="36"/>
  <c r="B13" i="34"/>
  <c r="B13" i="18"/>
  <c r="B13" i="16"/>
  <c r="B13" i="67"/>
  <c r="B13" i="42"/>
  <c r="B13" i="53"/>
  <c r="B13" i="46"/>
  <c r="B13" i="43"/>
  <c r="B13" i="38"/>
  <c r="B13" i="37"/>
  <c r="C13" i="36"/>
  <c r="B13" i="32"/>
  <c r="B13" i="29"/>
  <c r="B13" i="25"/>
  <c r="B13" i="24"/>
  <c r="B13" i="23"/>
  <c r="B13" i="21"/>
  <c r="C13" i="16"/>
  <c r="B13" i="35"/>
  <c r="B13" i="33"/>
  <c r="C13" i="53"/>
  <c r="B13" i="51"/>
  <c r="B13" i="48"/>
  <c r="B13" i="47"/>
  <c r="B13" i="39"/>
  <c r="C13" i="37"/>
  <c r="C13" i="32"/>
  <c r="B13" i="26"/>
  <c r="C13" i="25"/>
  <c r="C13" i="24"/>
  <c r="C13" i="22"/>
  <c r="C13" i="42"/>
  <c r="C13" i="20"/>
  <c r="C13" i="39"/>
  <c r="C13" i="49"/>
  <c r="C13" i="34"/>
  <c r="C13" i="31"/>
  <c r="C13" i="50"/>
  <c r="B13"/>
  <c r="B13" i="31"/>
  <c r="B13" i="28"/>
  <c r="B13" i="27"/>
  <c r="B13" i="17"/>
  <c r="B13" i="49"/>
  <c r="C13" i="52"/>
  <c r="C13" i="26"/>
  <c r="C13" i="21"/>
  <c r="C13" i="17"/>
  <c r="C13" i="35"/>
  <c r="C13" i="54"/>
  <c r="C13" i="30"/>
  <c r="C13" i="48"/>
  <c r="C13" i="19"/>
  <c r="C13" i="29"/>
  <c r="C13" i="46"/>
  <c r="B13" i="52"/>
  <c r="C13" i="15"/>
  <c r="C13" i="27"/>
  <c r="C13" i="45"/>
  <c r="C13" i="38"/>
  <c r="C13" i="44"/>
  <c r="C13" i="33"/>
  <c r="C13" i="18"/>
  <c r="C13" i="28"/>
  <c r="C13" i="47"/>
  <c r="B13" i="15"/>
  <c r="C13" i="23"/>
  <c r="C13" i="43"/>
  <c r="B13" i="30"/>
  <c r="B13" i="20"/>
  <c r="B13" i="19"/>
  <c r="B13" i="22"/>
  <c r="C13" i="40"/>
  <c r="C13" i="51"/>
  <c r="B13" i="45"/>
  <c r="B12" i="54"/>
  <c r="B12" i="22"/>
  <c r="C12" i="19"/>
  <c r="B12" i="52"/>
  <c r="B12" i="19"/>
  <c r="B12" i="15"/>
  <c r="B12" i="35"/>
  <c r="B12" i="23"/>
  <c r="C12" i="15"/>
  <c r="C12" i="51"/>
  <c r="C12" i="46"/>
  <c r="C12" i="50"/>
  <c r="C12" i="20"/>
  <c r="C12" i="31"/>
  <c r="C12" i="40"/>
  <c r="C12" i="54"/>
  <c r="C12" i="30"/>
  <c r="C12" i="49"/>
  <c r="B12" i="51"/>
  <c r="B12" i="49"/>
  <c r="B12" i="44"/>
  <c r="B12" i="25"/>
  <c r="B12" i="24"/>
  <c r="B12" i="21"/>
  <c r="B12" i="27"/>
  <c r="B12" i="43"/>
  <c r="C12" i="45"/>
  <c r="C12" i="52"/>
  <c r="C12" i="23"/>
  <c r="C12" i="67"/>
  <c r="B12" i="40"/>
  <c r="C12" i="47"/>
  <c r="C12" i="44"/>
  <c r="C12" i="43"/>
  <c r="C12" i="18"/>
  <c r="C12" i="25"/>
  <c r="C12" i="38"/>
  <c r="C12" i="48"/>
  <c r="C12" i="27"/>
  <c r="C12" i="42"/>
  <c r="B12" i="53"/>
  <c r="B12" i="42"/>
  <c r="B12" i="37"/>
  <c r="B12" i="32"/>
  <c r="B12" i="26"/>
  <c r="B12" i="29"/>
  <c r="B12" i="33"/>
  <c r="B12" i="38"/>
  <c r="C12" i="26"/>
  <c r="C12" i="53"/>
  <c r="C12" i="21"/>
  <c r="B12" i="46"/>
  <c r="B12" i="18"/>
  <c r="B12" i="45"/>
  <c r="C12" i="28"/>
  <c r="C12" i="32"/>
  <c r="C12" i="37"/>
  <c r="C12" i="17"/>
  <c r="C12" i="24"/>
  <c r="C12" i="36"/>
  <c r="C12" i="33"/>
  <c r="C12" i="16"/>
  <c r="C12" i="39"/>
  <c r="B12" i="36"/>
  <c r="B12" i="20"/>
  <c r="C12" i="29"/>
  <c r="B12" i="30"/>
  <c r="B12" i="31"/>
  <c r="B12" i="47"/>
  <c r="B12" i="50"/>
  <c r="B12" i="17"/>
  <c r="C12" i="22"/>
  <c r="C12" i="35"/>
  <c r="C12" i="34"/>
  <c r="B12" i="67"/>
  <c r="B12" i="39"/>
  <c r="B12" i="28"/>
  <c r="B12" i="16"/>
  <c r="B12" i="34"/>
  <c r="B12" i="48"/>
  <c r="B67" i="54"/>
  <c r="B67" i="49"/>
  <c r="B67" i="44"/>
  <c r="C67" i="36"/>
  <c r="B67" i="35"/>
  <c r="B67" i="33"/>
  <c r="C67" i="30"/>
  <c r="B67" i="26"/>
  <c r="B67" i="24"/>
  <c r="B67" i="19"/>
  <c r="C67" i="34"/>
  <c r="B67" i="51"/>
  <c r="B67" i="48"/>
  <c r="B67" i="46"/>
  <c r="B67" i="43"/>
  <c r="B67" i="40"/>
  <c r="B67" i="23"/>
  <c r="C67" i="19"/>
  <c r="C67" i="42"/>
  <c r="B67" i="30"/>
  <c r="B67" i="50"/>
  <c r="B67" i="47"/>
  <c r="B67" i="42"/>
  <c r="B67" i="38"/>
  <c r="B67" i="34"/>
  <c r="B67" i="27"/>
  <c r="B67" i="20"/>
  <c r="B67" i="18"/>
  <c r="B67" i="15"/>
  <c r="B67" i="36"/>
  <c r="B67" i="25"/>
  <c r="C67" i="20"/>
  <c r="C67" i="27"/>
  <c r="C67" i="35"/>
  <c r="C67" i="28"/>
  <c r="C67" i="26"/>
  <c r="C67" i="22"/>
  <c r="C67" i="39"/>
  <c r="C67" i="52"/>
  <c r="C67" i="49"/>
  <c r="C67" i="43"/>
  <c r="B67" i="31"/>
  <c r="C67" i="33"/>
  <c r="C67" i="32"/>
  <c r="C67" i="25"/>
  <c r="C67" i="67"/>
  <c r="C67" i="18"/>
  <c r="C67" i="38"/>
  <c r="C67" i="50"/>
  <c r="C67" i="44"/>
  <c r="C67" i="40"/>
  <c r="C67" i="51"/>
  <c r="B67" i="22"/>
  <c r="C67" i="29"/>
  <c r="C67" i="17"/>
  <c r="C67" i="21"/>
  <c r="C67" i="53"/>
  <c r="C67" i="15"/>
  <c r="C67" i="37"/>
  <c r="C67" i="47"/>
  <c r="C67" i="24"/>
  <c r="C67" i="31"/>
  <c r="C67" i="48"/>
  <c r="B67" i="37"/>
  <c r="B67" i="29"/>
  <c r="B67" i="28"/>
  <c r="B67" i="16"/>
  <c r="C67" i="54"/>
  <c r="C67" i="45"/>
  <c r="C67" i="16"/>
  <c r="C67" i="23"/>
  <c r="C67" i="46"/>
  <c r="B67" i="53"/>
  <c r="B67" i="52"/>
  <c r="B67" i="67"/>
  <c r="B67" i="45"/>
  <c r="B67" i="39"/>
  <c r="B67" i="32"/>
  <c r="B67" i="21"/>
  <c r="B67" i="17"/>
  <c r="B66" i="53"/>
  <c r="C66" i="51"/>
  <c r="B66" i="47"/>
  <c r="C66" i="44"/>
  <c r="B66" i="22"/>
  <c r="B66" i="19"/>
  <c r="B66" i="18"/>
  <c r="B66" i="44"/>
  <c r="B66" i="42"/>
  <c r="C66" i="33"/>
  <c r="B66" i="30"/>
  <c r="B66" i="48"/>
  <c r="B66" i="36"/>
  <c r="B66" i="21"/>
  <c r="C66" i="18"/>
  <c r="B66" i="15"/>
  <c r="B66" i="52"/>
  <c r="B66" i="51"/>
  <c r="C66" i="50"/>
  <c r="B66" i="43"/>
  <c r="B66" i="24"/>
  <c r="B66" i="54"/>
  <c r="B66" i="50"/>
  <c r="B66" i="37"/>
  <c r="B66" i="35"/>
  <c r="B66" i="34"/>
  <c r="B66" i="33"/>
  <c r="B66" i="16"/>
  <c r="C66" i="15"/>
  <c r="C66" i="54"/>
  <c r="B66" i="45"/>
  <c r="B66" i="39"/>
  <c r="B66" i="31"/>
  <c r="C66" i="26"/>
  <c r="C66" i="42"/>
  <c r="C66" i="52"/>
  <c r="C66" i="29"/>
  <c r="C66" i="37"/>
  <c r="C66" i="40"/>
  <c r="C66" i="21"/>
  <c r="C66" i="46"/>
  <c r="B66" i="38"/>
  <c r="B66" i="20"/>
  <c r="B66" i="17"/>
  <c r="C66" i="43"/>
  <c r="C66" i="32"/>
  <c r="C66" i="47"/>
  <c r="C66" i="24"/>
  <c r="C66" i="39"/>
  <c r="C66" i="49"/>
  <c r="C66" i="20"/>
  <c r="C66" i="35"/>
  <c r="C66" i="38"/>
  <c r="C66" i="17"/>
  <c r="C66" i="36"/>
  <c r="B66" i="46"/>
  <c r="B66" i="40"/>
  <c r="B66" i="32"/>
  <c r="C66" i="30"/>
  <c r="C66" i="28"/>
  <c r="C66" i="25"/>
  <c r="B66" i="23"/>
  <c r="C66"/>
  <c r="C66" i="31"/>
  <c r="C66" i="45"/>
  <c r="C66" i="16"/>
  <c r="C66" i="34"/>
  <c r="C66" i="22"/>
  <c r="C66" i="53"/>
  <c r="C66" i="27"/>
  <c r="B66" i="49"/>
  <c r="B66" i="67"/>
  <c r="B66" i="29"/>
  <c r="B66" i="27"/>
  <c r="B66" i="26"/>
  <c r="B66" i="25"/>
  <c r="C66" i="19"/>
  <c r="C66" i="67"/>
  <c r="C66" i="48"/>
  <c r="B66" i="28"/>
  <c r="B59" i="53"/>
  <c r="C59" i="43"/>
  <c r="B59" i="35"/>
  <c r="B59" i="23"/>
  <c r="B59" i="19"/>
  <c r="B59" i="18"/>
  <c r="B59" i="44"/>
  <c r="B59" i="21"/>
  <c r="B59" i="54"/>
  <c r="B59" i="52"/>
  <c r="B59" i="38"/>
  <c r="B59" i="24"/>
  <c r="B59" i="20"/>
  <c r="C59" i="19"/>
  <c r="B59" i="15"/>
  <c r="B59" i="67"/>
  <c r="B59" i="39"/>
  <c r="B59" i="33"/>
  <c r="B59" i="30"/>
  <c r="B59" i="28"/>
  <c r="B59" i="43"/>
  <c r="B59" i="31"/>
  <c r="C59" i="21"/>
  <c r="C59" i="31"/>
  <c r="C59" i="37"/>
  <c r="C59" i="30"/>
  <c r="C59" i="40"/>
  <c r="C59" i="49"/>
  <c r="C59" i="34"/>
  <c r="C59" i="27"/>
  <c r="C59" i="51"/>
  <c r="B59" i="47"/>
  <c r="B59" i="42"/>
  <c r="B59" i="32"/>
  <c r="B59" i="25"/>
  <c r="B59" i="27"/>
  <c r="C59" i="44"/>
  <c r="C59" i="53"/>
  <c r="C59" i="15"/>
  <c r="B59" i="36"/>
  <c r="B59" i="26"/>
  <c r="B59" i="50"/>
  <c r="B59" i="17"/>
  <c r="C59" i="48"/>
  <c r="C59" i="26"/>
  <c r="C59" i="35"/>
  <c r="C59" i="28"/>
  <c r="C59" i="39"/>
  <c r="C59" i="47"/>
  <c r="C59" i="23"/>
  <c r="C59" i="24"/>
  <c r="C59" i="38"/>
  <c r="B59" i="51"/>
  <c r="B59" i="49"/>
  <c r="B59" i="48"/>
  <c r="B59" i="37"/>
  <c r="B59" i="16"/>
  <c r="B59" i="29"/>
  <c r="C59" i="22"/>
  <c r="C59" i="33"/>
  <c r="C59" i="50"/>
  <c r="C59" i="52"/>
  <c r="B59" i="46"/>
  <c r="C59" i="42"/>
  <c r="C59" i="25"/>
  <c r="C59" i="18"/>
  <c r="C59" i="17"/>
  <c r="C59" i="36"/>
  <c r="C59" i="46"/>
  <c r="C59" i="67"/>
  <c r="C59" i="20"/>
  <c r="C59" i="32"/>
  <c r="C59" i="54"/>
  <c r="B59" i="45"/>
  <c r="B59" i="34"/>
  <c r="C59" i="16"/>
  <c r="C59" i="45"/>
  <c r="C59" i="29"/>
  <c r="B59" i="22"/>
  <c r="B59" i="40"/>
  <c r="B58" i="52"/>
  <c r="B58" i="50"/>
  <c r="B58" i="38"/>
  <c r="B58" i="28"/>
  <c r="B58" i="43"/>
  <c r="B58" i="32"/>
  <c r="B58" i="30"/>
  <c r="C58" i="28"/>
  <c r="B58" i="49"/>
  <c r="B58" i="33"/>
  <c r="B58" i="35"/>
  <c r="C58" i="47"/>
  <c r="C58" i="27"/>
  <c r="C58" i="49"/>
  <c r="C58" i="50"/>
  <c r="C58" i="31"/>
  <c r="C58" i="39"/>
  <c r="C58" i="51"/>
  <c r="C58" i="25"/>
  <c r="C58" i="36"/>
  <c r="B58" i="48"/>
  <c r="B58" i="15"/>
  <c r="B58" i="16"/>
  <c r="B58" i="19"/>
  <c r="B58" i="18"/>
  <c r="B58" i="24"/>
  <c r="B58" i="39"/>
  <c r="B58" i="47"/>
  <c r="B58" i="53"/>
  <c r="C58" i="33"/>
  <c r="C58" i="53"/>
  <c r="C58" i="40"/>
  <c r="C58" i="54"/>
  <c r="B58" i="37"/>
  <c r="B58" i="26"/>
  <c r="B58" i="40"/>
  <c r="C58" i="42"/>
  <c r="C58" i="21"/>
  <c r="C58" i="46"/>
  <c r="C58" i="45"/>
  <c r="C58" i="23"/>
  <c r="C58" i="37"/>
  <c r="C58" i="22"/>
  <c r="C58" i="24"/>
  <c r="C58" i="32"/>
  <c r="B58" i="51"/>
  <c r="B58" i="45"/>
  <c r="B58" i="34"/>
  <c r="B58" i="42"/>
  <c r="B58" i="54"/>
  <c r="B58" i="17"/>
  <c r="C58"/>
  <c r="C58" i="52"/>
  <c r="C58" i="18"/>
  <c r="B58" i="36"/>
  <c r="B58" i="21"/>
  <c r="C58" i="44"/>
  <c r="C58" i="38"/>
  <c r="C58" i="19"/>
  <c r="C58" i="43"/>
  <c r="C58" i="16"/>
  <c r="C58" i="15"/>
  <c r="C58" i="35"/>
  <c r="C58" i="48"/>
  <c r="C58" i="20"/>
  <c r="C58" i="30"/>
  <c r="C58" i="67"/>
  <c r="B58"/>
  <c r="B58" i="25"/>
  <c r="B58" i="23"/>
  <c r="B58" i="22"/>
  <c r="B58" i="20"/>
  <c r="B58" i="29"/>
  <c r="B58" i="44"/>
  <c r="B58" i="46"/>
  <c r="C58" i="26"/>
  <c r="C58" i="34"/>
  <c r="C58" i="29"/>
  <c r="B58" i="31"/>
  <c r="B58" i="27"/>
  <c r="B51" i="43"/>
  <c r="B51" i="28"/>
  <c r="B51" i="19"/>
  <c r="B51" i="52"/>
  <c r="B51" i="42"/>
  <c r="B51" i="22"/>
  <c r="B51" i="20"/>
  <c r="B51" i="38"/>
  <c r="C51" i="35"/>
  <c r="B51" i="33"/>
  <c r="B51" i="25"/>
  <c r="B51" i="49"/>
  <c r="B51" i="48"/>
  <c r="B51" i="45"/>
  <c r="B51" i="35"/>
  <c r="B51" i="32"/>
  <c r="B51" i="44"/>
  <c r="C51" i="26"/>
  <c r="C51" i="44"/>
  <c r="C51" i="43"/>
  <c r="C51" i="24"/>
  <c r="C51" i="31"/>
  <c r="C51" i="45"/>
  <c r="C51" i="49"/>
  <c r="C51" i="20"/>
  <c r="C51" i="37"/>
  <c r="B51" i="31"/>
  <c r="B51" i="16"/>
  <c r="B51" i="27"/>
  <c r="B51" i="29"/>
  <c r="B51" i="30"/>
  <c r="B51" i="46"/>
  <c r="B51" i="17"/>
  <c r="C51" i="33"/>
  <c r="C51" i="16"/>
  <c r="C51" i="46"/>
  <c r="C51" i="54"/>
  <c r="B51" i="37"/>
  <c r="B51" i="15"/>
  <c r="B51" i="40"/>
  <c r="C51" i="50"/>
  <c r="C51" i="25"/>
  <c r="C51" i="42"/>
  <c r="C51" i="18"/>
  <c r="C51" i="23"/>
  <c r="C51" i="30"/>
  <c r="C51" i="40"/>
  <c r="C51" i="48"/>
  <c r="C51" i="15"/>
  <c r="C51" i="36"/>
  <c r="B51" i="53"/>
  <c r="B51" i="36"/>
  <c r="B51" i="23"/>
  <c r="B51" i="18"/>
  <c r="B51" i="39"/>
  <c r="C51" i="51"/>
  <c r="C51" i="27"/>
  <c r="C51" i="53"/>
  <c r="B51" i="21"/>
  <c r="B51" i="54"/>
  <c r="C51" i="28"/>
  <c r="C51" i="38"/>
  <c r="C51" i="52"/>
  <c r="C51" i="17"/>
  <c r="C51" i="29"/>
  <c r="C51" i="39"/>
  <c r="C51" i="47"/>
  <c r="C51" i="34"/>
  <c r="C51" i="22"/>
  <c r="C51" i="67"/>
  <c r="B51" i="34"/>
  <c r="B51" i="26"/>
  <c r="B51" i="50"/>
  <c r="B51" i="67"/>
  <c r="C51" i="19"/>
  <c r="C51" i="32"/>
  <c r="C51" i="21"/>
  <c r="B51" i="51"/>
  <c r="B51" i="24"/>
  <c r="B51" i="47"/>
  <c r="B50" i="44"/>
  <c r="B50" i="32"/>
  <c r="C50" i="31"/>
  <c r="C50" i="24"/>
  <c r="B50" i="21"/>
  <c r="C50" i="53"/>
  <c r="B50" i="40"/>
  <c r="B50" i="51"/>
  <c r="B50" i="50"/>
  <c r="C50" i="44"/>
  <c r="B50" i="38"/>
  <c r="B50" i="35"/>
  <c r="B50" i="29"/>
  <c r="B50" i="18"/>
  <c r="B50" i="67"/>
  <c r="B50" i="54"/>
  <c r="C50" i="34"/>
  <c r="B50" i="31"/>
  <c r="B50" i="20"/>
  <c r="B50" i="53"/>
  <c r="C50" i="51"/>
  <c r="B50" i="46"/>
  <c r="C50" i="38"/>
  <c r="B50" i="37"/>
  <c r="B50" i="36"/>
  <c r="B50" i="34"/>
  <c r="B50" i="33"/>
  <c r="B50" i="30"/>
  <c r="B50" i="23"/>
  <c r="B50" i="16"/>
  <c r="C50" i="33"/>
  <c r="B50" i="24"/>
  <c r="C50" i="16"/>
  <c r="C50" i="39"/>
  <c r="C50" i="67"/>
  <c r="C50" i="17"/>
  <c r="C50" i="36"/>
  <c r="C50" i="43"/>
  <c r="C50" i="27"/>
  <c r="C50" i="49"/>
  <c r="B50" i="45"/>
  <c r="B50" i="43"/>
  <c r="B50" i="27"/>
  <c r="B50" i="26"/>
  <c r="B50" i="28"/>
  <c r="B50" i="15"/>
  <c r="C50" i="21"/>
  <c r="C50" i="19"/>
  <c r="C50" i="37"/>
  <c r="C50" i="29"/>
  <c r="B50" i="52"/>
  <c r="B50" i="47"/>
  <c r="B50" i="22"/>
  <c r="C50" i="20"/>
  <c r="C50" i="54"/>
  <c r="C50" i="32"/>
  <c r="C50" i="30"/>
  <c r="C50" i="47"/>
  <c r="C50" i="25"/>
  <c r="C50" i="48"/>
  <c r="B50"/>
  <c r="B50" i="42"/>
  <c r="B50" i="19"/>
  <c r="C50" i="28"/>
  <c r="C50" i="40"/>
  <c r="C50" i="23"/>
  <c r="C50" i="45"/>
  <c r="C50" i="50"/>
  <c r="B50" i="39"/>
  <c r="C50" i="15"/>
  <c r="C50" i="42"/>
  <c r="C50" i="22"/>
  <c r="C50" i="26"/>
  <c r="C50" i="46"/>
  <c r="C50" i="18"/>
  <c r="C50" i="35"/>
  <c r="C50" i="52"/>
  <c r="B50" i="49"/>
  <c r="B50" i="25"/>
  <c r="B50" i="17"/>
  <c r="O16" i="45"/>
  <c r="T16" s="1"/>
  <c r="O16" i="46"/>
  <c r="T16" s="1"/>
  <c r="O16" i="57"/>
  <c r="B43" i="46"/>
  <c r="B43" i="43"/>
  <c r="B43" i="39"/>
  <c r="B43" i="37"/>
  <c r="C43" i="34"/>
  <c r="B43" i="33"/>
  <c r="C43" i="30"/>
  <c r="C43" i="28"/>
  <c r="B43" i="26"/>
  <c r="B43" i="24"/>
  <c r="B43" i="16"/>
  <c r="C43" i="42"/>
  <c r="C43" i="17"/>
  <c r="B43" i="67"/>
  <c r="B43" i="53"/>
  <c r="B43" i="51"/>
  <c r="B43" i="45"/>
  <c r="C43" i="39"/>
  <c r="B43" i="38"/>
  <c r="C43" i="33"/>
  <c r="C43" i="26"/>
  <c r="C43" i="24"/>
  <c r="B43" i="21"/>
  <c r="B43" i="47"/>
  <c r="B43" i="32"/>
  <c r="C43" i="29"/>
  <c r="C43" i="27"/>
  <c r="C43" i="67"/>
  <c r="B43" i="54"/>
  <c r="B43" i="48"/>
  <c r="C43" i="45"/>
  <c r="B43" i="42"/>
  <c r="B43" i="35"/>
  <c r="B43" i="29"/>
  <c r="B43" i="27"/>
  <c r="B43" i="20"/>
  <c r="B43" i="19"/>
  <c r="B43" i="17"/>
  <c r="B43" i="36"/>
  <c r="B43" i="34"/>
  <c r="B43" i="30"/>
  <c r="B43" i="28"/>
  <c r="C43" i="40"/>
  <c r="C43" i="37"/>
  <c r="C43" i="20"/>
  <c r="C43" i="48"/>
  <c r="C43" i="21"/>
  <c r="C43" i="50"/>
  <c r="B43" i="31"/>
  <c r="B43" i="25"/>
  <c r="B43" i="50"/>
  <c r="C43" i="47"/>
  <c r="C43" i="54"/>
  <c r="C43" i="36"/>
  <c r="C43" i="22"/>
  <c r="C43" i="19"/>
  <c r="C43" i="35"/>
  <c r="C43" i="15"/>
  <c r="C43" i="49"/>
  <c r="C43" i="53"/>
  <c r="B43" i="49"/>
  <c r="B43" i="18"/>
  <c r="B43" i="44"/>
  <c r="C43" i="43"/>
  <c r="C43" i="25"/>
  <c r="C43" i="51"/>
  <c r="B43" i="15"/>
  <c r="C43" i="32"/>
  <c r="C43" i="16"/>
  <c r="C43" i="46"/>
  <c r="C43" i="31"/>
  <c r="C43" i="23"/>
  <c r="C43" i="44"/>
  <c r="C43" i="52"/>
  <c r="B43" i="40"/>
  <c r="B43" i="22"/>
  <c r="B43" i="23"/>
  <c r="B43" i="52"/>
  <c r="C43" i="18"/>
  <c r="C43" i="38"/>
  <c r="B35" i="40"/>
  <c r="C35" i="34"/>
  <c r="B35" i="33"/>
  <c r="C35" i="24"/>
  <c r="B35" i="23"/>
  <c r="B35" i="20"/>
  <c r="B35" i="54"/>
  <c r="B35" i="52"/>
  <c r="B35" i="48"/>
  <c r="B35" i="37"/>
  <c r="B35" i="31"/>
  <c r="C35" i="20"/>
  <c r="B35" i="18"/>
  <c r="C35" i="30"/>
  <c r="B35" i="25"/>
  <c r="B35" i="24"/>
  <c r="B35" i="67"/>
  <c r="C35" i="54"/>
  <c r="B35" i="50"/>
  <c r="C35" i="48"/>
  <c r="B35" i="47"/>
  <c r="B35" i="46"/>
  <c r="B35" i="44"/>
  <c r="B35" i="42"/>
  <c r="B35" i="39"/>
  <c r="B35" i="30"/>
  <c r="C35" i="18"/>
  <c r="B35" i="17"/>
  <c r="B35" i="43"/>
  <c r="B35" i="36"/>
  <c r="B35" i="35"/>
  <c r="B35" i="34"/>
  <c r="C35" i="22"/>
  <c r="C35" i="36"/>
  <c r="C35" i="40"/>
  <c r="C35" i="32"/>
  <c r="C35" i="44"/>
  <c r="C35" i="49"/>
  <c r="C35" i="15"/>
  <c r="C35" i="53"/>
  <c r="B35" i="32"/>
  <c r="B35" i="27"/>
  <c r="B35" i="26"/>
  <c r="B35" i="21"/>
  <c r="B35" i="19"/>
  <c r="C35" i="25"/>
  <c r="C35" i="38"/>
  <c r="C35" i="50"/>
  <c r="C35" i="21"/>
  <c r="C35" i="35"/>
  <c r="C35" i="19"/>
  <c r="C35" i="26"/>
  <c r="C35" i="42"/>
  <c r="C35" i="47"/>
  <c r="C35" i="33"/>
  <c r="C35" i="52"/>
  <c r="B35" i="53"/>
  <c r="B35" i="29"/>
  <c r="C35" i="43"/>
  <c r="C35" i="31"/>
  <c r="C35" i="28"/>
  <c r="B35" i="15"/>
  <c r="C35" i="29"/>
  <c r="C35" i="27"/>
  <c r="C35" i="51"/>
  <c r="C35" i="17"/>
  <c r="C35" i="39"/>
  <c r="C35" i="46"/>
  <c r="C35" i="67"/>
  <c r="C35" i="37"/>
  <c r="B35" i="51"/>
  <c r="B35" i="45"/>
  <c r="B35" i="38"/>
  <c r="B35" i="16"/>
  <c r="B35" i="22"/>
  <c r="B35" i="28"/>
  <c r="B35" i="49"/>
  <c r="C35" i="23"/>
  <c r="C35" i="16"/>
  <c r="C35" i="45"/>
  <c r="B42" i="50"/>
  <c r="B42" i="49"/>
  <c r="B42" i="44"/>
  <c r="B42" i="39"/>
  <c r="B42" i="33"/>
  <c r="B42" i="52"/>
  <c r="B42" i="35"/>
  <c r="B42" i="28"/>
  <c r="B42" i="22"/>
  <c r="B42" i="21"/>
  <c r="B42" i="20"/>
  <c r="B42" i="37"/>
  <c r="C42" i="52"/>
  <c r="C42" i="28"/>
  <c r="B42" i="15"/>
  <c r="C42"/>
  <c r="C42" i="17"/>
  <c r="C42" i="37"/>
  <c r="C42" i="54"/>
  <c r="C42" i="34"/>
  <c r="C42" i="40"/>
  <c r="C42" i="30"/>
  <c r="C42" i="16"/>
  <c r="C42" i="22"/>
  <c r="C42" i="42"/>
  <c r="B42" i="51"/>
  <c r="B42" i="48"/>
  <c r="C42" i="38"/>
  <c r="C42" i="67"/>
  <c r="C42" i="36"/>
  <c r="C42" i="24"/>
  <c r="B42" i="53"/>
  <c r="B42" i="30"/>
  <c r="B42" i="16"/>
  <c r="C42" i="51"/>
  <c r="C42" i="27"/>
  <c r="C42" i="48"/>
  <c r="C42" i="31"/>
  <c r="C42" i="29"/>
  <c r="C42" i="26"/>
  <c r="C42" i="49"/>
  <c r="C42" i="21"/>
  <c r="C42" i="35"/>
  <c r="B42" i="32"/>
  <c r="B42" i="18"/>
  <c r="B42" i="26"/>
  <c r="B42" i="29"/>
  <c r="B42" i="31"/>
  <c r="B42" i="42"/>
  <c r="B42" i="43"/>
  <c r="B42" i="47"/>
  <c r="B42" i="67"/>
  <c r="C42" i="19"/>
  <c r="C42" i="47"/>
  <c r="C42" i="18"/>
  <c r="B42" i="54"/>
  <c r="B42" i="40"/>
  <c r="B42" i="25"/>
  <c r="B42" i="24"/>
  <c r="C42" i="44"/>
  <c r="C42" i="23"/>
  <c r="C42" i="43"/>
  <c r="C42" i="25"/>
  <c r="C42" i="50"/>
  <c r="C42" i="46"/>
  <c r="C42" i="39"/>
  <c r="C42" i="20"/>
  <c r="C42" i="32"/>
  <c r="B42" i="23"/>
  <c r="B42" i="27"/>
  <c r="B42" i="34"/>
  <c r="B42" i="36"/>
  <c r="B42" i="38"/>
  <c r="B42" i="46"/>
  <c r="B42" i="17"/>
  <c r="C42" i="33"/>
  <c r="C42" i="45"/>
  <c r="C42" i="53"/>
  <c r="B42" i="19"/>
  <c r="B42" i="45"/>
  <c r="O32" i="46"/>
  <c r="T32" s="1"/>
  <c r="O32" i="52"/>
  <c r="S32" s="1"/>
  <c r="O32" i="16"/>
  <c r="S32" s="1"/>
  <c r="O32" i="29"/>
  <c r="T32" s="1"/>
  <c r="O32" i="40"/>
  <c r="T32" s="1"/>
  <c r="B34" i="51"/>
  <c r="B34" i="50"/>
  <c r="B34" i="47"/>
  <c r="B34" i="46"/>
  <c r="B34" i="42"/>
  <c r="C34" i="36"/>
  <c r="B34" i="35"/>
  <c r="B34" i="15"/>
  <c r="B34" i="53"/>
  <c r="B34" i="44"/>
  <c r="B34" i="43"/>
  <c r="C34" i="35"/>
  <c r="B34" i="19"/>
  <c r="C34" i="49"/>
  <c r="B34" i="36"/>
  <c r="B34" i="26"/>
  <c r="B34" i="49"/>
  <c r="B34" i="38"/>
  <c r="B34" i="28"/>
  <c r="C34" i="23"/>
  <c r="C34" i="34"/>
  <c r="C34" i="18"/>
  <c r="C34" i="51"/>
  <c r="C34" i="33"/>
  <c r="C34" i="16"/>
  <c r="C34" i="25"/>
  <c r="C34" i="43"/>
  <c r="B34" i="32"/>
  <c r="C34" i="54"/>
  <c r="C34" i="45"/>
  <c r="C34" i="67"/>
  <c r="C34" i="29"/>
  <c r="B34" i="48"/>
  <c r="C34" i="22"/>
  <c r="C34" i="32"/>
  <c r="C34" i="15"/>
  <c r="C34" i="42"/>
  <c r="C34" i="28"/>
  <c r="C34" i="47"/>
  <c r="C34" i="21"/>
  <c r="C34" i="40"/>
  <c r="C34" i="53"/>
  <c r="B34" i="34"/>
  <c r="B34" i="18"/>
  <c r="B34" i="20"/>
  <c r="B34" i="22"/>
  <c r="B34" i="27"/>
  <c r="B34" i="33"/>
  <c r="C34" i="26"/>
  <c r="C34" i="20"/>
  <c r="C34" i="17"/>
  <c r="B34" i="25"/>
  <c r="B34" i="54"/>
  <c r="C34" i="50"/>
  <c r="C34" i="31"/>
  <c r="C34" i="48"/>
  <c r="C34" i="27"/>
  <c r="C34" i="24"/>
  <c r="C34" i="39"/>
  <c r="C34" i="19"/>
  <c r="C34" i="30"/>
  <c r="C34" i="52"/>
  <c r="B34" i="45"/>
  <c r="B34" i="29"/>
  <c r="B34" i="16"/>
  <c r="B34" i="21"/>
  <c r="B34" i="23"/>
  <c r="B34" i="24"/>
  <c r="B34" i="31"/>
  <c r="B34" i="37"/>
  <c r="B34" i="30"/>
  <c r="B34" i="39"/>
  <c r="B34" i="17"/>
  <c r="C34" i="46"/>
  <c r="C34" i="38"/>
  <c r="C34" i="44"/>
  <c r="B34" i="52"/>
  <c r="B34" i="40"/>
  <c r="C34" i="37"/>
  <c r="B34" i="67"/>
  <c r="O38" i="16"/>
  <c r="T38" s="1"/>
  <c r="O38" i="49"/>
  <c r="S38" s="1"/>
  <c r="O38" i="53"/>
  <c r="S38" s="1"/>
  <c r="O38" i="62"/>
  <c r="S38" s="1"/>
  <c r="O10" i="16"/>
  <c r="S10" s="1"/>
  <c r="O10" i="27"/>
  <c r="S10" s="1"/>
  <c r="O10" i="30"/>
  <c r="O10" i="47"/>
  <c r="S10" s="1"/>
  <c r="B26" i="52"/>
  <c r="B26" i="48"/>
  <c r="B26" i="43"/>
  <c r="B26" i="38"/>
  <c r="B26" i="30"/>
  <c r="B26" i="26"/>
  <c r="B26" i="36"/>
  <c r="C26" i="29"/>
  <c r="B26" i="53"/>
  <c r="B26" i="46"/>
  <c r="C26" i="43"/>
  <c r="B26" i="39"/>
  <c r="B26" i="37"/>
  <c r="B26" i="27"/>
  <c r="B26" i="21"/>
  <c r="C26" i="33"/>
  <c r="B26" i="67"/>
  <c r="C26" i="53"/>
  <c r="B26" i="51"/>
  <c r="B26" i="45"/>
  <c r="B26" i="40"/>
  <c r="B26" i="34"/>
  <c r="B26" i="33"/>
  <c r="B26" i="29"/>
  <c r="B26" i="23"/>
  <c r="B26" i="20"/>
  <c r="B26" i="19"/>
  <c r="B26" i="16"/>
  <c r="B26" i="50"/>
  <c r="B26" i="47"/>
  <c r="C26" i="40"/>
  <c r="C26" i="16"/>
  <c r="C26" i="18"/>
  <c r="C26" i="32"/>
  <c r="C26" i="44"/>
  <c r="C26" i="20"/>
  <c r="C26" i="49"/>
  <c r="C26" i="28"/>
  <c r="C26" i="21"/>
  <c r="C26" i="42"/>
  <c r="B26" i="54"/>
  <c r="B26" i="15"/>
  <c r="C26" i="36"/>
  <c r="C26" i="48"/>
  <c r="C26" i="35"/>
  <c r="B26" i="25"/>
  <c r="C26" i="15"/>
  <c r="C26" i="31"/>
  <c r="C26" i="50"/>
  <c r="C26" i="19"/>
  <c r="C26" i="45"/>
  <c r="C26" i="22"/>
  <c r="C26" i="52"/>
  <c r="C26" i="39"/>
  <c r="B26" i="49"/>
  <c r="B26" i="42"/>
  <c r="B26" i="35"/>
  <c r="B26" i="31"/>
  <c r="B26" i="17"/>
  <c r="B26" i="28"/>
  <c r="C26" i="24"/>
  <c r="C26" i="51"/>
  <c r="C26" i="46"/>
  <c r="B26" i="24"/>
  <c r="C26" i="30"/>
  <c r="C26" i="25"/>
  <c r="C26" i="47"/>
  <c r="C26" i="17"/>
  <c r="C26" i="34"/>
  <c r="C26" i="67"/>
  <c r="C26" i="38"/>
  <c r="C26" i="37"/>
  <c r="C26" i="54"/>
  <c r="B26" i="18"/>
  <c r="B26" i="22"/>
  <c r="B26" i="32"/>
  <c r="C26" i="26"/>
  <c r="C26" i="23"/>
  <c r="C26" i="27"/>
  <c r="B26" i="44"/>
  <c r="O10" i="24"/>
  <c r="T10" s="1"/>
  <c r="O10" i="39"/>
  <c r="S10" s="1"/>
  <c r="O10" i="54"/>
  <c r="B27" i="45"/>
  <c r="B27" i="42"/>
  <c r="B27" i="38"/>
  <c r="B27" i="33"/>
  <c r="B27" i="32"/>
  <c r="B27" i="26"/>
  <c r="B27" i="24"/>
  <c r="B27" i="18"/>
  <c r="B27" i="37"/>
  <c r="B27" i="34"/>
  <c r="C27" i="33"/>
  <c r="B27" i="31"/>
  <c r="C27" i="24"/>
  <c r="C27" i="18"/>
  <c r="B27" i="50"/>
  <c r="B27" i="48"/>
  <c r="B27" i="44"/>
  <c r="B27" i="43"/>
  <c r="B27" i="39"/>
  <c r="B27" i="36"/>
  <c r="B27" i="35"/>
  <c r="C27" i="34"/>
  <c r="C27" i="30"/>
  <c r="C27" i="23"/>
  <c r="B27" i="17"/>
  <c r="B27" i="30"/>
  <c r="B27" i="54"/>
  <c r="C27" i="48"/>
  <c r="B27" i="47"/>
  <c r="C27" i="43"/>
  <c r="B27" i="40"/>
  <c r="B27" i="46"/>
  <c r="B27" i="25"/>
  <c r="B27" i="23"/>
  <c r="C27" i="44"/>
  <c r="C27" i="27"/>
  <c r="C27" i="42"/>
  <c r="C27" i="17"/>
  <c r="C27" i="50"/>
  <c r="C27" i="67"/>
  <c r="C27" i="25"/>
  <c r="C27" i="49"/>
  <c r="B27" i="28"/>
  <c r="C27" i="19"/>
  <c r="C27" i="29"/>
  <c r="C27" i="31"/>
  <c r="B27" i="20"/>
  <c r="B27" i="16"/>
  <c r="C27" i="36"/>
  <c r="C27" i="26"/>
  <c r="C27" i="38"/>
  <c r="C27" i="16"/>
  <c r="C27" i="39"/>
  <c r="C27" i="54"/>
  <c r="C27" i="53"/>
  <c r="C27" i="46"/>
  <c r="B27" i="51"/>
  <c r="B27" i="49"/>
  <c r="B27" i="21"/>
  <c r="C27" i="28"/>
  <c r="C27" i="45"/>
  <c r="B27" i="53"/>
  <c r="B27" i="67"/>
  <c r="B27" i="29"/>
  <c r="C27" i="22"/>
  <c r="C27" i="21"/>
  <c r="C27" i="32"/>
  <c r="C27" i="52"/>
  <c r="C27" i="35"/>
  <c r="C27" i="47"/>
  <c r="C27" i="51"/>
  <c r="C27" i="37"/>
  <c r="B27" i="52"/>
  <c r="B27" i="27"/>
  <c r="B27" i="19"/>
  <c r="B27" i="22"/>
  <c r="C27" i="15"/>
  <c r="C27" i="40"/>
  <c r="C27" i="20"/>
  <c r="B27" i="15"/>
  <c r="C11" i="44"/>
  <c r="B11" i="25"/>
  <c r="B11" i="24"/>
  <c r="B11" i="42"/>
  <c r="B11" i="35"/>
  <c r="B11" i="32"/>
  <c r="B11" i="18"/>
  <c r="B11" i="51"/>
  <c r="B11" i="46"/>
  <c r="C11" i="42"/>
  <c r="B11" i="39"/>
  <c r="B11" i="36"/>
  <c r="C11" i="35"/>
  <c r="B11" i="17"/>
  <c r="B11" i="53"/>
  <c r="B11" i="44"/>
  <c r="C11" i="36"/>
  <c r="B11" i="31"/>
  <c r="C11" i="26"/>
  <c r="C11" i="18"/>
  <c r="C11" i="30"/>
  <c r="C11" i="53"/>
  <c r="C11" i="17"/>
  <c r="C11" i="43"/>
  <c r="C11" i="27"/>
  <c r="C11" i="32"/>
  <c r="C11" i="52"/>
  <c r="B11" i="49"/>
  <c r="B11" i="38"/>
  <c r="B11" i="27"/>
  <c r="B11" i="37"/>
  <c r="B11" i="40"/>
  <c r="B11" i="45"/>
  <c r="B11" i="48"/>
  <c r="B11" i="54"/>
  <c r="B11" i="67"/>
  <c r="C11" i="19"/>
  <c r="C11" i="31"/>
  <c r="C11" i="46"/>
  <c r="B11" i="29"/>
  <c r="C11" i="25"/>
  <c r="C11" i="48"/>
  <c r="C11" i="29"/>
  <c r="C11" i="49"/>
  <c r="C11" i="15"/>
  <c r="C11" i="39"/>
  <c r="C11" i="51"/>
  <c r="C11" i="16"/>
  <c r="C11" i="47"/>
  <c r="B11" i="52"/>
  <c r="B11" i="23"/>
  <c r="B11" i="21"/>
  <c r="B11" i="26"/>
  <c r="B11" i="28"/>
  <c r="B11" i="47"/>
  <c r="B11" i="50"/>
  <c r="B11" i="15"/>
  <c r="C11" i="28"/>
  <c r="C11" i="54"/>
  <c r="C11" i="33"/>
  <c r="B11" i="20"/>
  <c r="C11" i="24"/>
  <c r="C11" i="38"/>
  <c r="C11" i="23"/>
  <c r="C11" i="40"/>
  <c r="C11" i="21"/>
  <c r="C11" i="37"/>
  <c r="C11" i="50"/>
  <c r="C11" i="67"/>
  <c r="C11" i="45"/>
  <c r="B11" i="34"/>
  <c r="B11" i="33"/>
  <c r="B11" i="16"/>
  <c r="B11" i="22"/>
  <c r="B11" i="19"/>
  <c r="B11" i="43"/>
  <c r="C11" i="20"/>
  <c r="C11" i="22"/>
  <c r="C11" i="34"/>
  <c r="B11" i="30"/>
  <c r="B19" i="44"/>
  <c r="C19" i="43"/>
  <c r="C19" i="42"/>
  <c r="B19" i="36"/>
  <c r="B19" i="29"/>
  <c r="B19" i="28"/>
  <c r="C19" i="26"/>
  <c r="B19" i="19"/>
  <c r="B19" i="16"/>
  <c r="C19" i="33"/>
  <c r="B19" i="53"/>
  <c r="B19" i="48"/>
  <c r="B19" i="47"/>
  <c r="B19" i="40"/>
  <c r="B19" i="39"/>
  <c r="C19" i="36"/>
  <c r="B19" i="34"/>
  <c r="B19" i="30"/>
  <c r="C19" i="29"/>
  <c r="B19" i="43"/>
  <c r="B19" i="42"/>
  <c r="B19" i="35"/>
  <c r="B19" i="32"/>
  <c r="B19" i="26"/>
  <c r="B19" i="67"/>
  <c r="B19" i="51"/>
  <c r="B19" i="50"/>
  <c r="C19" i="48"/>
  <c r="C19" i="47"/>
  <c r="B19" i="45"/>
  <c r="C19" i="40"/>
  <c r="C19" i="39"/>
  <c r="B19" i="37"/>
  <c r="B19" i="33"/>
  <c r="B19" i="21"/>
  <c r="B19" i="20"/>
  <c r="C19" i="27"/>
  <c r="C19" i="49"/>
  <c r="C19" i="21"/>
  <c r="C19" i="50"/>
  <c r="C19" i="17"/>
  <c r="C19" i="23"/>
  <c r="C19" i="34"/>
  <c r="B19" i="24"/>
  <c r="B19" i="18"/>
  <c r="B19" i="15"/>
  <c r="C19" i="16"/>
  <c r="C19" i="51"/>
  <c r="B19" i="46"/>
  <c r="C19" i="22"/>
  <c r="C19" i="46"/>
  <c r="C19" i="20"/>
  <c r="C19" i="45"/>
  <c r="C19" i="15"/>
  <c r="C19" i="52"/>
  <c r="C19" i="31"/>
  <c r="B19" i="52"/>
  <c r="B19" i="38"/>
  <c r="B19" i="31"/>
  <c r="B19" i="25"/>
  <c r="B19" i="23"/>
  <c r="B19" i="17"/>
  <c r="B19" i="49"/>
  <c r="C19" i="32"/>
  <c r="C19" i="24"/>
  <c r="C19" i="25"/>
  <c r="C19" i="19"/>
  <c r="C19" i="35"/>
  <c r="C19" i="38"/>
  <c r="C19" i="37"/>
  <c r="C19" i="67"/>
  <c r="C19" i="44"/>
  <c r="C19" i="30"/>
  <c r="C19" i="54"/>
  <c r="B19"/>
  <c r="B19" i="27"/>
  <c r="B19" i="22"/>
  <c r="C19" i="18"/>
  <c r="C19" i="28"/>
  <c r="C19" i="53"/>
  <c r="C18"/>
  <c r="C18" i="46"/>
  <c r="B18" i="44"/>
  <c r="B18" i="40"/>
  <c r="B18" i="32"/>
  <c r="B18" i="24"/>
  <c r="B18" i="21"/>
  <c r="B18" i="18"/>
  <c r="C18"/>
  <c r="B18" i="52"/>
  <c r="C18" i="51"/>
  <c r="B18" i="48"/>
  <c r="B18" i="42"/>
  <c r="B18" i="39"/>
  <c r="C18" i="31"/>
  <c r="B18" i="25"/>
  <c r="B18" i="23"/>
  <c r="B18" i="51"/>
  <c r="B18" i="36"/>
  <c r="B18" i="31"/>
  <c r="B18" i="28"/>
  <c r="B18" i="19"/>
  <c r="B18" i="53"/>
  <c r="B18" i="50"/>
  <c r="B18" i="46"/>
  <c r="B18" i="45"/>
  <c r="C18" i="39"/>
  <c r="B18" i="34"/>
  <c r="B18" i="33"/>
  <c r="B18" i="26"/>
  <c r="B18" i="22"/>
  <c r="B18" i="27"/>
  <c r="C18" i="24"/>
  <c r="C18" i="52"/>
  <c r="C18" i="44"/>
  <c r="C18" i="23"/>
  <c r="C18" i="15"/>
  <c r="C18" i="33"/>
  <c r="C18" i="50"/>
  <c r="C18" i="28"/>
  <c r="C18" i="54"/>
  <c r="B18" i="43"/>
  <c r="B18" i="29"/>
  <c r="B18" i="20"/>
  <c r="B18" i="49"/>
  <c r="C18" i="47"/>
  <c r="C18" i="29"/>
  <c r="C18" i="35"/>
  <c r="B18" i="16"/>
  <c r="C18" i="37"/>
  <c r="C18" i="40"/>
  <c r="C18" i="20"/>
  <c r="C18" i="48"/>
  <c r="C18" i="26"/>
  <c r="C18" i="45"/>
  <c r="C18" i="27"/>
  <c r="C18" i="49"/>
  <c r="B18" i="30"/>
  <c r="B18" i="17"/>
  <c r="C18" i="21"/>
  <c r="C18" i="16"/>
  <c r="C18" i="36"/>
  <c r="B18" i="38"/>
  <c r="C18" i="30"/>
  <c r="C18" i="32"/>
  <c r="C18" i="17"/>
  <c r="C18" i="42"/>
  <c r="C18" i="22"/>
  <c r="C18" i="43"/>
  <c r="C18" i="19"/>
  <c r="C18" i="38"/>
  <c r="B18" i="54"/>
  <c r="B18" i="47"/>
  <c r="B18" i="37"/>
  <c r="B18" i="35"/>
  <c r="B18" i="15"/>
  <c r="C18" i="25"/>
  <c r="C18" i="34"/>
  <c r="C18" i="67"/>
  <c r="B18"/>
  <c r="B10" i="51"/>
  <c r="B10" i="24"/>
  <c r="B10" i="44"/>
  <c r="B10" i="42"/>
  <c r="B10" i="38"/>
  <c r="B10" i="36"/>
  <c r="B10" i="34"/>
  <c r="B10" i="18"/>
  <c r="C10" i="49"/>
  <c r="B10" i="53"/>
  <c r="B10" i="49"/>
  <c r="B10" i="33"/>
  <c r="B10" i="25"/>
  <c r="C10" i="24"/>
  <c r="C10" i="20"/>
  <c r="C10" i="33"/>
  <c r="C10" i="67"/>
  <c r="C10" i="21"/>
  <c r="C10" i="45"/>
  <c r="C10" i="18"/>
  <c r="C10" i="34"/>
  <c r="C10" i="38"/>
  <c r="B10" i="35"/>
  <c r="B10" i="28"/>
  <c r="B10" i="16"/>
  <c r="B10" i="22"/>
  <c r="B10" i="29"/>
  <c r="B10" i="43"/>
  <c r="C10" i="30"/>
  <c r="C10" i="40"/>
  <c r="C10" i="35"/>
  <c r="B10" i="46"/>
  <c r="B10" i="30"/>
  <c r="B10" i="50"/>
  <c r="C10" i="23"/>
  <c r="C10" i="16"/>
  <c r="C10" i="29"/>
  <c r="C10" i="52"/>
  <c r="C10" i="51"/>
  <c r="C10" i="43"/>
  <c r="C10" i="54"/>
  <c r="C10" i="32"/>
  <c r="C10" i="37"/>
  <c r="B10" i="39"/>
  <c r="B10" i="31"/>
  <c r="B10" i="23"/>
  <c r="B10" i="19"/>
  <c r="B10" i="20"/>
  <c r="B10" i="26"/>
  <c r="B10" i="45"/>
  <c r="B10" i="47"/>
  <c r="B10" i="48"/>
  <c r="C10" i="25"/>
  <c r="C10" i="47"/>
  <c r="C10" i="48"/>
  <c r="C10" i="42"/>
  <c r="B10" i="27"/>
  <c r="B10" i="54"/>
  <c r="C10" i="19"/>
  <c r="C10" i="31"/>
  <c r="C10" i="28"/>
  <c r="C10" i="50"/>
  <c r="C10" i="46"/>
  <c r="C10" i="39"/>
  <c r="C10" i="53"/>
  <c r="C10" i="27"/>
  <c r="C10" i="36"/>
  <c r="C10" i="44"/>
  <c r="B10" i="32"/>
  <c r="B10" i="17"/>
  <c r="B10" i="21"/>
  <c r="B10" i="37"/>
  <c r="B10" i="52"/>
  <c r="B10" i="67"/>
  <c r="C10" i="17"/>
  <c r="C10" i="26"/>
  <c r="C10" i="22"/>
  <c r="B10" i="40"/>
  <c r="B65" i="23"/>
  <c r="B65" i="20"/>
  <c r="B65" i="19"/>
  <c r="B65" i="67"/>
  <c r="C65"/>
  <c r="C65" i="40"/>
  <c r="C65" i="54"/>
  <c r="C65" i="20"/>
  <c r="C65" i="35"/>
  <c r="C65" i="45"/>
  <c r="B65" i="15"/>
  <c r="B65" i="49"/>
  <c r="C65" i="29"/>
  <c r="B65" i="37"/>
  <c r="B65" i="48"/>
  <c r="B65" i="18"/>
  <c r="B65" i="24"/>
  <c r="B65" i="25"/>
  <c r="B65" i="30"/>
  <c r="C65" i="44"/>
  <c r="B65" i="50"/>
  <c r="B65" i="53"/>
  <c r="B65" i="54"/>
  <c r="C65" i="16"/>
  <c r="C65" i="23"/>
  <c r="C65" i="30"/>
  <c r="B65" i="17"/>
  <c r="B65" i="39"/>
  <c r="B65" i="16"/>
  <c r="B65" i="35"/>
  <c r="B65" i="44"/>
  <c r="C65" i="31"/>
  <c r="C65" i="48"/>
  <c r="C65" i="38"/>
  <c r="C65" i="53"/>
  <c r="B65" i="31"/>
  <c r="C65" i="26"/>
  <c r="C65" i="43"/>
  <c r="B65" i="52"/>
  <c r="C65" i="34"/>
  <c r="C65" i="24"/>
  <c r="B65" i="29"/>
  <c r="B65" i="47"/>
  <c r="C65" i="15"/>
  <c r="B65" i="43"/>
  <c r="B65" i="26"/>
  <c r="B65" i="40"/>
  <c r="B65" i="46"/>
  <c r="B65" i="51"/>
  <c r="C65" i="47"/>
  <c r="C65" i="17"/>
  <c r="C65" i="46"/>
  <c r="C65" i="39"/>
  <c r="B65" i="28"/>
  <c r="B65" i="36"/>
  <c r="C65" i="32"/>
  <c r="C65" i="21"/>
  <c r="C65" i="50"/>
  <c r="C65" i="27"/>
  <c r="C65" i="25"/>
  <c r="C65" i="37"/>
  <c r="C65" i="51"/>
  <c r="C65" i="33"/>
  <c r="C65" i="22"/>
  <c r="C65" i="42"/>
  <c r="B65" i="45"/>
  <c r="C65" i="49"/>
  <c r="C65" i="28"/>
  <c r="B65" i="32"/>
  <c r="B65" i="34"/>
  <c r="B65" i="38"/>
  <c r="B65" i="42"/>
  <c r="C65" i="18"/>
  <c r="C65" i="36"/>
  <c r="C65" i="19"/>
  <c r="B65" i="22"/>
  <c r="B65" i="27"/>
  <c r="C65" i="52"/>
  <c r="B65" i="21"/>
  <c r="B65" i="33"/>
  <c r="B64" i="51"/>
  <c r="C64" i="40"/>
  <c r="B64" i="25"/>
  <c r="C64" i="38"/>
  <c r="B64" i="31"/>
  <c r="C64" i="29"/>
  <c r="C64" i="25"/>
  <c r="B64" i="20"/>
  <c r="B64" i="67"/>
  <c r="C64" i="54"/>
  <c r="C64" i="31"/>
  <c r="C64" i="22"/>
  <c r="C64" i="33"/>
  <c r="C64" i="20"/>
  <c r="B64" i="36"/>
  <c r="B64" i="53"/>
  <c r="B64" i="40"/>
  <c r="C64" i="51"/>
  <c r="C64" i="17"/>
  <c r="B64" i="27"/>
  <c r="B64" i="38"/>
  <c r="C64" i="67"/>
  <c r="C64" i="46"/>
  <c r="C64" i="21"/>
  <c r="C64" i="30"/>
  <c r="C64" i="36"/>
  <c r="B64" i="17"/>
  <c r="C64" i="26"/>
  <c r="B64" i="37"/>
  <c r="C64" i="49"/>
  <c r="C64" i="35"/>
  <c r="C64" i="15"/>
  <c r="B64" i="26"/>
  <c r="B64" i="24"/>
  <c r="B64" i="18"/>
  <c r="B64" i="42"/>
  <c r="B64" i="54"/>
  <c r="B64" i="35"/>
  <c r="B64" i="49"/>
  <c r="B64" i="30"/>
  <c r="C64" i="50"/>
  <c r="C64" i="42"/>
  <c r="B64" i="21"/>
  <c r="B64" i="34"/>
  <c r="B64" i="46"/>
  <c r="C64" i="34"/>
  <c r="C64" i="27"/>
  <c r="C64" i="37"/>
  <c r="B64" i="43"/>
  <c r="C64" i="48"/>
  <c r="C64" i="52"/>
  <c r="B64" i="15"/>
  <c r="C64" i="39"/>
  <c r="B64" i="44"/>
  <c r="B64" i="28"/>
  <c r="C64" i="53"/>
  <c r="C64" i="18"/>
  <c r="B64" i="50"/>
  <c r="B64" i="22"/>
  <c r="B64" i="29"/>
  <c r="B64" i="48"/>
  <c r="B64" i="32"/>
  <c r="C64" i="47"/>
  <c r="B64" i="23"/>
  <c r="B64" i="19"/>
  <c r="B64" i="33"/>
  <c r="B64" i="45"/>
  <c r="B64" i="47"/>
  <c r="C64" i="19"/>
  <c r="C64" i="16"/>
  <c r="C64" i="23"/>
  <c r="B64" i="39"/>
  <c r="C64" i="45"/>
  <c r="C64" i="32"/>
  <c r="C64" i="28"/>
  <c r="B64" i="16"/>
  <c r="B64" i="52"/>
  <c r="C64" i="43"/>
  <c r="C64" i="44"/>
  <c r="C64" i="24"/>
  <c r="C57" i="28"/>
  <c r="C57" i="48"/>
  <c r="B57" i="32"/>
  <c r="B57" i="28"/>
  <c r="B57" i="38"/>
  <c r="B57" i="29"/>
  <c r="B57" i="39"/>
  <c r="B57" i="47"/>
  <c r="B57" i="23"/>
  <c r="B57" i="42"/>
  <c r="B57" i="54"/>
  <c r="B57" i="22"/>
  <c r="B57" i="44"/>
  <c r="C57" i="34"/>
  <c r="C57" i="23"/>
  <c r="C57" i="37"/>
  <c r="C57" i="33"/>
  <c r="C57" i="29"/>
  <c r="C57" i="47"/>
  <c r="C57" i="67"/>
  <c r="C57" i="38"/>
  <c r="C57" i="52"/>
  <c r="B57" i="36"/>
  <c r="B57" i="18"/>
  <c r="B57" i="49"/>
  <c r="C57" i="31"/>
  <c r="C57" i="43"/>
  <c r="B57" i="31"/>
  <c r="C57" i="46"/>
  <c r="C57" i="54"/>
  <c r="C57" i="15"/>
  <c r="B57" i="48"/>
  <c r="C57" i="24"/>
  <c r="C57" i="40"/>
  <c r="C57" i="44"/>
  <c r="B57" i="15"/>
  <c r="B57" i="30"/>
  <c r="B57" i="20"/>
  <c r="B57" i="37"/>
  <c r="B57" i="46"/>
  <c r="B57" i="25"/>
  <c r="B57" i="35"/>
  <c r="B57" i="51"/>
  <c r="B57" i="21"/>
  <c r="C57" i="32"/>
  <c r="C57" i="21"/>
  <c r="C57" i="18"/>
  <c r="C57" i="26"/>
  <c r="C57" i="27"/>
  <c r="B57" i="52"/>
  <c r="C57" i="49"/>
  <c r="C57" i="17"/>
  <c r="C57" i="36"/>
  <c r="C57" i="22"/>
  <c r="B57" i="27"/>
  <c r="B57" i="45"/>
  <c r="B57" i="33"/>
  <c r="B57" i="17"/>
  <c r="C57" i="53"/>
  <c r="C57" i="25"/>
  <c r="C57" i="45"/>
  <c r="C57" i="19"/>
  <c r="C57" i="20"/>
  <c r="C57" i="30"/>
  <c r="C57" i="50"/>
  <c r="C57" i="42"/>
  <c r="B57" i="19"/>
  <c r="B57" i="34"/>
  <c r="B57" i="40"/>
  <c r="B57" i="53"/>
  <c r="B57" i="24"/>
  <c r="B57" i="43"/>
  <c r="B57" i="16"/>
  <c r="B57" i="26"/>
  <c r="B57" i="67"/>
  <c r="C57" i="51"/>
  <c r="C57" i="16"/>
  <c r="C57" i="39"/>
  <c r="B57" i="50"/>
  <c r="C57" i="35"/>
  <c r="O22" i="17"/>
  <c r="S22" s="1"/>
  <c r="O22" i="26"/>
  <c r="S22" s="1"/>
  <c r="O22" i="46"/>
  <c r="O22" i="61"/>
  <c r="T22" s="1"/>
  <c r="O22" i="65"/>
  <c r="S22" s="1"/>
  <c r="O22" i="43"/>
  <c r="T22" s="1"/>
  <c r="O22" i="56"/>
  <c r="B56" i="32"/>
  <c r="B56" i="28"/>
  <c r="C56"/>
  <c r="C56" i="47"/>
  <c r="B56" i="46"/>
  <c r="B56" i="21"/>
  <c r="B56" i="33"/>
  <c r="B56" i="67"/>
  <c r="B56" i="25"/>
  <c r="B56" i="23"/>
  <c r="B56" i="45"/>
  <c r="C56" i="31"/>
  <c r="B56" i="48"/>
  <c r="C56" i="16"/>
  <c r="B56" i="52"/>
  <c r="C56" i="44"/>
  <c r="C56" i="35"/>
  <c r="B56" i="22"/>
  <c r="B56" i="35"/>
  <c r="B56" i="34"/>
  <c r="C56" i="50"/>
  <c r="C56" i="54"/>
  <c r="C56" i="24"/>
  <c r="C56" i="34"/>
  <c r="C56" i="49"/>
  <c r="B56" i="40"/>
  <c r="B56" i="17"/>
  <c r="B56" i="29"/>
  <c r="B56" i="43"/>
  <c r="B56" i="19"/>
  <c r="C56" i="52"/>
  <c r="B56" i="39"/>
  <c r="B56" i="20"/>
  <c r="B56" i="47"/>
  <c r="C56" i="30"/>
  <c r="C56" i="40"/>
  <c r="C56" i="29"/>
  <c r="C56" i="67"/>
  <c r="C56" i="26"/>
  <c r="C56" i="17"/>
  <c r="C56" i="19"/>
  <c r="C56" i="20"/>
  <c r="B56" i="31"/>
  <c r="C56" i="33"/>
  <c r="C56" i="43"/>
  <c r="C56" i="22"/>
  <c r="C56" i="15"/>
  <c r="B56" i="51"/>
  <c r="B56" i="30"/>
  <c r="B56" i="49"/>
  <c r="B56" i="50"/>
  <c r="C56" i="46"/>
  <c r="C56" i="18"/>
  <c r="C56" i="48"/>
  <c r="C56" i="38"/>
  <c r="B56" i="36"/>
  <c r="B56" i="16"/>
  <c r="B56" i="26"/>
  <c r="B56" i="42"/>
  <c r="B56" i="18"/>
  <c r="B56" i="44"/>
  <c r="B56" i="37"/>
  <c r="B56" i="54"/>
  <c r="B56" i="38"/>
  <c r="B56" i="53"/>
  <c r="C56" i="27"/>
  <c r="C56" i="39"/>
  <c r="C56" i="21"/>
  <c r="C56" i="25"/>
  <c r="C56" i="23"/>
  <c r="C56" i="37"/>
  <c r="C56" i="45"/>
  <c r="C56" i="53"/>
  <c r="C56" i="42"/>
  <c r="B56" i="15"/>
  <c r="B56" i="24"/>
  <c r="B56" i="27"/>
  <c r="C56" i="32"/>
  <c r="C56" i="51"/>
  <c r="C56" i="36"/>
  <c r="O22" i="35"/>
  <c r="T22" s="1"/>
  <c r="O22" i="52"/>
  <c r="S22" s="1"/>
  <c r="O16" i="31"/>
  <c r="S16" s="1"/>
  <c r="O16" i="35"/>
  <c r="S16" s="1"/>
  <c r="O16" i="61"/>
  <c r="S16" s="1"/>
  <c r="O32" i="19"/>
  <c r="S32" s="1"/>
  <c r="O32" i="30"/>
  <c r="T32" s="1"/>
  <c r="O32" i="60"/>
  <c r="S32" s="1"/>
  <c r="O32" i="65"/>
  <c r="T32" s="1"/>
  <c r="O32" i="66"/>
  <c r="T32" s="1"/>
  <c r="B49" i="48"/>
  <c r="C49" i="22"/>
  <c r="B49" i="51"/>
  <c r="B49" i="45"/>
  <c r="B49" i="34"/>
  <c r="C49" i="32"/>
  <c r="C49" i="29"/>
  <c r="C49" i="43"/>
  <c r="C49" i="16"/>
  <c r="C49" i="35"/>
  <c r="C49" i="20"/>
  <c r="C49" i="39"/>
  <c r="C49" i="67"/>
  <c r="C49" i="54"/>
  <c r="C49" i="25"/>
  <c r="B49" i="39"/>
  <c r="B49" i="50"/>
  <c r="B49" i="26"/>
  <c r="B49" i="35"/>
  <c r="B49" i="29"/>
  <c r="B49" i="38"/>
  <c r="C49" i="44"/>
  <c r="C49" i="45"/>
  <c r="B49" i="47"/>
  <c r="C49" i="34"/>
  <c r="C49" i="47"/>
  <c r="B49" i="43"/>
  <c r="B49" i="36"/>
  <c r="C49" i="27"/>
  <c r="C49" i="38"/>
  <c r="C49" i="53"/>
  <c r="B49" i="32"/>
  <c r="C49" i="17"/>
  <c r="B49" i="28"/>
  <c r="B49" i="52"/>
  <c r="B49" i="49"/>
  <c r="C49" i="24"/>
  <c r="B49" i="42"/>
  <c r="B49" i="37"/>
  <c r="B49" i="23"/>
  <c r="C49" i="42"/>
  <c r="B49" i="18"/>
  <c r="B49" i="30"/>
  <c r="C49" i="52"/>
  <c r="B49" i="17"/>
  <c r="C49" i="31"/>
  <c r="B49"/>
  <c r="C49" i="18"/>
  <c r="C49" i="48"/>
  <c r="C49" i="30"/>
  <c r="C49" i="28"/>
  <c r="B49" i="20"/>
  <c r="B49" i="27"/>
  <c r="B49" i="46"/>
  <c r="B49" i="67"/>
  <c r="C49" i="40"/>
  <c r="C49" i="37"/>
  <c r="C49" i="51"/>
  <c r="C49" i="26"/>
  <c r="B49" i="15"/>
  <c r="B49" i="22"/>
  <c r="C49" i="50"/>
  <c r="C49" i="46"/>
  <c r="C49" i="23"/>
  <c r="C49" i="36"/>
  <c r="B49" i="53"/>
  <c r="B49" i="16"/>
  <c r="B49" i="21"/>
  <c r="B49" i="24"/>
  <c r="B49" i="33"/>
  <c r="B49" i="40"/>
  <c r="C49" i="49"/>
  <c r="B49" i="54"/>
  <c r="C49" i="33"/>
  <c r="C49" i="21"/>
  <c r="C49" i="19"/>
  <c r="C49" i="15"/>
  <c r="B49" i="25"/>
  <c r="B49" i="19"/>
  <c r="B49" i="44"/>
  <c r="O16" i="20"/>
  <c r="S16" s="1"/>
  <c r="O16" i="60"/>
  <c r="S16" s="1"/>
  <c r="O16" i="63"/>
  <c r="S16" s="1"/>
  <c r="C48" i="51"/>
  <c r="B48" i="34"/>
  <c r="B48" i="51"/>
  <c r="B48" i="36"/>
  <c r="C48" i="48"/>
  <c r="C48" i="45"/>
  <c r="B48" i="54"/>
  <c r="B48" i="22"/>
  <c r="C48" i="30"/>
  <c r="B48" i="43"/>
  <c r="C48" i="53"/>
  <c r="C48" i="40"/>
  <c r="C48" i="33"/>
  <c r="B48" i="52"/>
  <c r="C48" i="29"/>
  <c r="C48" i="42"/>
  <c r="C48" i="37"/>
  <c r="C48" i="23"/>
  <c r="B48" i="31"/>
  <c r="B48" i="38"/>
  <c r="B48" i="40"/>
  <c r="C48" i="52"/>
  <c r="C48" i="17"/>
  <c r="C48" i="32"/>
  <c r="B48" i="23"/>
  <c r="C48" i="44"/>
  <c r="C48" i="34"/>
  <c r="C48" i="26"/>
  <c r="C48" i="46"/>
  <c r="C48" i="19"/>
  <c r="B48" i="25"/>
  <c r="C48" i="38"/>
  <c r="B48" i="48"/>
  <c r="B48" i="28"/>
  <c r="B48" i="26"/>
  <c r="B48" i="49"/>
  <c r="B48" i="27"/>
  <c r="C48" i="36"/>
  <c r="C48" i="54"/>
  <c r="B48" i="53"/>
  <c r="B48" i="16"/>
  <c r="B48" i="33"/>
  <c r="C48" i="50"/>
  <c r="C48" i="25"/>
  <c r="B48" i="30"/>
  <c r="B48" i="21"/>
  <c r="B48" i="18"/>
  <c r="B48" i="19"/>
  <c r="C48" i="27"/>
  <c r="B48" i="44"/>
  <c r="C48" i="67"/>
  <c r="C48" i="49"/>
  <c r="C48" i="28"/>
  <c r="C48" i="22"/>
  <c r="B48" i="35"/>
  <c r="C48" i="16"/>
  <c r="C48" i="31"/>
  <c r="C48" i="15"/>
  <c r="C48" i="43"/>
  <c r="B48" i="42"/>
  <c r="C48" i="35"/>
  <c r="B48" i="50"/>
  <c r="C48" i="24"/>
  <c r="B48" i="37"/>
  <c r="B48" i="45"/>
  <c r="B48" i="15"/>
  <c r="C48" i="18"/>
  <c r="B48" i="39"/>
  <c r="B48" i="20"/>
  <c r="B48" i="32"/>
  <c r="B48" i="47"/>
  <c r="C48" i="39"/>
  <c r="C48" i="47"/>
  <c r="C48" i="21"/>
  <c r="B48" i="67"/>
  <c r="B48" i="17"/>
  <c r="B48" i="46"/>
  <c r="B48" i="24"/>
  <c r="C48" i="20"/>
  <c r="B48" i="29"/>
  <c r="C41" i="49"/>
  <c r="B41" i="16"/>
  <c r="B41" i="21"/>
  <c r="C41" i="19"/>
  <c r="C41" i="36"/>
  <c r="B41" i="49"/>
  <c r="C41" i="22"/>
  <c r="B41" i="39"/>
  <c r="B41" i="52"/>
  <c r="B41" i="15"/>
  <c r="C41" i="30"/>
  <c r="C41" i="47"/>
  <c r="B41" i="22"/>
  <c r="B41" i="45"/>
  <c r="B41" i="46"/>
  <c r="B41" i="47"/>
  <c r="C41" i="23"/>
  <c r="B41" i="25"/>
  <c r="B41" i="33"/>
  <c r="B41" i="30"/>
  <c r="B41" i="34"/>
  <c r="B41" i="36"/>
  <c r="B41" i="48"/>
  <c r="C41" i="54"/>
  <c r="C41" i="39"/>
  <c r="C41" i="40"/>
  <c r="C41" i="25"/>
  <c r="C41" i="67"/>
  <c r="B41" i="31"/>
  <c r="B41" i="29"/>
  <c r="B41" i="23"/>
  <c r="C41" i="16"/>
  <c r="C41" i="34"/>
  <c r="C41" i="44"/>
  <c r="C41" i="27"/>
  <c r="C41" i="38"/>
  <c r="C41" i="48"/>
  <c r="C41" i="51"/>
  <c r="C41" i="21"/>
  <c r="C41" i="35"/>
  <c r="B41" i="53"/>
  <c r="B41" i="51"/>
  <c r="B41" i="40"/>
  <c r="C41" i="32"/>
  <c r="B41" i="26"/>
  <c r="C41" i="15"/>
  <c r="B41" i="50"/>
  <c r="B41" i="67"/>
  <c r="B41" i="17"/>
  <c r="B41" i="43"/>
  <c r="C41" i="28"/>
  <c r="B41" i="35"/>
  <c r="B41" i="44"/>
  <c r="C41" i="52"/>
  <c r="C41" i="31"/>
  <c r="C41" i="20"/>
  <c r="C41" i="53"/>
  <c r="C41" i="17"/>
  <c r="B41" i="27"/>
  <c r="B41" i="54"/>
  <c r="C41" i="50"/>
  <c r="C41" i="26"/>
  <c r="C41" i="42"/>
  <c r="C41" i="24"/>
  <c r="C41" i="29"/>
  <c r="C41" i="46"/>
  <c r="C41" i="43"/>
  <c r="C41" i="18"/>
  <c r="C41" i="33"/>
  <c r="B41" i="42"/>
  <c r="B41" i="19"/>
  <c r="B41" i="20"/>
  <c r="B41" i="18"/>
  <c r="B41" i="24"/>
  <c r="B41" i="28"/>
  <c r="B41" i="37"/>
  <c r="B41" i="38"/>
  <c r="B41" i="32"/>
  <c r="C41" i="45"/>
  <c r="C41" i="37"/>
  <c r="O32" i="32"/>
  <c r="T32" s="1"/>
  <c r="O32" i="51"/>
  <c r="T32" s="1"/>
  <c r="O32" i="55"/>
  <c r="S32" s="1"/>
  <c r="O32" i="58"/>
  <c r="S32" s="1"/>
  <c r="O32" i="63"/>
  <c r="S32" s="1"/>
  <c r="O32" i="67"/>
  <c r="S32" s="1"/>
  <c r="O16" i="21"/>
  <c r="S16" s="1"/>
  <c r="O16" i="38"/>
  <c r="S16" s="1"/>
  <c r="O16" i="50"/>
  <c r="T16" s="1"/>
  <c r="O16" i="67"/>
  <c r="S16" s="1"/>
  <c r="O32" i="26"/>
  <c r="S32" s="1"/>
  <c r="O32" i="24"/>
  <c r="S32" s="1"/>
  <c r="O32" i="31"/>
  <c r="T32" s="1"/>
  <c r="O32" i="44"/>
  <c r="S32" s="1"/>
  <c r="B40" i="50"/>
  <c r="B40" i="48"/>
  <c r="C40" i="28"/>
  <c r="B40" i="16"/>
  <c r="C40" i="21"/>
  <c r="C40" i="34"/>
  <c r="C40" i="44"/>
  <c r="B40" i="52"/>
  <c r="C40" i="23"/>
  <c r="B40" i="39"/>
  <c r="C40" i="51"/>
  <c r="C40" i="22"/>
  <c r="C40" i="33"/>
  <c r="C40" i="53"/>
  <c r="C40" i="49"/>
  <c r="B40" i="23"/>
  <c r="B40" i="19"/>
  <c r="B40" i="22"/>
  <c r="B40" i="36"/>
  <c r="B40" i="18"/>
  <c r="B40" i="20"/>
  <c r="B40" i="27"/>
  <c r="B40" i="34"/>
  <c r="B40" i="42"/>
  <c r="B40" i="47"/>
  <c r="B40" i="53"/>
  <c r="C40" i="36"/>
  <c r="C40" i="48"/>
  <c r="C40" i="18"/>
  <c r="B40" i="37"/>
  <c r="B40" i="40"/>
  <c r="B40" i="67"/>
  <c r="B40" i="15"/>
  <c r="B40" i="28"/>
  <c r="C40" i="42"/>
  <c r="C40" i="17"/>
  <c r="C40" i="20"/>
  <c r="C40" i="38"/>
  <c r="C40" i="50"/>
  <c r="C40" i="16"/>
  <c r="B40" i="31"/>
  <c r="C40" i="47"/>
  <c r="B40" i="38"/>
  <c r="B40" i="54"/>
  <c r="C40" i="52"/>
  <c r="B40" i="21"/>
  <c r="C40" i="32"/>
  <c r="B40" i="33"/>
  <c r="B40" i="43"/>
  <c r="C40" i="24"/>
  <c r="C40" i="26"/>
  <c r="C40" i="25"/>
  <c r="B40" i="35"/>
  <c r="B40" i="46"/>
  <c r="C40" i="67"/>
  <c r="C40" i="27"/>
  <c r="C40" i="40"/>
  <c r="B40" i="49"/>
  <c r="C40" i="19"/>
  <c r="C40" i="29"/>
  <c r="C40" i="46"/>
  <c r="C40" i="43"/>
  <c r="C40" i="30"/>
  <c r="C40" i="37"/>
  <c r="C40" i="15"/>
  <c r="B40" i="25"/>
  <c r="B40" i="29"/>
  <c r="B40" i="30"/>
  <c r="B40" i="45"/>
  <c r="B40" i="17"/>
  <c r="C40" i="39"/>
  <c r="C40" i="31"/>
  <c r="B40" i="32"/>
  <c r="C40" i="54"/>
  <c r="C40" i="45"/>
  <c r="C40" i="35"/>
  <c r="B40" i="44"/>
  <c r="B40" i="24"/>
  <c r="B40" i="26"/>
  <c r="B40" i="51"/>
  <c r="O16" i="30"/>
  <c r="S16" s="1"/>
  <c r="O16" i="56"/>
  <c r="S16" s="1"/>
  <c r="O32" i="21"/>
  <c r="T32" s="1"/>
  <c r="C33" i="31"/>
  <c r="C33" i="51"/>
  <c r="C33" i="34"/>
  <c r="B33" i="22"/>
  <c r="C33" i="43"/>
  <c r="C33" i="67"/>
  <c r="C33" i="50"/>
  <c r="C33" i="24"/>
  <c r="C33" i="36"/>
  <c r="C33" i="53"/>
  <c r="C33" i="22"/>
  <c r="B33" i="28"/>
  <c r="B33" i="35"/>
  <c r="B33" i="67"/>
  <c r="B33" i="47"/>
  <c r="B33" i="46"/>
  <c r="B33" i="43"/>
  <c r="B33" i="40"/>
  <c r="B33" i="36"/>
  <c r="B33" i="34"/>
  <c r="B33" i="31"/>
  <c r="B33" i="29"/>
  <c r="B33" i="25"/>
  <c r="B33" i="20"/>
  <c r="C33" i="38"/>
  <c r="C33" i="20"/>
  <c r="C33" i="37"/>
  <c r="B33" i="54"/>
  <c r="B33" i="51"/>
  <c r="B33" i="37"/>
  <c r="B33" i="26"/>
  <c r="C33" i="39"/>
  <c r="C33" i="45"/>
  <c r="C33" i="25"/>
  <c r="C33" i="21"/>
  <c r="C33" i="35"/>
  <c r="C33" i="54"/>
  <c r="C33" i="44"/>
  <c r="C33" i="19"/>
  <c r="C33" i="29"/>
  <c r="B33" i="49"/>
  <c r="B33" i="32"/>
  <c r="B33" i="52"/>
  <c r="B33" i="53"/>
  <c r="B33" i="48"/>
  <c r="B33" i="44"/>
  <c r="B33" i="38"/>
  <c r="B33" i="33"/>
  <c r="B33" i="27"/>
  <c r="B33" i="16"/>
  <c r="C33" i="52"/>
  <c r="C33" i="48"/>
  <c r="C33" i="30"/>
  <c r="C33" i="46"/>
  <c r="C33" i="16"/>
  <c r="B33" i="21"/>
  <c r="B33" i="18"/>
  <c r="C33" i="33"/>
  <c r="C33" i="42"/>
  <c r="C33" i="15"/>
  <c r="C33" i="18"/>
  <c r="C33" i="32"/>
  <c r="C33" i="47"/>
  <c r="C33" i="28"/>
  <c r="C33" i="17"/>
  <c r="C33" i="27"/>
  <c r="C33" i="40"/>
  <c r="C33" i="49"/>
  <c r="B33" i="15"/>
  <c r="B33" i="50"/>
  <c r="B33" i="42"/>
  <c r="B33" i="39"/>
  <c r="B33" i="30"/>
  <c r="B33" i="24"/>
  <c r="B33" i="19"/>
  <c r="B33" i="17"/>
  <c r="C33" i="23"/>
  <c r="C33" i="26"/>
  <c r="B33" i="45"/>
  <c r="B33" i="23"/>
  <c r="C32" i="47"/>
  <c r="C32" i="40"/>
  <c r="C32" i="46"/>
  <c r="C32" i="43"/>
  <c r="C32" i="28"/>
  <c r="C32" i="27"/>
  <c r="C32" i="50"/>
  <c r="B32" i="16"/>
  <c r="B32" i="26"/>
  <c r="C32" i="22"/>
  <c r="B32" i="20"/>
  <c r="C32" i="32"/>
  <c r="B32" i="47"/>
  <c r="C32" i="33"/>
  <c r="B32" i="29"/>
  <c r="B32" i="49"/>
  <c r="C32" i="45"/>
  <c r="C32" i="31"/>
  <c r="C32" i="29"/>
  <c r="C32" i="19"/>
  <c r="C32" i="20"/>
  <c r="C32" i="16"/>
  <c r="B32" i="22"/>
  <c r="C32" i="17"/>
  <c r="C32" i="23"/>
  <c r="B32" i="37"/>
  <c r="C32" i="54"/>
  <c r="C32" i="42"/>
  <c r="C32" i="35"/>
  <c r="C32" i="15"/>
  <c r="B32" i="31"/>
  <c r="B32" i="23"/>
  <c r="B32" i="36"/>
  <c r="C32" i="39"/>
  <c r="C32" i="37"/>
  <c r="B32" i="48"/>
  <c r="B32" i="24"/>
  <c r="B32" i="67"/>
  <c r="C32" i="52"/>
  <c r="B32" i="30"/>
  <c r="B32" i="44"/>
  <c r="B32" i="28"/>
  <c r="B32" i="51"/>
  <c r="B32" i="46"/>
  <c r="C32" i="26"/>
  <c r="C32" i="21"/>
  <c r="C32" i="30"/>
  <c r="C32" i="25"/>
  <c r="B32" i="32"/>
  <c r="C32" i="48"/>
  <c r="C32" i="51"/>
  <c r="C32" i="53"/>
  <c r="B32" i="54"/>
  <c r="C32" i="67"/>
  <c r="C32" i="38"/>
  <c r="B32" i="15"/>
  <c r="B32" i="17"/>
  <c r="B32" i="27"/>
  <c r="B32" i="53"/>
  <c r="B32" i="50"/>
  <c r="C32" i="18"/>
  <c r="B32" i="34"/>
  <c r="B32" i="19"/>
  <c r="B32" i="38"/>
  <c r="B32" i="43"/>
  <c r="B32" i="25"/>
  <c r="B32" i="40"/>
  <c r="B32" i="21"/>
  <c r="B32" i="42"/>
  <c r="B32" i="45"/>
  <c r="B32" i="52"/>
  <c r="C32" i="34"/>
  <c r="C32" i="24"/>
  <c r="B32" i="33"/>
  <c r="C32" i="49"/>
  <c r="C32" i="44"/>
  <c r="C32" i="36"/>
  <c r="B32" i="18"/>
  <c r="B32" i="35"/>
  <c r="B32" i="39"/>
  <c r="B25"/>
  <c r="B25" i="24"/>
  <c r="B25" i="51"/>
  <c r="B25" i="25"/>
  <c r="B25" i="53"/>
  <c r="C25" i="52"/>
  <c r="B25" i="44"/>
  <c r="B25" i="18"/>
  <c r="C25" i="49"/>
  <c r="B25" i="16"/>
  <c r="B25" i="31"/>
  <c r="C25" i="39"/>
  <c r="C25" i="44"/>
  <c r="C25" i="30"/>
  <c r="C25" i="48"/>
  <c r="C25" i="16"/>
  <c r="C25" i="25"/>
  <c r="C25" i="37"/>
  <c r="C25" i="51"/>
  <c r="B25" i="46"/>
  <c r="C25" i="22"/>
  <c r="B25" i="26"/>
  <c r="B25" i="27"/>
  <c r="B25" i="29"/>
  <c r="B25" i="37"/>
  <c r="B25" i="40"/>
  <c r="B25" i="45"/>
  <c r="C25" i="42"/>
  <c r="C25" i="26"/>
  <c r="C25" i="36"/>
  <c r="C25" i="40"/>
  <c r="C25" i="27"/>
  <c r="C25" i="47"/>
  <c r="B25" i="15"/>
  <c r="C25" i="23"/>
  <c r="C25" i="34"/>
  <c r="C25" i="50"/>
  <c r="B25" i="67"/>
  <c r="C25" i="28"/>
  <c r="B25" i="20"/>
  <c r="C25" i="29"/>
  <c r="B25" i="36"/>
  <c r="B25" i="30"/>
  <c r="C25" i="45"/>
  <c r="B25" i="54"/>
  <c r="C25" i="31"/>
  <c r="C25" i="33"/>
  <c r="C25" i="53"/>
  <c r="C25" i="20"/>
  <c r="B25" i="28"/>
  <c r="B25" i="23"/>
  <c r="B25" i="21"/>
  <c r="C25" i="32"/>
  <c r="B25" i="50"/>
  <c r="B25" i="48"/>
  <c r="C25" i="24"/>
  <c r="C25" i="35"/>
  <c r="C25" i="18"/>
  <c r="C25" i="19"/>
  <c r="C25" i="43"/>
  <c r="B25" i="52"/>
  <c r="B25" i="22"/>
  <c r="B25" i="32"/>
  <c r="B25" i="49"/>
  <c r="C25" i="67"/>
  <c r="B25" i="33"/>
  <c r="C25" i="15"/>
  <c r="B25" i="19"/>
  <c r="B25" i="38"/>
  <c r="B25" i="17"/>
  <c r="C25" i="21"/>
  <c r="C25" i="38"/>
  <c r="C25" i="17"/>
  <c r="C25" i="46"/>
  <c r="C25" i="54"/>
  <c r="B25" i="42"/>
  <c r="B25" i="35"/>
  <c r="B25" i="34"/>
  <c r="B25" i="43"/>
  <c r="B25" i="47"/>
  <c r="O10" i="31"/>
  <c r="S10" s="1"/>
  <c r="O10" i="48"/>
  <c r="S10" s="1"/>
  <c r="O14" i="38"/>
  <c r="T14" s="1"/>
  <c r="O10" i="61"/>
  <c r="B24" i="47"/>
  <c r="B24" i="26"/>
  <c r="B24" i="50"/>
  <c r="B24" i="45"/>
  <c r="B24" i="34"/>
  <c r="B24" i="30"/>
  <c r="C24" i="49"/>
  <c r="B24" i="27"/>
  <c r="C24" i="28"/>
  <c r="C24" i="43"/>
  <c r="C24" i="30"/>
  <c r="C24" i="50"/>
  <c r="C24" i="38"/>
  <c r="C24" i="23"/>
  <c r="C24" i="47"/>
  <c r="C24" i="16"/>
  <c r="C24" i="27"/>
  <c r="C24" i="42"/>
  <c r="C24" i="53"/>
  <c r="C24" i="15"/>
  <c r="B24" i="25"/>
  <c r="B24" i="36"/>
  <c r="B24" i="39"/>
  <c r="B24" i="42"/>
  <c r="B24" i="53"/>
  <c r="B24" i="67"/>
  <c r="C24" i="46"/>
  <c r="C24" i="54"/>
  <c r="C24" i="20"/>
  <c r="B24"/>
  <c r="B24" i="35"/>
  <c r="C24" i="39"/>
  <c r="C24" i="24"/>
  <c r="C24" i="45"/>
  <c r="C24" i="21"/>
  <c r="B24" i="22"/>
  <c r="C24" i="40"/>
  <c r="C24" i="18"/>
  <c r="C24" i="26"/>
  <c r="C24" i="36"/>
  <c r="B24" i="52"/>
  <c r="B24" i="33"/>
  <c r="B24" i="51"/>
  <c r="C24" i="52"/>
  <c r="C24" i="31"/>
  <c r="C24" i="34"/>
  <c r="B24" i="15"/>
  <c r="C24" i="48"/>
  <c r="C24" i="44"/>
  <c r="C24" i="22"/>
  <c r="B24" i="16"/>
  <c r="B24" i="37"/>
  <c r="B24" i="54"/>
  <c r="C24" i="33"/>
  <c r="C24" i="19"/>
  <c r="C24" i="37"/>
  <c r="C24" i="67"/>
  <c r="C24" i="17"/>
  <c r="B24" i="32"/>
  <c r="C24" i="51"/>
  <c r="C24" i="25"/>
  <c r="C24" i="35"/>
  <c r="B24" i="49"/>
  <c r="B24" i="40"/>
  <c r="B24" i="29"/>
  <c r="B24" i="21"/>
  <c r="B24" i="18"/>
  <c r="B24" i="24"/>
  <c r="B24" i="23"/>
  <c r="B24" i="44"/>
  <c r="B24" i="31"/>
  <c r="C24" i="29"/>
  <c r="B24" i="28"/>
  <c r="B24" i="48"/>
  <c r="B24" i="43"/>
  <c r="B24" i="38"/>
  <c r="C24" i="32"/>
  <c r="B24" i="19"/>
  <c r="B24" i="17"/>
  <c r="B24" i="46"/>
  <c r="O10" i="18"/>
  <c r="S10" s="1"/>
  <c r="O14" i="39"/>
  <c r="S14" s="1"/>
  <c r="O10" i="50"/>
  <c r="S10" s="1"/>
  <c r="B17" i="36"/>
  <c r="B17" i="30"/>
  <c r="B17" i="54"/>
  <c r="C17" i="22"/>
  <c r="C17" i="48"/>
  <c r="C17" i="43"/>
  <c r="C17" i="25"/>
  <c r="C17" i="36"/>
  <c r="C17" i="45"/>
  <c r="C17" i="16"/>
  <c r="B17" i="22"/>
  <c r="C17" i="33"/>
  <c r="C17" i="46"/>
  <c r="C17" i="49"/>
  <c r="B17" i="47"/>
  <c r="B17" i="18"/>
  <c r="B17" i="42"/>
  <c r="C17" i="52"/>
  <c r="C17" i="31"/>
  <c r="B17" i="19"/>
  <c r="B17" i="28"/>
  <c r="C17" i="21"/>
  <c r="C17" i="29"/>
  <c r="C17" i="24"/>
  <c r="C17" i="35"/>
  <c r="C17" i="44"/>
  <c r="B17" i="52"/>
  <c r="C17" i="17"/>
  <c r="B17" i="32"/>
  <c r="C17" i="40"/>
  <c r="B17" i="50"/>
  <c r="B17" i="43"/>
  <c r="B17" i="38"/>
  <c r="B17" i="29"/>
  <c r="B17" i="23"/>
  <c r="B17" i="24"/>
  <c r="B17" i="44"/>
  <c r="B17" i="51"/>
  <c r="C17"/>
  <c r="C17" i="20"/>
  <c r="C17" i="34"/>
  <c r="C17" i="67"/>
  <c r="C17" i="30"/>
  <c r="C17" i="42"/>
  <c r="C17" i="50"/>
  <c r="C17" i="47"/>
  <c r="B17" i="31"/>
  <c r="C17" i="38"/>
  <c r="C17" i="54"/>
  <c r="B17" i="37"/>
  <c r="B17" i="35"/>
  <c r="B17" i="27"/>
  <c r="B17" i="26"/>
  <c r="B17" i="21"/>
  <c r="C17" i="23"/>
  <c r="C17" i="28"/>
  <c r="B17" i="25"/>
  <c r="C17" i="32"/>
  <c r="B17" i="34"/>
  <c r="B17" i="53"/>
  <c r="C17" i="15"/>
  <c r="C17" i="26"/>
  <c r="B17" i="39"/>
  <c r="B17" i="49"/>
  <c r="C17" i="18"/>
  <c r="C17" i="27"/>
  <c r="C17" i="37"/>
  <c r="C17" i="53"/>
  <c r="B17" i="48"/>
  <c r="B17" i="67"/>
  <c r="B17" i="45"/>
  <c r="B17" i="40"/>
  <c r="B17" i="20"/>
  <c r="B17" i="16"/>
  <c r="B17" i="15"/>
  <c r="B17" i="33"/>
  <c r="B17" i="46"/>
  <c r="B17" i="17"/>
  <c r="C17" i="39"/>
  <c r="C17" i="19"/>
  <c r="C16" i="67"/>
  <c r="C16" i="37"/>
  <c r="C16" i="29"/>
  <c r="C16" i="27"/>
  <c r="C16" i="26"/>
  <c r="C16" i="43"/>
  <c r="C16" i="40"/>
  <c r="C16" i="16"/>
  <c r="C16" i="48"/>
  <c r="C16" i="47"/>
  <c r="C16" i="30"/>
  <c r="B16" i="32"/>
  <c r="B16" i="18"/>
  <c r="B16" i="34"/>
  <c r="B16" i="49"/>
  <c r="B16" i="28"/>
  <c r="B16" i="15"/>
  <c r="B16" i="35"/>
  <c r="B16" i="67"/>
  <c r="C16" i="32"/>
  <c r="B16" i="45"/>
  <c r="C16" i="50"/>
  <c r="C16" i="45"/>
  <c r="C16" i="20"/>
  <c r="C16" i="18"/>
  <c r="B16" i="19"/>
  <c r="C16" i="34"/>
  <c r="C16" i="46"/>
  <c r="C16" i="22"/>
  <c r="B16" i="39"/>
  <c r="B16" i="50"/>
  <c r="B16" i="37"/>
  <c r="B16" i="48"/>
  <c r="C16" i="25"/>
  <c r="B16" i="16"/>
  <c r="B16" i="22"/>
  <c r="B16" i="43"/>
  <c r="B16" i="17"/>
  <c r="B16" i="46"/>
  <c r="B16" i="29"/>
  <c r="B16" i="53"/>
  <c r="B16" i="25"/>
  <c r="B16" i="44"/>
  <c r="B16" i="54"/>
  <c r="C16"/>
  <c r="C16" i="39"/>
  <c r="C16" i="23"/>
  <c r="C16" i="28"/>
  <c r="C16" i="51"/>
  <c r="C16" i="53"/>
  <c r="C16" i="49"/>
  <c r="C16" i="44"/>
  <c r="B16" i="20"/>
  <c r="C16" i="31"/>
  <c r="C16" i="19"/>
  <c r="B16" i="52"/>
  <c r="B16" i="47"/>
  <c r="B16" i="21"/>
  <c r="B16" i="40"/>
  <c r="C16" i="52"/>
  <c r="B16" i="42"/>
  <c r="B16" i="27"/>
  <c r="B16" i="38"/>
  <c r="B16" i="24"/>
  <c r="B16" i="36"/>
  <c r="B16" i="51"/>
  <c r="C16" i="21"/>
  <c r="C16" i="15"/>
  <c r="B16" i="23"/>
  <c r="B16" i="31"/>
  <c r="C16" i="33"/>
  <c r="C16" i="42"/>
  <c r="C16" i="17"/>
  <c r="C16" i="38"/>
  <c r="C16" i="36"/>
  <c r="C16" i="35"/>
  <c r="B16" i="30"/>
  <c r="B16" i="26"/>
  <c r="B16" i="33"/>
  <c r="C16" i="24"/>
  <c r="C9" i="50"/>
  <c r="C9" i="19"/>
  <c r="C9" i="67"/>
  <c r="C9" i="54"/>
  <c r="C9" i="48"/>
  <c r="C9" i="21"/>
  <c r="B9" i="28"/>
  <c r="B9" i="43"/>
  <c r="B9" i="30"/>
  <c r="B9" i="49"/>
  <c r="B9" i="27"/>
  <c r="B9" i="50"/>
  <c r="B9" i="26"/>
  <c r="B9" i="29"/>
  <c r="B9" i="67"/>
  <c r="C9" i="43"/>
  <c r="C9" i="26"/>
  <c r="B9" i="22"/>
  <c r="C9" i="18"/>
  <c r="B9" i="23"/>
  <c r="C9" i="24"/>
  <c r="C9" i="49"/>
  <c r="C9" i="36"/>
  <c r="B9" i="45"/>
  <c r="B9" i="39"/>
  <c r="C9" i="52"/>
  <c r="B9"/>
  <c r="C9" i="37"/>
  <c r="C9" i="30"/>
  <c r="B9" i="51"/>
  <c r="C9" i="44"/>
  <c r="C9" i="35"/>
  <c r="B9" i="44"/>
  <c r="B9" i="35"/>
  <c r="B9" i="18"/>
  <c r="B9" i="48"/>
  <c r="B9" i="25"/>
  <c r="B9" i="42"/>
  <c r="C9" i="22"/>
  <c r="B9" i="20"/>
  <c r="B9" i="53"/>
  <c r="C9" i="28"/>
  <c r="C9" i="20"/>
  <c r="B9" i="31"/>
  <c r="C9" i="33"/>
  <c r="C9" i="38"/>
  <c r="C9" i="32"/>
  <c r="B9" i="19"/>
  <c r="B9" i="37"/>
  <c r="C9" i="27"/>
  <c r="C9" i="25"/>
  <c r="B9" i="32"/>
  <c r="C9" i="53"/>
  <c r="C9" i="31"/>
  <c r="B9" i="34"/>
  <c r="B9" i="47"/>
  <c r="B9" i="46"/>
  <c r="B9" i="24"/>
  <c r="B9" i="40"/>
  <c r="B9" i="17"/>
  <c r="B9" i="54"/>
  <c r="B9" i="38"/>
  <c r="C9" i="47"/>
  <c r="C9" i="45"/>
  <c r="C9" i="40"/>
  <c r="C9" i="39"/>
  <c r="C9" i="34"/>
  <c r="C9" i="46"/>
  <c r="C9" i="51"/>
  <c r="C9" i="17"/>
  <c r="B9" i="21"/>
  <c r="B9" i="36"/>
  <c r="B9" i="33"/>
  <c r="C9" i="29"/>
  <c r="C9" i="23"/>
  <c r="C9" i="42"/>
  <c r="B8" i="50"/>
  <c r="B8" i="21"/>
  <c r="B8" i="47"/>
  <c r="B8" i="44"/>
  <c r="B8" i="40"/>
  <c r="B8" i="30"/>
  <c r="B8" i="29"/>
  <c r="B8" i="20"/>
  <c r="B8" i="37"/>
  <c r="B8" i="26"/>
  <c r="C8" i="52"/>
  <c r="C8" i="22"/>
  <c r="B8" i="43"/>
  <c r="C8" i="29"/>
  <c r="C8" i="40"/>
  <c r="C8" i="47"/>
  <c r="B8" i="49"/>
  <c r="C8" i="24"/>
  <c r="C8" i="35"/>
  <c r="B8" i="28"/>
  <c r="C8" i="36"/>
  <c r="C8" i="54"/>
  <c r="C8" i="49"/>
  <c r="B8" i="48"/>
  <c r="B8" i="45"/>
  <c r="B8" i="42"/>
  <c r="B8" i="35"/>
  <c r="B8" i="27"/>
  <c r="B8" i="46"/>
  <c r="B8" i="51"/>
  <c r="B8" i="17"/>
  <c r="C8" i="31"/>
  <c r="C8" i="19"/>
  <c r="C8" i="30"/>
  <c r="C8" i="27"/>
  <c r="C8" i="33"/>
  <c r="C8" i="46"/>
  <c r="B8" i="22"/>
  <c r="C8" i="23"/>
  <c r="C8" i="34"/>
  <c r="C8" i="67"/>
  <c r="C8" i="26"/>
  <c r="C8" i="43"/>
  <c r="B8" i="23"/>
  <c r="C8" i="28"/>
  <c r="B8" i="24"/>
  <c r="C8" i="51"/>
  <c r="C8" i="42"/>
  <c r="C8" i="20"/>
  <c r="B8" i="31"/>
  <c r="C8" i="44"/>
  <c r="C8" i="53"/>
  <c r="C8" i="21"/>
  <c r="B8" i="32"/>
  <c r="C8" i="50"/>
  <c r="C8" i="18"/>
  <c r="C8" i="38"/>
  <c r="B8" i="54"/>
  <c r="C8" i="32"/>
  <c r="B8" i="36"/>
  <c r="B8" i="33"/>
  <c r="B8" i="34"/>
  <c r="B8" i="38"/>
  <c r="B8" i="53"/>
  <c r="C8" i="39"/>
  <c r="B8" i="19"/>
  <c r="B8" i="39"/>
  <c r="C8" i="48"/>
  <c r="B8" i="52"/>
  <c r="C8" i="25"/>
  <c r="C8" i="45"/>
  <c r="C8" i="17"/>
  <c r="C8" i="37"/>
  <c r="B8" i="67"/>
  <c r="B8" i="18"/>
  <c r="B8" i="25"/>
  <c r="O32" i="54"/>
  <c r="T32" s="1"/>
  <c r="O41" i="38"/>
  <c r="T43" s="1"/>
  <c r="O16" i="34"/>
  <c r="T16" s="1"/>
  <c r="O22"/>
  <c r="S22" s="1"/>
  <c r="O10" i="28"/>
  <c r="S10" s="1"/>
  <c r="O12" i="15"/>
  <c r="T12" s="1"/>
  <c r="O28" i="31"/>
  <c r="S28" s="1"/>
  <c r="O28" i="40"/>
  <c r="T28" s="1"/>
  <c r="O28" i="53"/>
  <c r="T28" s="1"/>
  <c r="O28" i="58"/>
  <c r="T28" s="1"/>
  <c r="O28" i="66"/>
  <c r="S28" s="1"/>
  <c r="O38" i="22"/>
  <c r="S38" s="1"/>
  <c r="O38" i="20"/>
  <c r="T38" s="1"/>
  <c r="O38" i="25"/>
  <c r="T38" s="1"/>
  <c r="O38" i="36"/>
  <c r="S38" s="1"/>
  <c r="O38" i="34"/>
  <c r="S38" s="1"/>
  <c r="O38" i="52"/>
  <c r="S38" s="1"/>
  <c r="O38" i="65"/>
  <c r="S38" s="1"/>
  <c r="O12" i="59"/>
  <c r="S12" s="1"/>
  <c r="O12" i="64"/>
  <c r="S12" s="1"/>
  <c r="O28" i="37"/>
  <c r="S28" s="1"/>
  <c r="O28" i="62"/>
  <c r="T28" s="1"/>
  <c r="O38" i="44"/>
  <c r="T38" s="1"/>
  <c r="O38" i="47"/>
  <c r="T38" s="1"/>
  <c r="O38" i="55"/>
  <c r="T38" s="1"/>
  <c r="O12" i="25"/>
  <c r="T12" s="1"/>
  <c r="O12" i="27"/>
  <c r="T12" s="1"/>
  <c r="O12" i="44"/>
  <c r="T12" s="1"/>
  <c r="O28" i="15"/>
  <c r="T28" s="1"/>
  <c r="O28" i="48"/>
  <c r="S28" s="1"/>
  <c r="O38" i="50"/>
  <c r="T38" s="1"/>
  <c r="X41" i="57"/>
  <c r="Z43" s="1"/>
  <c r="C9" i="16"/>
  <c r="B9"/>
  <c r="O12" i="32"/>
  <c r="T12" s="1"/>
  <c r="O12" i="65"/>
  <c r="S12" s="1"/>
  <c r="O28" i="45"/>
  <c r="T28" s="1"/>
  <c r="O28" i="52"/>
  <c r="T28" s="1"/>
  <c r="O41" i="37"/>
  <c r="S43" s="1"/>
  <c r="O41" i="43"/>
  <c r="T43" s="1"/>
  <c r="O41" i="53"/>
  <c r="T43" s="1"/>
  <c r="O38" i="32"/>
  <c r="S38" s="1"/>
  <c r="O38" i="45"/>
  <c r="S38" s="1"/>
  <c r="O38" i="64"/>
  <c r="S38" s="1"/>
  <c r="O12" i="18"/>
  <c r="T12" s="1"/>
  <c r="O12" i="66"/>
  <c r="T12" s="1"/>
  <c r="O28" i="67"/>
  <c r="T28" s="1"/>
  <c r="O41" i="26"/>
  <c r="T43" s="1"/>
  <c r="O38" i="17"/>
  <c r="T38" s="1"/>
  <c r="O38" i="27"/>
  <c r="T38" s="1"/>
  <c r="O38" i="29"/>
  <c r="S38" s="1"/>
  <c r="O38" i="37"/>
  <c r="S38" s="1"/>
  <c r="O38" i="54"/>
  <c r="S38" s="1"/>
  <c r="O12" i="30"/>
  <c r="T12" s="1"/>
  <c r="O12" i="48"/>
  <c r="T12" s="1"/>
  <c r="O12" i="51"/>
  <c r="T12" s="1"/>
  <c r="O12" i="61"/>
  <c r="T12" s="1"/>
  <c r="O12" i="63"/>
  <c r="T12" s="1"/>
  <c r="O28" i="23"/>
  <c r="T28" s="1"/>
  <c r="O28" i="36"/>
  <c r="T28" s="1"/>
  <c r="O28" i="38"/>
  <c r="T28" s="1"/>
  <c r="O28" i="63"/>
  <c r="T28" s="1"/>
  <c r="O38" i="33"/>
  <c r="T38" s="1"/>
  <c r="O38" i="39"/>
  <c r="S38" s="1"/>
  <c r="O38" i="43"/>
  <c r="T38" s="1"/>
  <c r="O38" i="46"/>
  <c r="T38" s="1"/>
  <c r="O38" i="60"/>
  <c r="S38" s="1"/>
  <c r="O38" i="67"/>
  <c r="S38" s="1"/>
  <c r="X41" i="29"/>
  <c r="Y43" s="1"/>
  <c r="O12" i="16"/>
  <c r="T12" s="1"/>
  <c r="O12" i="40"/>
  <c r="S12" s="1"/>
  <c r="O12" i="50"/>
  <c r="T12" s="1"/>
  <c r="O12" i="57"/>
  <c r="T12" s="1"/>
  <c r="O28" i="30"/>
  <c r="T28" s="1"/>
  <c r="O28" i="35"/>
  <c r="S28" s="1"/>
  <c r="O38" i="19"/>
  <c r="S38" s="1"/>
  <c r="O38" i="18"/>
  <c r="T38" s="1"/>
  <c r="O38" i="24"/>
  <c r="S38" s="1"/>
  <c r="O38" i="23"/>
  <c r="S38" s="1"/>
  <c r="O38" i="30"/>
  <c r="S38" s="1"/>
  <c r="X41" i="59"/>
  <c r="Z43" s="1"/>
  <c r="B8" i="16"/>
  <c r="C8"/>
  <c r="O12" i="20"/>
  <c r="T12" s="1"/>
  <c r="O12" i="45"/>
  <c r="T12" s="1"/>
  <c r="O12" i="52"/>
  <c r="T12" s="1"/>
  <c r="O38" i="42"/>
  <c r="T38" s="1"/>
  <c r="X41" i="38"/>
  <c r="Z43" s="1"/>
  <c r="X41" i="27"/>
  <c r="Y43" s="1"/>
  <c r="X41" i="39"/>
  <c r="Z43" s="1"/>
  <c r="X41" i="35"/>
  <c r="Y43" s="1"/>
  <c r="X41" i="33"/>
  <c r="Z43" s="1"/>
  <c r="O41" i="42"/>
  <c r="S43" s="1"/>
  <c r="O16" i="22"/>
  <c r="S16" s="1"/>
  <c r="O41" i="57"/>
  <c r="T43" s="1"/>
  <c r="U38" i="31"/>
  <c r="AA44" s="1"/>
  <c r="AA48" s="1"/>
  <c r="X41" i="45"/>
  <c r="Z43" s="1"/>
  <c r="O41" i="44"/>
  <c r="T43" s="1"/>
  <c r="X41" i="31"/>
  <c r="Z43" s="1"/>
  <c r="X41" i="48"/>
  <c r="Y43" s="1"/>
  <c r="O41" i="56"/>
  <c r="S43" s="1"/>
  <c r="X41" i="61"/>
  <c r="Y43" s="1"/>
  <c r="O41" i="48"/>
  <c r="S43" s="1"/>
  <c r="X41" i="34"/>
  <c r="Y43" s="1"/>
  <c r="O41" i="20"/>
  <c r="S43" s="1"/>
  <c r="O41" i="23"/>
  <c r="T43" s="1"/>
  <c r="O41" i="35"/>
  <c r="T43" s="1"/>
  <c r="O41" i="67"/>
  <c r="T43" s="1"/>
  <c r="X41" i="37"/>
  <c r="Y43" s="1"/>
  <c r="X41" i="60"/>
  <c r="Z43" s="1"/>
  <c r="O41" i="16"/>
  <c r="T43" s="1"/>
  <c r="O41" i="58"/>
  <c r="S43" s="1"/>
  <c r="O41" i="63"/>
  <c r="T43" s="1"/>
  <c r="X41" i="56"/>
  <c r="Z43" s="1"/>
  <c r="X41" i="65"/>
  <c r="Z43" s="1"/>
  <c r="X41" i="32"/>
  <c r="Z43" s="1"/>
  <c r="O41" i="30"/>
  <c r="S43" s="1"/>
  <c r="O41" i="36"/>
  <c r="S43" s="1"/>
  <c r="X41" i="49"/>
  <c r="Z43" s="1"/>
  <c r="X41" i="54"/>
  <c r="Y43" s="1"/>
  <c r="X41" i="63"/>
  <c r="Z43" s="1"/>
  <c r="S16" i="39"/>
  <c r="T16"/>
  <c r="T16" i="54"/>
  <c r="S16"/>
  <c r="S16" i="65"/>
  <c r="T16"/>
  <c r="T16" i="66"/>
  <c r="S16"/>
  <c r="S10" i="19"/>
  <c r="T10"/>
  <c r="T10" i="27"/>
  <c r="T10" i="25"/>
  <c r="S10"/>
  <c r="T10" i="32"/>
  <c r="S10"/>
  <c r="S10" i="30"/>
  <c r="T10"/>
  <c r="S14" i="36"/>
  <c r="T14"/>
  <c r="T10" i="38"/>
  <c r="S10"/>
  <c r="T10" i="43"/>
  <c r="S10"/>
  <c r="T10" i="47"/>
  <c r="T10" i="49"/>
  <c r="S10"/>
  <c r="T10" i="52"/>
  <c r="S10"/>
  <c r="T10" i="57"/>
  <c r="S10"/>
  <c r="T10" i="59"/>
  <c r="S10"/>
  <c r="S10" i="63"/>
  <c r="T10"/>
  <c r="T10" i="67"/>
  <c r="S10"/>
  <c r="S12" i="29"/>
  <c r="T12"/>
  <c r="S12" i="37"/>
  <c r="T12"/>
  <c r="S12" i="42"/>
  <c r="T12"/>
  <c r="S12" i="53"/>
  <c r="T12"/>
  <c r="S12" i="58"/>
  <c r="T12"/>
  <c r="S12" i="62"/>
  <c r="T12"/>
  <c r="S12" i="66"/>
  <c r="U39" i="38"/>
  <c r="AA44" s="1"/>
  <c r="AA48" s="1"/>
  <c r="U38" i="47"/>
  <c r="AA44" s="1"/>
  <c r="AA50" s="1"/>
  <c r="U37"/>
  <c r="AA43" s="1"/>
  <c r="AA48" s="1"/>
  <c r="S28" i="20"/>
  <c r="T28"/>
  <c r="S28" i="17"/>
  <c r="T28"/>
  <c r="S28" i="16"/>
  <c r="T28"/>
  <c r="S28" i="27"/>
  <c r="T28"/>
  <c r="S28" i="33"/>
  <c r="T28"/>
  <c r="S28" i="50"/>
  <c r="T28"/>
  <c r="S28" i="54"/>
  <c r="O41" i="15"/>
  <c r="O41" i="19"/>
  <c r="O41" i="21"/>
  <c r="O41" i="27"/>
  <c r="O41" i="24"/>
  <c r="S43" i="33"/>
  <c r="T43"/>
  <c r="O41" i="31"/>
  <c r="O41" i="39"/>
  <c r="O41" i="46"/>
  <c r="O41" i="50"/>
  <c r="O41" i="51"/>
  <c r="O41" i="60"/>
  <c r="O41" i="64"/>
  <c r="O20" i="19"/>
  <c r="O20" i="18"/>
  <c r="O20" i="20"/>
  <c r="O20" i="28"/>
  <c r="O20" i="27"/>
  <c r="O20" i="33"/>
  <c r="O20" i="32"/>
  <c r="O20" i="45"/>
  <c r="O20" i="39"/>
  <c r="O20" i="43"/>
  <c r="O20" i="50"/>
  <c r="O20" i="51"/>
  <c r="O20" i="54"/>
  <c r="O20" i="55"/>
  <c r="O20" i="59"/>
  <c r="O20" i="62"/>
  <c r="O20" i="61"/>
  <c r="O20" i="64"/>
  <c r="T38" i="26"/>
  <c r="S38"/>
  <c r="T38" i="51"/>
  <c r="S38"/>
  <c r="S38" i="66"/>
  <c r="T38"/>
  <c r="S32" i="18"/>
  <c r="T32"/>
  <c r="T32" i="27"/>
  <c r="S32"/>
  <c r="T32" i="25"/>
  <c r="S32"/>
  <c r="S32" i="36"/>
  <c r="T32"/>
  <c r="T32" i="34"/>
  <c r="S32"/>
  <c r="T32" i="47"/>
  <c r="S32"/>
  <c r="O14" i="23"/>
  <c r="O14" i="19"/>
  <c r="O14" i="21"/>
  <c r="O14" i="26"/>
  <c r="O14" i="25"/>
  <c r="O14" i="29"/>
  <c r="O14" i="34"/>
  <c r="O14" i="40"/>
  <c r="O14" i="45"/>
  <c r="O14" i="52"/>
  <c r="O14" i="51"/>
  <c r="O14" i="56"/>
  <c r="O14" i="55"/>
  <c r="O14" i="58"/>
  <c r="O14" i="63"/>
  <c r="O14" i="65"/>
  <c r="O14" i="67"/>
  <c r="T22" i="21"/>
  <c r="S22"/>
  <c r="S22" i="19"/>
  <c r="T22" i="28"/>
  <c r="S22"/>
  <c r="T22" i="37"/>
  <c r="S22"/>
  <c r="T22" i="38"/>
  <c r="S22"/>
  <c r="T22" i="39"/>
  <c r="S22"/>
  <c r="T22" i="48"/>
  <c r="S22"/>
  <c r="T22" i="47"/>
  <c r="S22"/>
  <c r="T22" i="57"/>
  <c r="S22"/>
  <c r="T22" i="67"/>
  <c r="S22"/>
  <c r="O36" i="19"/>
  <c r="O36" i="22"/>
  <c r="O38" i="28"/>
  <c r="O36" i="30"/>
  <c r="O36" i="37"/>
  <c r="O36" i="49"/>
  <c r="O36" i="50"/>
  <c r="O36" i="54"/>
  <c r="O36" i="56"/>
  <c r="O38" i="57"/>
  <c r="O36" i="59"/>
  <c r="O36" i="65"/>
  <c r="O36" i="64"/>
  <c r="O26" i="18"/>
  <c r="O26" i="15"/>
  <c r="O26" i="19"/>
  <c r="O26" i="25"/>
  <c r="O26" i="31"/>
  <c r="O26" i="30"/>
  <c r="O26" i="33"/>
  <c r="O26" i="39"/>
  <c r="O26" i="42"/>
  <c r="O26" i="50"/>
  <c r="O26" i="52"/>
  <c r="O28" i="56"/>
  <c r="O26" i="63"/>
  <c r="O26" i="66"/>
  <c r="O8" i="18"/>
  <c r="O8" i="24"/>
  <c r="O8" i="26"/>
  <c r="O8" i="32"/>
  <c r="O8" i="39"/>
  <c r="O8" i="65"/>
  <c r="Y43" i="17"/>
  <c r="Z43"/>
  <c r="X41" i="15"/>
  <c r="X41" i="23"/>
  <c r="X41" i="26"/>
  <c r="X41" i="30"/>
  <c r="X41" i="43"/>
  <c r="X41" i="42"/>
  <c r="X41" i="51"/>
  <c r="X41" i="58"/>
  <c r="X41" i="64"/>
  <c r="O18" i="19"/>
  <c r="O18" i="18"/>
  <c r="O18" i="20"/>
  <c r="O18" i="24"/>
  <c r="O18" i="27"/>
  <c r="O18" i="37"/>
  <c r="O18" i="36"/>
  <c r="O18" i="34"/>
  <c r="O18" i="42"/>
  <c r="O18" i="47"/>
  <c r="O18" i="54"/>
  <c r="O18" i="57"/>
  <c r="O18" i="60"/>
  <c r="O18" i="64"/>
  <c r="O30" i="17"/>
  <c r="O30" i="23"/>
  <c r="O30" i="21"/>
  <c r="O30" i="26"/>
  <c r="O30" i="24"/>
  <c r="O32" i="28"/>
  <c r="O30"/>
  <c r="O30" i="33"/>
  <c r="O30" i="38"/>
  <c r="O30" i="39"/>
  <c r="O30" i="49"/>
  <c r="O30" i="50"/>
  <c r="O30" i="51"/>
  <c r="O30" i="55"/>
  <c r="O30" i="57"/>
  <c r="O30" i="58"/>
  <c r="O30" i="62"/>
  <c r="O30" i="65"/>
  <c r="O30" i="67"/>
  <c r="U38" i="61"/>
  <c r="U37"/>
  <c r="T16" i="17"/>
  <c r="S16"/>
  <c r="T16" i="26"/>
  <c r="S16"/>
  <c r="T16" i="32"/>
  <c r="S16"/>
  <c r="S10" i="20"/>
  <c r="T10"/>
  <c r="T10" i="17"/>
  <c r="S10"/>
  <c r="T10" i="35"/>
  <c r="S10"/>
  <c r="T10" i="33"/>
  <c r="S10"/>
  <c r="S10" i="36"/>
  <c r="T10"/>
  <c r="S10" i="44"/>
  <c r="T10"/>
  <c r="T10" i="53"/>
  <c r="S10"/>
  <c r="T10" i="58"/>
  <c r="S10"/>
  <c r="T10" i="60"/>
  <c r="S10"/>
  <c r="S10" i="66"/>
  <c r="T10"/>
  <c r="T12" i="19"/>
  <c r="S12"/>
  <c r="S12" i="28"/>
  <c r="T12"/>
  <c r="S12" i="34"/>
  <c r="T12"/>
  <c r="S12" i="57"/>
  <c r="S12" i="56"/>
  <c r="T12"/>
  <c r="S12" i="67"/>
  <c r="T12"/>
  <c r="S28" i="29"/>
  <c r="T28"/>
  <c r="S28" i="42"/>
  <c r="T28"/>
  <c r="S28" i="39"/>
  <c r="T28"/>
  <c r="S28" i="59"/>
  <c r="T28"/>
  <c r="O41" i="18"/>
  <c r="O41" i="22"/>
  <c r="O41" i="25"/>
  <c r="S43" i="28"/>
  <c r="T43"/>
  <c r="O41" i="29"/>
  <c r="O41" i="34"/>
  <c r="O41" i="40"/>
  <c r="O20" i="15"/>
  <c r="O20" i="22"/>
  <c r="O20" i="21"/>
  <c r="O20" i="23"/>
  <c r="O20" i="31"/>
  <c r="O20" i="37"/>
  <c r="O20" i="30"/>
  <c r="O20" i="38"/>
  <c r="O20" i="40"/>
  <c r="O20" i="53"/>
  <c r="O20" i="57"/>
  <c r="O20" i="58"/>
  <c r="O20" i="63"/>
  <c r="O20" i="67"/>
  <c r="T38" i="31"/>
  <c r="S38"/>
  <c r="S38" i="38"/>
  <c r="T38"/>
  <c r="T38" i="58"/>
  <c r="S38"/>
  <c r="S38" i="61"/>
  <c r="T38"/>
  <c r="T32" i="22"/>
  <c r="S32"/>
  <c r="T32" i="20"/>
  <c r="S32"/>
  <c r="S32" i="35"/>
  <c r="T32"/>
  <c r="S32" i="43"/>
  <c r="T32"/>
  <c r="T32" i="39"/>
  <c r="S32"/>
  <c r="T32" i="38"/>
  <c r="S32"/>
  <c r="S32" i="50"/>
  <c r="T32"/>
  <c r="T32" i="59"/>
  <c r="S32"/>
  <c r="T32" i="62"/>
  <c r="S32"/>
  <c r="S32" i="64"/>
  <c r="T32"/>
  <c r="O14" i="18"/>
  <c r="O14" i="15"/>
  <c r="O14" i="17"/>
  <c r="O14" i="32"/>
  <c r="O14" i="35"/>
  <c r="O14" i="44"/>
  <c r="O14" i="42"/>
  <c r="O14" i="50"/>
  <c r="O14" i="48"/>
  <c r="O14" i="57"/>
  <c r="O14" i="59"/>
  <c r="O14" i="61"/>
  <c r="O14" i="64"/>
  <c r="T22" i="22"/>
  <c r="S22"/>
  <c r="T22" i="23"/>
  <c r="S22"/>
  <c r="T22" i="40"/>
  <c r="T22" i="50"/>
  <c r="S22"/>
  <c r="S18" i="49"/>
  <c r="T18"/>
  <c r="T22" i="54"/>
  <c r="S22"/>
  <c r="T22" i="58"/>
  <c r="S22"/>
  <c r="T22" i="60"/>
  <c r="S22"/>
  <c r="T22" i="62"/>
  <c r="S22"/>
  <c r="O36" i="15"/>
  <c r="O36" i="20"/>
  <c r="O36" i="23"/>
  <c r="O36" i="24"/>
  <c r="O36" i="33"/>
  <c r="O36" i="31"/>
  <c r="O36" i="35"/>
  <c r="O36" i="43"/>
  <c r="O36" i="45"/>
  <c r="O36" i="48"/>
  <c r="O36" i="52"/>
  <c r="O36" i="61"/>
  <c r="O36" i="66"/>
  <c r="O26" i="22"/>
  <c r="O26" i="20"/>
  <c r="O26" i="32"/>
  <c r="O26" i="35"/>
  <c r="O26" i="44"/>
  <c r="O26" i="43"/>
  <c r="O26" i="45"/>
  <c r="O26" i="46"/>
  <c r="O26" i="54"/>
  <c r="O26" i="56"/>
  <c r="O26" i="59"/>
  <c r="O26" i="62"/>
  <c r="O26" i="65"/>
  <c r="O8" i="20"/>
  <c r="O8" i="15"/>
  <c r="O8" i="16"/>
  <c r="O8" i="30"/>
  <c r="O8" i="33"/>
  <c r="O8" i="35"/>
  <c r="O8" i="40"/>
  <c r="O8" i="43"/>
  <c r="O8" i="48"/>
  <c r="O8" i="45"/>
  <c r="O8" i="50"/>
  <c r="O8" i="51"/>
  <c r="O8" i="52"/>
  <c r="O8" i="55"/>
  <c r="O8" i="57"/>
  <c r="O8" i="60"/>
  <c r="O8" i="61"/>
  <c r="O8" i="63"/>
  <c r="Y43" i="18"/>
  <c r="Z43"/>
  <c r="X41" i="20"/>
  <c r="X41" i="44"/>
  <c r="X41" i="46"/>
  <c r="O18" i="15"/>
  <c r="O18" i="21"/>
  <c r="O18" i="25"/>
  <c r="O18" i="28"/>
  <c r="O18" i="30"/>
  <c r="O18" i="35"/>
  <c r="O18" i="38"/>
  <c r="O18" i="45"/>
  <c r="O18" i="43"/>
  <c r="O18" i="51"/>
  <c r="O18" i="55"/>
  <c r="O18" i="62"/>
  <c r="O18" i="61"/>
  <c r="O18" i="67"/>
  <c r="O30" i="19"/>
  <c r="O30" i="15"/>
  <c r="O30" i="30"/>
  <c r="O30" i="36"/>
  <c r="O30" i="35"/>
  <c r="O30" i="42"/>
  <c r="O30" i="44"/>
  <c r="O30" i="45"/>
  <c r="O30" i="47"/>
  <c r="O32" i="57"/>
  <c r="O30" i="64"/>
  <c r="S16" i="19"/>
  <c r="T16"/>
  <c r="T16" i="24"/>
  <c r="S16"/>
  <c r="T16" i="27"/>
  <c r="S16"/>
  <c r="T16" i="28"/>
  <c r="S16"/>
  <c r="T16" i="33"/>
  <c r="S16"/>
  <c r="S16" i="36"/>
  <c r="T16"/>
  <c r="T16" i="40"/>
  <c r="S16"/>
  <c r="S16" i="44"/>
  <c r="T16"/>
  <c r="S16" i="51"/>
  <c r="T16"/>
  <c r="T16" i="52"/>
  <c r="S16"/>
  <c r="T16" i="57"/>
  <c r="S16"/>
  <c r="T16" i="62"/>
  <c r="S16"/>
  <c r="T10" i="22"/>
  <c r="S10"/>
  <c r="S10" i="15"/>
  <c r="T10"/>
  <c r="T10" i="21"/>
  <c r="S10"/>
  <c r="T10" i="37"/>
  <c r="S10"/>
  <c r="T10" i="34"/>
  <c r="S10"/>
  <c r="S10" i="46"/>
  <c r="T10"/>
  <c r="S10" i="51"/>
  <c r="T10"/>
  <c r="T10" i="54"/>
  <c r="S10"/>
  <c r="S10" i="61"/>
  <c r="T10"/>
  <c r="T10" i="64"/>
  <c r="S10"/>
  <c r="S12" i="23"/>
  <c r="T12"/>
  <c r="S12" i="36"/>
  <c r="T12"/>
  <c r="S12" i="38"/>
  <c r="T12"/>
  <c r="S12" i="39"/>
  <c r="T12"/>
  <c r="S12" i="47"/>
  <c r="T12"/>
  <c r="S12" i="54"/>
  <c r="T12"/>
  <c r="T12" i="60"/>
  <c r="S12"/>
  <c r="S28" i="24"/>
  <c r="T28"/>
  <c r="T28" i="60"/>
  <c r="S28"/>
  <c r="O41" i="17"/>
  <c r="O41" i="45"/>
  <c r="O41" i="47"/>
  <c r="O41" i="49"/>
  <c r="O41" i="52"/>
  <c r="O41" i="55"/>
  <c r="O41" i="59"/>
  <c r="O41" i="61"/>
  <c r="O41" i="62"/>
  <c r="O41" i="65"/>
  <c r="O41" i="66"/>
  <c r="O20" i="24"/>
  <c r="O20" i="29"/>
  <c r="O20" i="35"/>
  <c r="O20" i="34"/>
  <c r="O20" i="46"/>
  <c r="O20" i="48"/>
  <c r="O20" i="65"/>
  <c r="T38" i="56"/>
  <c r="S38"/>
  <c r="T38" i="59"/>
  <c r="S38"/>
  <c r="T32" i="15"/>
  <c r="S32"/>
  <c r="T32" i="23"/>
  <c r="S32"/>
  <c r="S32" i="45"/>
  <c r="T32"/>
  <c r="T32" i="48"/>
  <c r="S32"/>
  <c r="T32" i="53"/>
  <c r="S32"/>
  <c r="T32" i="56"/>
  <c r="S32"/>
  <c r="T32" i="61"/>
  <c r="S32"/>
  <c r="O14" i="16"/>
  <c r="O14" i="20"/>
  <c r="O14" i="22"/>
  <c r="O14" i="27"/>
  <c r="O14" i="24"/>
  <c r="O14" i="30"/>
  <c r="O14" i="33"/>
  <c r="O14" i="47"/>
  <c r="O14" i="49"/>
  <c r="O14" i="54"/>
  <c r="O14" i="53"/>
  <c r="O14" i="60"/>
  <c r="S22" i="18"/>
  <c r="T22"/>
  <c r="S22" i="24"/>
  <c r="T22"/>
  <c r="S22" i="30"/>
  <c r="T22"/>
  <c r="T22" i="49"/>
  <c r="S22"/>
  <c r="S22" i="56"/>
  <c r="T22"/>
  <c r="T22" i="59"/>
  <c r="S22"/>
  <c r="S22" i="63"/>
  <c r="T22"/>
  <c r="T22" i="64"/>
  <c r="S22"/>
  <c r="O36" i="21"/>
  <c r="O36" i="26"/>
  <c r="O36" i="25"/>
  <c r="O36" i="36"/>
  <c r="O36" i="34"/>
  <c r="O36" i="32"/>
  <c r="O36" i="39"/>
  <c r="O36" i="44"/>
  <c r="O36" i="38"/>
  <c r="O36" i="42"/>
  <c r="O36" i="46"/>
  <c r="O36" i="51"/>
  <c r="O36" i="62"/>
  <c r="O36" i="63"/>
  <c r="O26" i="21"/>
  <c r="O26" i="28"/>
  <c r="O26" i="26"/>
  <c r="O26" i="34"/>
  <c r="O26" i="37"/>
  <c r="O26" i="38"/>
  <c r="O26" i="47"/>
  <c r="O26" i="49"/>
  <c r="O28" i="46"/>
  <c r="O28" i="51"/>
  <c r="O26"/>
  <c r="O26" i="57"/>
  <c r="O26" i="55"/>
  <c r="O26" i="58"/>
  <c r="O26" i="61"/>
  <c r="O26" i="67"/>
  <c r="O8" i="22"/>
  <c r="O8" i="25"/>
  <c r="O8" i="27"/>
  <c r="O8" i="28"/>
  <c r="O8" i="37"/>
  <c r="O8" i="44"/>
  <c r="O8" i="59"/>
  <c r="O8" i="64"/>
  <c r="O8" i="67"/>
  <c r="Y43" i="22"/>
  <c r="Z43"/>
  <c r="X41" i="19"/>
  <c r="X41" i="25"/>
  <c r="X41" i="50"/>
  <c r="X41" i="53"/>
  <c r="X41" i="55"/>
  <c r="X41" i="62"/>
  <c r="X41" i="67"/>
  <c r="O18" i="16"/>
  <c r="O18" i="22"/>
  <c r="O18" i="29"/>
  <c r="O22" i="32"/>
  <c r="O18"/>
  <c r="O18" i="31"/>
  <c r="O18" i="39"/>
  <c r="O18" i="50"/>
  <c r="O18" i="53"/>
  <c r="O18" i="56"/>
  <c r="O18" i="59"/>
  <c r="O18" i="63"/>
  <c r="O30" i="18"/>
  <c r="O30" i="20"/>
  <c r="O30" i="27"/>
  <c r="O30" i="25"/>
  <c r="O30" i="31"/>
  <c r="O30" i="43"/>
  <c r="O30" i="48"/>
  <c r="O30" i="53"/>
  <c r="O30" i="52"/>
  <c r="O30" i="56"/>
  <c r="O30" i="59"/>
  <c r="O30" i="61"/>
  <c r="T16" i="15"/>
  <c r="S16"/>
  <c r="T16" i="16"/>
  <c r="S16"/>
  <c r="T16" i="18"/>
  <c r="S16"/>
  <c r="T16" i="25"/>
  <c r="S16"/>
  <c r="T16" i="23"/>
  <c r="S16"/>
  <c r="T16" i="29"/>
  <c r="S16"/>
  <c r="T16" i="37"/>
  <c r="S16"/>
  <c r="T16" i="43"/>
  <c r="S16"/>
  <c r="S16" i="42"/>
  <c r="T16"/>
  <c r="T16" i="48"/>
  <c r="S16"/>
  <c r="T16" i="47"/>
  <c r="S16"/>
  <c r="T16" i="49"/>
  <c r="S16"/>
  <c r="S16" i="53"/>
  <c r="T16"/>
  <c r="S16" i="55"/>
  <c r="T16"/>
  <c r="T16" i="58"/>
  <c r="S16"/>
  <c r="T16" i="59"/>
  <c r="S16"/>
  <c r="T16" i="64"/>
  <c r="S16"/>
  <c r="T10" i="23"/>
  <c r="S10"/>
  <c r="T10" i="26"/>
  <c r="S10"/>
  <c r="T10" i="28"/>
  <c r="T10" i="29"/>
  <c r="S10"/>
  <c r="S10" i="42"/>
  <c r="T10"/>
  <c r="T10" i="40"/>
  <c r="S10"/>
  <c r="S10" i="45"/>
  <c r="T10"/>
  <c r="S10" i="56"/>
  <c r="T10"/>
  <c r="T10" i="55"/>
  <c r="S10"/>
  <c r="T10" i="62"/>
  <c r="S10"/>
  <c r="T10" i="65"/>
  <c r="S10"/>
  <c r="S12" i="17"/>
  <c r="T12"/>
  <c r="T12" i="22"/>
  <c r="S12"/>
  <c r="S12" i="24"/>
  <c r="T12"/>
  <c r="S12" i="26"/>
  <c r="T12"/>
  <c r="S12" i="31"/>
  <c r="T12"/>
  <c r="S12" i="33"/>
  <c r="T12"/>
  <c r="T12" i="35"/>
  <c r="S12"/>
  <c r="S12" i="43"/>
  <c r="T12"/>
  <c r="S12" i="49"/>
  <c r="T12"/>
  <c r="S12" i="46"/>
  <c r="T12"/>
  <c r="S12" i="55"/>
  <c r="T12"/>
  <c r="S28" i="25"/>
  <c r="T28"/>
  <c r="S28" i="26"/>
  <c r="T28"/>
  <c r="S28" i="34"/>
  <c r="T28"/>
  <c r="S28" i="43"/>
  <c r="T28"/>
  <c r="T28" i="57"/>
  <c r="S28"/>
  <c r="S28" i="61"/>
  <c r="S43" i="32"/>
  <c r="T43"/>
  <c r="O41" i="54"/>
  <c r="O20" i="16"/>
  <c r="O20" i="17"/>
  <c r="O20" i="25"/>
  <c r="O20" i="26"/>
  <c r="O20" i="36"/>
  <c r="O20" i="44"/>
  <c r="O20" i="42"/>
  <c r="O20" i="47"/>
  <c r="O20" i="49"/>
  <c r="O20" i="52"/>
  <c r="O20" i="56"/>
  <c r="O20" i="60"/>
  <c r="O20" i="66"/>
  <c r="U36" i="15"/>
  <c r="U43" s="1"/>
  <c r="U46" s="1"/>
  <c r="T38" i="35"/>
  <c r="S38"/>
  <c r="T38" i="48"/>
  <c r="S38"/>
  <c r="T32" i="37"/>
  <c r="S32"/>
  <c r="T32" i="42"/>
  <c r="S32"/>
  <c r="T32" i="49"/>
  <c r="S32"/>
  <c r="O14" i="28"/>
  <c r="O14" i="37"/>
  <c r="O14" i="31"/>
  <c r="O14" i="43"/>
  <c r="O14" i="46"/>
  <c r="O14" i="62"/>
  <c r="O14" i="66"/>
  <c r="S22" i="20"/>
  <c r="T22"/>
  <c r="T22" i="25"/>
  <c r="S22"/>
  <c r="T22" i="31"/>
  <c r="S22"/>
  <c r="S22" i="36"/>
  <c r="T22"/>
  <c r="T22" i="44"/>
  <c r="S22"/>
  <c r="S22" i="45"/>
  <c r="T22"/>
  <c r="S22" i="46"/>
  <c r="T22"/>
  <c r="S22" i="51"/>
  <c r="T22"/>
  <c r="T22" i="55"/>
  <c r="S22"/>
  <c r="T22" i="66"/>
  <c r="S22"/>
  <c r="O36" i="16"/>
  <c r="O36" i="18"/>
  <c r="O36" i="17"/>
  <c r="O36" i="27"/>
  <c r="O36" i="28"/>
  <c r="O36" i="29"/>
  <c r="O36" i="40"/>
  <c r="O36" i="47"/>
  <c r="O36" i="53"/>
  <c r="O36" i="55"/>
  <c r="O36" i="57"/>
  <c r="O36" i="58"/>
  <c r="O36" i="60"/>
  <c r="O38" i="63"/>
  <c r="O36" i="67"/>
  <c r="O26" i="17"/>
  <c r="O26" i="16"/>
  <c r="O26" i="23"/>
  <c r="O26" i="24"/>
  <c r="O26" i="27"/>
  <c r="O26" i="29"/>
  <c r="O26" i="36"/>
  <c r="O26" i="40"/>
  <c r="O26" i="48"/>
  <c r="O26" i="53"/>
  <c r="O28" i="55"/>
  <c r="O26" i="60"/>
  <c r="O26" i="64"/>
  <c r="O8" i="21"/>
  <c r="O8" i="19"/>
  <c r="O8" i="17"/>
  <c r="O8" i="23"/>
  <c r="O8" i="29"/>
  <c r="O8" i="31"/>
  <c r="O8" i="34"/>
  <c r="O8" i="36"/>
  <c r="O8" i="42"/>
  <c r="O8" i="38"/>
  <c r="O8" i="49"/>
  <c r="O8" i="47"/>
  <c r="O8" i="46"/>
  <c r="O8" i="53"/>
  <c r="O8" i="54"/>
  <c r="O8" i="56"/>
  <c r="O8" i="58"/>
  <c r="O8" i="62"/>
  <c r="O8" i="66"/>
  <c r="Y43" i="16"/>
  <c r="Z43"/>
  <c r="X41" i="24"/>
  <c r="X41" i="28"/>
  <c r="X41" i="36"/>
  <c r="X41" i="40"/>
  <c r="X41" i="47"/>
  <c r="X41" i="52"/>
  <c r="X41" i="66"/>
  <c r="O18" i="17"/>
  <c r="O18" i="26"/>
  <c r="O18" i="23"/>
  <c r="O18" i="33"/>
  <c r="O18" i="44"/>
  <c r="O18" i="40"/>
  <c r="O18" i="46"/>
  <c r="O18" i="48"/>
  <c r="O18" i="52"/>
  <c r="O18" i="58"/>
  <c r="O18" i="65"/>
  <c r="O18" i="66"/>
  <c r="O30" i="16"/>
  <c r="O30" i="22"/>
  <c r="O30" i="37"/>
  <c r="O30" i="29"/>
  <c r="O30" i="34"/>
  <c r="O30" i="32"/>
  <c r="O30" i="40"/>
  <c r="O30" i="46"/>
  <c r="O30" i="54"/>
  <c r="O30" i="60"/>
  <c r="O30" i="63"/>
  <c r="O30" i="66"/>
  <c r="U38" i="67"/>
  <c r="U44" s="1"/>
  <c r="AA46" s="1"/>
  <c r="U37"/>
  <c r="U43" s="1"/>
  <c r="U46" s="1"/>
  <c r="U36"/>
  <c r="AA43" s="1"/>
  <c r="AA48" s="1"/>
  <c r="U36" i="66"/>
  <c r="U28" i="65"/>
  <c r="R29" s="1"/>
  <c r="O28" s="1"/>
  <c r="T28" s="1"/>
  <c r="U36"/>
  <c r="U37" i="64"/>
  <c r="U36"/>
  <c r="U38"/>
  <c r="U36" i="63"/>
  <c r="U37"/>
  <c r="U38"/>
  <c r="U38" i="62"/>
  <c r="U37"/>
  <c r="U36" i="61"/>
  <c r="U36" i="60"/>
  <c r="U36" i="59"/>
  <c r="U39" i="58"/>
  <c r="U38"/>
  <c r="U37"/>
  <c r="U39" i="57"/>
  <c r="U38" i="56"/>
  <c r="U37"/>
  <c r="U36"/>
  <c r="U37" i="55"/>
  <c r="U38"/>
  <c r="U38" i="54"/>
  <c r="U44" s="1"/>
  <c r="AA46" s="1"/>
  <c r="U37"/>
  <c r="AA43" s="1"/>
  <c r="AA48" s="1"/>
  <c r="U36"/>
  <c r="U43" s="1"/>
  <c r="U46" s="1"/>
  <c r="U38" i="53"/>
  <c r="U44" s="1"/>
  <c r="AA46" s="1"/>
  <c r="U37"/>
  <c r="U43" s="1"/>
  <c r="U46" s="1"/>
  <c r="U39" i="52"/>
  <c r="U44" s="1"/>
  <c r="AA46" s="1"/>
  <c r="U37"/>
  <c r="AA43" s="1"/>
  <c r="AA48" s="1"/>
  <c r="U36"/>
  <c r="U43" s="1"/>
  <c r="U46" s="1"/>
  <c r="U36" i="51"/>
  <c r="AA43" s="1"/>
  <c r="AA50" s="1"/>
  <c r="U37" i="50"/>
  <c r="U43" s="1"/>
  <c r="AA46" s="1"/>
  <c r="U38"/>
  <c r="AA44" s="1"/>
  <c r="AA50" s="1"/>
  <c r="U28" i="49"/>
  <c r="R29" s="1"/>
  <c r="O28" s="1"/>
  <c r="U36" i="48"/>
  <c r="U43" s="1"/>
  <c r="U46" s="1"/>
  <c r="U36" i="47"/>
  <c r="U43" s="1"/>
  <c r="U46" s="1"/>
  <c r="U37" i="46"/>
  <c r="AA43" s="1"/>
  <c r="AA48" s="1"/>
  <c r="U38"/>
  <c r="U44" s="1"/>
  <c r="AA46" s="1"/>
  <c r="U36" i="45"/>
  <c r="U43" s="1"/>
  <c r="U46" s="1"/>
  <c r="U38"/>
  <c r="U44" s="1"/>
  <c r="AA46" s="1"/>
  <c r="U37"/>
  <c r="AA43" s="1"/>
  <c r="AA48" s="1"/>
  <c r="U28" i="44"/>
  <c r="R29" s="1"/>
  <c r="O28" s="1"/>
  <c r="U36"/>
  <c r="U43" s="1"/>
  <c r="AA46" s="1"/>
  <c r="U36" i="43"/>
  <c r="U43" s="1"/>
  <c r="U46" s="1"/>
  <c r="U37" i="42"/>
  <c r="U43" s="1"/>
  <c r="AA46" s="1"/>
  <c r="C8" i="15"/>
  <c r="B8"/>
  <c r="C9"/>
  <c r="B9"/>
  <c r="C10"/>
  <c r="B10"/>
  <c r="U36" i="40"/>
  <c r="U43" s="1"/>
  <c r="U46" s="1"/>
  <c r="U38" i="38"/>
  <c r="U44" s="1"/>
  <c r="AA46" s="1"/>
  <c r="U37"/>
  <c r="AA43" s="1"/>
  <c r="AA50" s="1"/>
  <c r="U36"/>
  <c r="U43" s="1"/>
  <c r="U46" s="1"/>
  <c r="U37" i="37"/>
  <c r="AA43" s="1"/>
  <c r="AA48" s="1"/>
  <c r="U38"/>
  <c r="U44" s="1"/>
  <c r="AA46" s="1"/>
  <c r="U38" i="36"/>
  <c r="AA44" s="1"/>
  <c r="AA50" s="1"/>
  <c r="U37"/>
  <c r="U43" s="1"/>
  <c r="AA46" s="1"/>
  <c r="U36"/>
  <c r="AA43" s="1"/>
  <c r="AA48" s="1"/>
  <c r="U36" i="35"/>
  <c r="U43" s="1"/>
  <c r="U46" s="1"/>
  <c r="U39"/>
  <c r="AA44" s="1"/>
  <c r="AA48" s="1"/>
  <c r="U37" i="34"/>
  <c r="AA43" s="1"/>
  <c r="AA48" s="1"/>
  <c r="U38"/>
  <c r="U44" s="1"/>
  <c r="AA46" s="1"/>
  <c r="U38" i="33"/>
  <c r="AA44" s="1"/>
  <c r="AA50" s="1"/>
  <c r="U37"/>
  <c r="AA43" s="1"/>
  <c r="AA48" s="1"/>
  <c r="U36" i="32"/>
  <c r="AA43" s="1"/>
  <c r="AA48" s="1"/>
  <c r="U37"/>
  <c r="U43" s="1"/>
  <c r="AA46" s="1"/>
  <c r="U38"/>
  <c r="U44" s="1"/>
  <c r="U46" s="1"/>
  <c r="U36" i="31"/>
  <c r="AA43" s="1"/>
  <c r="AA50" s="1"/>
  <c r="U39"/>
  <c r="U44" s="1"/>
  <c r="U46" s="1"/>
  <c r="U36" i="30"/>
  <c r="AA43" s="1"/>
  <c r="AA48" s="1"/>
  <c r="U37" i="29"/>
  <c r="U43" s="1"/>
  <c r="AA46" s="1"/>
  <c r="U38"/>
  <c r="U44" s="1"/>
  <c r="U46" s="1"/>
  <c r="U39"/>
  <c r="AA44" s="1"/>
  <c r="AA50" s="1"/>
  <c r="U36"/>
  <c r="AA43" s="1"/>
  <c r="AA48" s="1"/>
  <c r="U39" i="28"/>
  <c r="AA44" s="1"/>
  <c r="AA50" s="1"/>
  <c r="U28"/>
  <c r="R29" s="1"/>
  <c r="O28" s="1"/>
  <c r="T28" s="1"/>
  <c r="U38" i="26"/>
  <c r="AA44" s="1"/>
  <c r="AA50" s="1"/>
  <c r="U37"/>
  <c r="U43" s="1"/>
  <c r="U46" s="1"/>
  <c r="U37" i="25"/>
  <c r="AA43" s="1"/>
  <c r="AA48" s="1"/>
  <c r="U38"/>
  <c r="AA44" s="1"/>
  <c r="AA50" s="1"/>
  <c r="U36"/>
  <c r="U43" s="1"/>
  <c r="U46" s="1"/>
  <c r="U37" i="23"/>
  <c r="U43" s="1"/>
  <c r="U46" s="1"/>
  <c r="U38"/>
  <c r="U44" s="1"/>
  <c r="AA46" s="1"/>
  <c r="U28" i="22"/>
  <c r="R29" s="1"/>
  <c r="O28" s="1"/>
  <c r="T28" s="1"/>
  <c r="U39"/>
  <c r="AA44" s="1"/>
  <c r="AA50" s="1"/>
  <c r="U28" i="21"/>
  <c r="R29" s="1"/>
  <c r="O28" s="1"/>
  <c r="S28" s="1"/>
  <c r="U36" i="20"/>
  <c r="AA43" s="1"/>
  <c r="AA50" s="1"/>
  <c r="U37" i="19"/>
  <c r="U43" s="1"/>
  <c r="U46" s="1"/>
  <c r="U38"/>
  <c r="AA44" s="1"/>
  <c r="AA50" s="1"/>
  <c r="U28" i="18"/>
  <c r="R29" s="1"/>
  <c r="O28" s="1"/>
  <c r="U33" i="17"/>
  <c r="R33" s="1"/>
  <c r="O32" s="1"/>
  <c r="S32" s="1"/>
  <c r="U38"/>
  <c r="U44" s="1"/>
  <c r="AA46" s="1"/>
  <c r="U37"/>
  <c r="U43" s="1"/>
  <c r="U46" s="1"/>
  <c r="U36"/>
  <c r="AA43" s="1"/>
  <c r="AA50" s="1"/>
  <c r="U38" i="16"/>
  <c r="U44" s="1"/>
  <c r="AA46" s="1"/>
  <c r="U36"/>
  <c r="AA43" s="1"/>
  <c r="AA48" s="1"/>
  <c r="U37"/>
  <c r="U43" s="1"/>
  <c r="U46" s="1"/>
  <c r="U37" i="15"/>
  <c r="AA43" s="1"/>
  <c r="AA50" s="1"/>
  <c r="U38"/>
  <c r="AA44" s="1"/>
  <c r="AA48" s="1"/>
  <c r="I51" i="11"/>
  <c r="AI52"/>
  <c r="I52" s="1"/>
  <c r="I19"/>
  <c r="AI20"/>
  <c r="I20" s="1"/>
  <c r="U8"/>
  <c r="I67"/>
  <c r="AI68"/>
  <c r="I68" s="1"/>
  <c r="I27"/>
  <c r="AI28"/>
  <c r="I28" s="1"/>
  <c r="AI11"/>
  <c r="U27"/>
  <c r="J61"/>
  <c r="U23"/>
  <c r="AZ65" i="3"/>
  <c r="AQ57"/>
  <c r="BB52"/>
  <c r="AQ20"/>
  <c r="AZ51"/>
  <c r="AZ59"/>
  <c r="AZ11"/>
  <c r="BC58"/>
  <c r="AQ65"/>
  <c r="AN65"/>
  <c r="AQ66"/>
  <c r="AN36"/>
  <c r="BB67"/>
  <c r="BC35"/>
  <c r="BB44"/>
  <c r="BA49"/>
  <c r="AQ26"/>
  <c r="AQ51"/>
  <c r="AZ19"/>
  <c r="BC34"/>
  <c r="BC28"/>
  <c r="BC59"/>
  <c r="BC26"/>
  <c r="BB68"/>
  <c r="BC36"/>
  <c r="AZ58"/>
  <c r="AN58"/>
  <c r="AQ59"/>
  <c r="AX57" s="1"/>
  <c r="AN60"/>
  <c r="BB25"/>
  <c r="AQ28"/>
  <c r="AQ36"/>
  <c r="AQ17"/>
  <c r="BB20"/>
  <c r="AQ18"/>
  <c r="AW17" s="1"/>
  <c r="AQ27"/>
  <c r="BC18"/>
  <c r="BB17"/>
  <c r="BB28"/>
  <c r="BB41"/>
  <c r="AQ49"/>
  <c r="AQ50"/>
  <c r="AX50" s="1"/>
  <c r="BB65"/>
  <c r="AN59"/>
  <c r="AQ67"/>
  <c r="BC27"/>
  <c r="BB33"/>
  <c r="BA36"/>
  <c r="AQ44"/>
  <c r="BC51"/>
  <c r="AQ58"/>
  <c r="AV58" s="1"/>
  <c r="AQ68"/>
  <c r="BB9"/>
  <c r="BA9"/>
  <c r="AZ17"/>
  <c r="AZ25"/>
  <c r="BB27"/>
  <c r="AZ41"/>
  <c r="AQ43"/>
  <c r="AZ49"/>
  <c r="AQ60"/>
  <c r="AZ43"/>
  <c r="AN43"/>
  <c r="AZ34"/>
  <c r="AN34"/>
  <c r="BC60"/>
  <c r="BC52"/>
  <c r="BA52"/>
  <c r="BC68"/>
  <c r="AN17"/>
  <c r="BC20"/>
  <c r="BC11"/>
  <c r="AT12"/>
  <c r="AN12" s="1"/>
  <c r="BA33"/>
  <c r="AN41"/>
  <c r="AR42"/>
  <c r="AZ42" s="1"/>
  <c r="AN49"/>
  <c r="BB49"/>
  <c r="AR50"/>
  <c r="BA50" s="1"/>
  <c r="AQ52"/>
  <c r="BA57"/>
  <c r="AR66"/>
  <c r="BA66" s="1"/>
  <c r="AQ19"/>
  <c r="AX17" s="1"/>
  <c r="AR26"/>
  <c r="AQ42"/>
  <c r="AW44" s="1"/>
  <c r="BC43"/>
  <c r="BC50"/>
  <c r="AN51"/>
  <c r="AS44"/>
  <c r="AR18"/>
  <c r="BB19"/>
  <c r="BA17"/>
  <c r="BC19"/>
  <c r="AQ25"/>
  <c r="AN28"/>
  <c r="BA28"/>
  <c r="AQ34"/>
  <c r="BB36"/>
  <c r="AQ41"/>
  <c r="BC42"/>
  <c r="BB57"/>
  <c r="BA58"/>
  <c r="BB59"/>
  <c r="BA60"/>
  <c r="BA65"/>
  <c r="BC66"/>
  <c r="BC67"/>
  <c r="BC10"/>
  <c r="AQ12"/>
  <c r="BA12"/>
  <c r="AQ35"/>
  <c r="AR35"/>
  <c r="BB35" s="1"/>
  <c r="AQ33"/>
  <c r="AZ33"/>
  <c r="AQ9"/>
  <c r="AR10"/>
  <c r="BA10" s="1"/>
  <c r="AQ11"/>
  <c r="AQ10"/>
  <c r="AW51"/>
  <c r="AW68"/>
  <c r="AZ9"/>
  <c r="BA20"/>
  <c r="AZ27"/>
  <c r="AZ57"/>
  <c r="AZ66"/>
  <c r="AZ67"/>
  <c r="AN11"/>
  <c r="AN25"/>
  <c r="AW49"/>
  <c r="BA68"/>
  <c r="AN9"/>
  <c r="BB11"/>
  <c r="AN20"/>
  <c r="BA25"/>
  <c r="AN27"/>
  <c r="BA34"/>
  <c r="BA41"/>
  <c r="BB43"/>
  <c r="BB51"/>
  <c r="AN57"/>
  <c r="BB60"/>
  <c r="AN67"/>
  <c r="AN19"/>
  <c r="AN33"/>
  <c r="AN42"/>
  <c r="AN52"/>
  <c r="AN68"/>
  <c r="T38" i="40" l="1"/>
  <c r="S38" i="21"/>
  <c r="T28" i="47"/>
  <c r="T28" i="64"/>
  <c r="S28" i="19"/>
  <c r="S28" i="32"/>
  <c r="T28" i="44"/>
  <c r="S28"/>
  <c r="T28" i="49"/>
  <c r="S28"/>
  <c r="T32" i="33"/>
  <c r="S32"/>
  <c r="S28" i="18"/>
  <c r="T28"/>
  <c r="T12" i="21"/>
  <c r="S12"/>
  <c r="S22" i="29"/>
  <c r="T32" i="16"/>
  <c r="S16" i="46"/>
  <c r="S14" i="38"/>
  <c r="S28" i="40"/>
  <c r="T10" i="39"/>
  <c r="T10" i="50"/>
  <c r="T12" i="64"/>
  <c r="S12" i="44"/>
  <c r="S22" i="27"/>
  <c r="Z43" i="21"/>
  <c r="S38" i="15"/>
  <c r="T22" i="42"/>
  <c r="T38" i="49"/>
  <c r="S22" i="43"/>
  <c r="S22" i="16"/>
  <c r="S32" i="29"/>
  <c r="S32" i="21"/>
  <c r="T22" i="53"/>
  <c r="T38"/>
  <c r="T22" i="26"/>
  <c r="T22" i="33"/>
  <c r="T22" i="15"/>
  <c r="AY67" i="3"/>
  <c r="AV68"/>
  <c r="T12" i="59"/>
  <c r="S22" i="61"/>
  <c r="S22" i="35"/>
  <c r="T16" i="38"/>
  <c r="S32" i="65"/>
  <c r="T32" i="58"/>
  <c r="S16" i="34"/>
  <c r="T16" i="30"/>
  <c r="T32" i="52"/>
  <c r="T32" i="26"/>
  <c r="S16" i="45"/>
  <c r="T16" i="63"/>
  <c r="T16" i="61"/>
  <c r="AW36" i="3"/>
  <c r="T32" i="44"/>
  <c r="T38" i="62"/>
  <c r="T32" i="55"/>
  <c r="T16" i="35"/>
  <c r="T32" i="60"/>
  <c r="S32" i="46"/>
  <c r="T32" i="17"/>
  <c r="T16" i="22"/>
  <c r="S32" i="40"/>
  <c r="T16" i="21"/>
  <c r="T16" i="60"/>
  <c r="T10" i="48"/>
  <c r="S38" i="16"/>
  <c r="T28" i="66"/>
  <c r="S38" i="42"/>
  <c r="S28" i="38"/>
  <c r="S38" i="18"/>
  <c r="T28" i="48"/>
  <c r="S38" i="17"/>
  <c r="T14" i="39"/>
  <c r="T10" i="16"/>
  <c r="S38" i="43"/>
  <c r="T38" i="36"/>
  <c r="S10" i="24"/>
  <c r="S28" i="52"/>
  <c r="Y43" i="59"/>
  <c r="AY27" i="3"/>
  <c r="T28" i="31"/>
  <c r="Z43" i="29"/>
  <c r="Z43" i="35"/>
  <c r="AY18" i="3"/>
  <c r="AV18"/>
  <c r="AX68"/>
  <c r="AX65"/>
  <c r="S32" i="66"/>
  <c r="T22" i="65"/>
  <c r="T32" i="19"/>
  <c r="T22" i="52"/>
  <c r="T22" i="34"/>
  <c r="T22" i="17"/>
  <c r="AW59" i="3"/>
  <c r="AY51"/>
  <c r="S32" i="31"/>
  <c r="S32" i="54"/>
  <c r="T16" i="67"/>
  <c r="T16" i="31"/>
  <c r="T32" i="67"/>
  <c r="S32" i="51"/>
  <c r="T16" i="20"/>
  <c r="S32" i="30"/>
  <c r="T32" i="63"/>
  <c r="S32" i="32"/>
  <c r="T38" i="34"/>
  <c r="S38" i="47"/>
  <c r="S16" i="50"/>
  <c r="T32" i="24"/>
  <c r="S38" i="27"/>
  <c r="S38" i="46"/>
  <c r="T38" i="22"/>
  <c r="S38" i="50"/>
  <c r="T16" i="56"/>
  <c r="AW27" i="3"/>
  <c r="T10" i="31"/>
  <c r="T10" i="18"/>
  <c r="AX26" i="3"/>
  <c r="S43" i="38"/>
  <c r="AW28" i="3"/>
  <c r="AW20"/>
  <c r="AY17"/>
  <c r="T38" i="52"/>
  <c r="S38" i="20"/>
  <c r="T38" i="64"/>
  <c r="S38" i="55"/>
  <c r="T28" i="37"/>
  <c r="Z43" i="27"/>
  <c r="S28" i="53"/>
  <c r="S28" i="15"/>
  <c r="S12" i="45"/>
  <c r="S38" i="44"/>
  <c r="T43" i="37"/>
  <c r="S28" i="28"/>
  <c r="S38" i="25"/>
  <c r="S12"/>
  <c r="S28" i="36"/>
  <c r="T38" i="67"/>
  <c r="T38" i="30"/>
  <c r="S28" i="58"/>
  <c r="S12" i="51"/>
  <c r="T38" i="37"/>
  <c r="T38" i="65"/>
  <c r="S12" i="15"/>
  <c r="T38" i="32"/>
  <c r="S28" i="45"/>
  <c r="S28" i="22"/>
  <c r="S12" i="61"/>
  <c r="T38" i="54"/>
  <c r="S12" i="27"/>
  <c r="S28" i="62"/>
  <c r="S12" i="18"/>
  <c r="Z43" i="61"/>
  <c r="T43" i="48"/>
  <c r="T38" i="19"/>
  <c r="S43" i="16"/>
  <c r="Y43" i="49"/>
  <c r="T28" i="21"/>
  <c r="T28" i="35"/>
  <c r="T12" i="65"/>
  <c r="S38" i="33"/>
  <c r="S28" i="23"/>
  <c r="T12" i="40"/>
  <c r="T43" i="56"/>
  <c r="S43" i="43"/>
  <c r="T38" i="23"/>
  <c r="Y43" i="57"/>
  <c r="T38" i="60"/>
  <c r="T43" i="30"/>
  <c r="S12" i="48"/>
  <c r="Z43" i="37"/>
  <c r="T38" i="29"/>
  <c r="S28" i="67"/>
  <c r="T43" i="20"/>
  <c r="S43" i="26"/>
  <c r="S43" i="23"/>
  <c r="Y43" i="60"/>
  <c r="Y43" i="56"/>
  <c r="S12" i="50"/>
  <c r="T38" i="39"/>
  <c r="S43" i="53"/>
  <c r="T43" i="36"/>
  <c r="Y43" i="39"/>
  <c r="S28" i="65"/>
  <c r="S12" i="20"/>
  <c r="S43" i="44"/>
  <c r="S28" i="63"/>
  <c r="Z43" i="48"/>
  <c r="Z43" i="34"/>
  <c r="T38" i="45"/>
  <c r="S12" i="32"/>
  <c r="Y43" i="38"/>
  <c r="Y43" i="32"/>
  <c r="S12" i="16"/>
  <c r="Z43" i="54"/>
  <c r="T38" i="24"/>
  <c r="S28" i="30"/>
  <c r="S12" i="63"/>
  <c r="S12" i="30"/>
  <c r="S12" i="52"/>
  <c r="Y43" i="33"/>
  <c r="T43" i="58"/>
  <c r="AX66" i="3"/>
  <c r="AY59"/>
  <c r="AV59"/>
  <c r="Y43" i="31"/>
  <c r="S43" i="57"/>
  <c r="S43" i="67"/>
  <c r="Y43" i="65"/>
  <c r="S43" i="35"/>
  <c r="S43" i="63"/>
  <c r="Y43"/>
  <c r="T43" i="42"/>
  <c r="AV50" i="3"/>
  <c r="Y43" i="45"/>
  <c r="AX44" i="3"/>
  <c r="T30" i="32"/>
  <c r="S30"/>
  <c r="T18" i="40"/>
  <c r="S18"/>
  <c r="Y43" i="36"/>
  <c r="Z43"/>
  <c r="T8" i="56"/>
  <c r="S8"/>
  <c r="T8" i="23"/>
  <c r="S8"/>
  <c r="T26" i="48"/>
  <c r="S26"/>
  <c r="S36" i="58"/>
  <c r="T36"/>
  <c r="S20" i="52"/>
  <c r="T20"/>
  <c r="T30" i="48"/>
  <c r="S30"/>
  <c r="S18" i="39"/>
  <c r="T18"/>
  <c r="Y43" i="62"/>
  <c r="Z43"/>
  <c r="S26" i="61"/>
  <c r="T26"/>
  <c r="T26" i="47"/>
  <c r="S26"/>
  <c r="S36" i="62"/>
  <c r="T36"/>
  <c r="S14" i="53"/>
  <c r="T14"/>
  <c r="S43" i="62"/>
  <c r="T43"/>
  <c r="S30" i="36"/>
  <c r="T30"/>
  <c r="T18" i="35"/>
  <c r="S18"/>
  <c r="S8" i="52"/>
  <c r="T8"/>
  <c r="T26" i="56"/>
  <c r="S26"/>
  <c r="S36" i="52"/>
  <c r="T36"/>
  <c r="T14" i="50"/>
  <c r="S14"/>
  <c r="S20" i="38"/>
  <c r="T20"/>
  <c r="S43" i="40"/>
  <c r="T43"/>
  <c r="T30" i="58"/>
  <c r="S30"/>
  <c r="T30" i="26"/>
  <c r="S30"/>
  <c r="T18" i="37"/>
  <c r="S18"/>
  <c r="S26" i="42"/>
  <c r="T26"/>
  <c r="T38" i="57"/>
  <c r="S38"/>
  <c r="S14" i="45"/>
  <c r="T14"/>
  <c r="T20"/>
  <c r="S20"/>
  <c r="AV66" i="3"/>
  <c r="AW65"/>
  <c r="AW57"/>
  <c r="AY65"/>
  <c r="AV51"/>
  <c r="AW60"/>
  <c r="AX60"/>
  <c r="AX49"/>
  <c r="AW67"/>
  <c r="AY49"/>
  <c r="S30" i="63"/>
  <c r="T30"/>
  <c r="S30" i="40"/>
  <c r="T30"/>
  <c r="T30" i="37"/>
  <c r="S30"/>
  <c r="T18" i="65"/>
  <c r="S18"/>
  <c r="T18" i="46"/>
  <c r="S18"/>
  <c r="T18" i="23"/>
  <c r="S18"/>
  <c r="Y43" i="40"/>
  <c r="Z43"/>
  <c r="T8" i="58"/>
  <c r="S8"/>
  <c r="S8" i="46"/>
  <c r="T8"/>
  <c r="S8" i="42"/>
  <c r="T8"/>
  <c r="T8" i="29"/>
  <c r="S8"/>
  <c r="S8" i="21"/>
  <c r="T8"/>
  <c r="T26" i="53"/>
  <c r="S26"/>
  <c r="T26" i="29"/>
  <c r="S26"/>
  <c r="T26" i="16"/>
  <c r="S26"/>
  <c r="S36" i="60"/>
  <c r="T36"/>
  <c r="S36" i="53"/>
  <c r="T36"/>
  <c r="S36" i="28"/>
  <c r="T36"/>
  <c r="S36" i="16"/>
  <c r="T36"/>
  <c r="T14" i="43"/>
  <c r="S14"/>
  <c r="S20" i="56"/>
  <c r="T20"/>
  <c r="S20" i="42"/>
  <c r="T20"/>
  <c r="S20" i="25"/>
  <c r="T20"/>
  <c r="T30" i="61"/>
  <c r="S30"/>
  <c r="T30" i="53"/>
  <c r="S30"/>
  <c r="T30" i="25"/>
  <c r="S30"/>
  <c r="T18" i="63"/>
  <c r="S18"/>
  <c r="T18" i="50"/>
  <c r="S18"/>
  <c r="S22" i="32"/>
  <c r="T22"/>
  <c r="Y43" i="67"/>
  <c r="Z43"/>
  <c r="Y43" i="50"/>
  <c r="Z43"/>
  <c r="Y43" i="19"/>
  <c r="Z43"/>
  <c r="S8" i="64"/>
  <c r="T8"/>
  <c r="S8" i="28"/>
  <c r="T8"/>
  <c r="T26" i="67"/>
  <c r="S26"/>
  <c r="S26" i="57"/>
  <c r="T26"/>
  <c r="S26" i="49"/>
  <c r="T26"/>
  <c r="T26" i="34"/>
  <c r="S26"/>
  <c r="T36" i="63"/>
  <c r="S36"/>
  <c r="S36" i="42"/>
  <c r="T36"/>
  <c r="S36" i="32"/>
  <c r="T36"/>
  <c r="S36" i="26"/>
  <c r="T36"/>
  <c r="T14" i="60"/>
  <c r="S14"/>
  <c r="S14" i="47"/>
  <c r="T14"/>
  <c r="T14" i="27"/>
  <c r="S14"/>
  <c r="T20" i="65"/>
  <c r="S20"/>
  <c r="S20" i="35"/>
  <c r="T20"/>
  <c r="S43" i="65"/>
  <c r="T43"/>
  <c r="S43" i="49"/>
  <c r="T43"/>
  <c r="T30" i="47"/>
  <c r="S30"/>
  <c r="T30" i="35"/>
  <c r="S30"/>
  <c r="T30" i="19"/>
  <c r="S30"/>
  <c r="T18" i="55"/>
  <c r="S18"/>
  <c r="S18" i="38"/>
  <c r="T18"/>
  <c r="T18" i="25"/>
  <c r="S18"/>
  <c r="S8" i="63"/>
  <c r="T8"/>
  <c r="S8" i="55"/>
  <c r="T8"/>
  <c r="T8" i="45"/>
  <c r="S8"/>
  <c r="S8" i="35"/>
  <c r="T8"/>
  <c r="S8" i="15"/>
  <c r="T8"/>
  <c r="T26" i="59"/>
  <c r="S26"/>
  <c r="T26" i="45"/>
  <c r="S26"/>
  <c r="S26" i="32"/>
  <c r="T26"/>
  <c r="S36" i="61"/>
  <c r="T36"/>
  <c r="T36" i="43"/>
  <c r="S36"/>
  <c r="S36" i="24"/>
  <c r="T36"/>
  <c r="S14" i="64"/>
  <c r="T14"/>
  <c r="S14" i="48"/>
  <c r="T14"/>
  <c r="S14" i="35"/>
  <c r="T14"/>
  <c r="S14" i="18"/>
  <c r="T14"/>
  <c r="T20" i="63"/>
  <c r="S20"/>
  <c r="S20" i="40"/>
  <c r="T20"/>
  <c r="S20" i="31"/>
  <c r="T20"/>
  <c r="S20" i="15"/>
  <c r="T20"/>
  <c r="T43" i="18"/>
  <c r="S43"/>
  <c r="T30" i="62"/>
  <c r="S30"/>
  <c r="S30" i="51"/>
  <c r="T30"/>
  <c r="T30" i="38"/>
  <c r="S30"/>
  <c r="T30" i="24"/>
  <c r="S30"/>
  <c r="S30" i="17"/>
  <c r="T30"/>
  <c r="T18" i="54"/>
  <c r="S18"/>
  <c r="S18" i="36"/>
  <c r="T18"/>
  <c r="T18" i="20"/>
  <c r="S18"/>
  <c r="Y43" i="58"/>
  <c r="Z43"/>
  <c r="Y43" i="30"/>
  <c r="Z43"/>
  <c r="S8" i="32"/>
  <c r="T8"/>
  <c r="S26" i="66"/>
  <c r="T26"/>
  <c r="T26" i="50"/>
  <c r="S26"/>
  <c r="T26" i="30"/>
  <c r="S26"/>
  <c r="T26" i="15"/>
  <c r="S26"/>
  <c r="S36" i="59"/>
  <c r="T36"/>
  <c r="T36" i="50"/>
  <c r="S36"/>
  <c r="T38" i="28"/>
  <c r="S38"/>
  <c r="S14" i="58"/>
  <c r="T14"/>
  <c r="S14" i="52"/>
  <c r="T14"/>
  <c r="S14" i="29"/>
  <c r="T14"/>
  <c r="S14" i="19"/>
  <c r="T14"/>
  <c r="S20" i="61"/>
  <c r="T20"/>
  <c r="S20" i="54"/>
  <c r="T20"/>
  <c r="S20" i="39"/>
  <c r="T20"/>
  <c r="S20" i="27"/>
  <c r="T20"/>
  <c r="S20" i="19"/>
  <c r="T20"/>
  <c r="S43" i="50"/>
  <c r="T43"/>
  <c r="T43" i="24"/>
  <c r="S43"/>
  <c r="S43" i="15"/>
  <c r="T43"/>
  <c r="T30" i="22"/>
  <c r="S30"/>
  <c r="T18" i="26"/>
  <c r="S18"/>
  <c r="Y43" i="24"/>
  <c r="Z43"/>
  <c r="T8" i="47"/>
  <c r="S8"/>
  <c r="S26" i="64"/>
  <c r="T26"/>
  <c r="T26" i="17"/>
  <c r="S26"/>
  <c r="S36" i="27"/>
  <c r="T36"/>
  <c r="S14" i="31"/>
  <c r="T14"/>
  <c r="S20" i="44"/>
  <c r="T20"/>
  <c r="T30" i="59"/>
  <c r="S30"/>
  <c r="T18"/>
  <c r="S18"/>
  <c r="S8" i="27"/>
  <c r="T8"/>
  <c r="T26" i="26"/>
  <c r="S26"/>
  <c r="T36" i="34"/>
  <c r="S36"/>
  <c r="S36" i="21"/>
  <c r="T36"/>
  <c r="S14" i="22"/>
  <c r="T14"/>
  <c r="S20" i="48"/>
  <c r="T20"/>
  <c r="S30" i="45"/>
  <c r="T30"/>
  <c r="T18" i="51"/>
  <c r="S18"/>
  <c r="T8" i="61"/>
  <c r="S8"/>
  <c r="S8" i="33"/>
  <c r="T8"/>
  <c r="T26" i="20"/>
  <c r="S26"/>
  <c r="S36" i="23"/>
  <c r="T36"/>
  <c r="T14" i="61"/>
  <c r="S14"/>
  <c r="S20" i="58"/>
  <c r="T20"/>
  <c r="T30" i="33"/>
  <c r="S30"/>
  <c r="T18" i="47"/>
  <c r="S18"/>
  <c r="T8" i="26"/>
  <c r="S8"/>
  <c r="T26" i="31"/>
  <c r="S26"/>
  <c r="S36" i="49"/>
  <c r="T36"/>
  <c r="T14" i="67"/>
  <c r="S14"/>
  <c r="S14" i="25"/>
  <c r="T14"/>
  <c r="S20" i="62"/>
  <c r="T20"/>
  <c r="T20" i="51"/>
  <c r="S20"/>
  <c r="T43" i="64"/>
  <c r="S43"/>
  <c r="T43" i="46"/>
  <c r="S43"/>
  <c r="S43" i="31"/>
  <c r="T43"/>
  <c r="S43" i="27"/>
  <c r="T43"/>
  <c r="AX58" i="3"/>
  <c r="AY66"/>
  <c r="AY57"/>
  <c r="AV60"/>
  <c r="T30" i="54"/>
  <c r="S30"/>
  <c r="S30" i="34"/>
  <c r="T30"/>
  <c r="T30" i="16"/>
  <c r="S30"/>
  <c r="S18" i="52"/>
  <c r="T18"/>
  <c r="S18" i="44"/>
  <c r="T18"/>
  <c r="T18" i="17"/>
  <c r="S18"/>
  <c r="Y43" i="52"/>
  <c r="Z43"/>
  <c r="Y43" i="28"/>
  <c r="Z43"/>
  <c r="S8" i="66"/>
  <c r="T8"/>
  <c r="T8" i="54"/>
  <c r="S8"/>
  <c r="S8" i="49"/>
  <c r="T8"/>
  <c r="T8" i="34"/>
  <c r="S8"/>
  <c r="S8" i="17"/>
  <c r="T8"/>
  <c r="S26" i="60"/>
  <c r="T26"/>
  <c r="T26" i="40"/>
  <c r="S26"/>
  <c r="T26" i="24"/>
  <c r="S26"/>
  <c r="T36" i="67"/>
  <c r="S36"/>
  <c r="S36" i="57"/>
  <c r="T36"/>
  <c r="T36" i="40"/>
  <c r="S36"/>
  <c r="T36" i="17"/>
  <c r="S36"/>
  <c r="S14" i="62"/>
  <c r="T14"/>
  <c r="T14" i="37"/>
  <c r="S14"/>
  <c r="T20" i="66"/>
  <c r="S20"/>
  <c r="S20" i="49"/>
  <c r="T20"/>
  <c r="T20" i="36"/>
  <c r="S20"/>
  <c r="S20" i="16"/>
  <c r="T20"/>
  <c r="T30" i="56"/>
  <c r="S30"/>
  <c r="S30" i="43"/>
  <c r="T30"/>
  <c r="T30" i="20"/>
  <c r="S30"/>
  <c r="T18" i="56"/>
  <c r="S18"/>
  <c r="T18" i="31"/>
  <c r="S18"/>
  <c r="T18" i="22"/>
  <c r="S18"/>
  <c r="Y43" i="55"/>
  <c r="Z43"/>
  <c r="S8" i="44"/>
  <c r="T8"/>
  <c r="T8" i="25"/>
  <c r="S8"/>
  <c r="T26" i="58"/>
  <c r="S26"/>
  <c r="S28" i="51"/>
  <c r="T28"/>
  <c r="S26" i="38"/>
  <c r="T26"/>
  <c r="S26" i="28"/>
  <c r="T26"/>
  <c r="T36" i="51"/>
  <c r="S36"/>
  <c r="T36" i="44"/>
  <c r="S36"/>
  <c r="S36" i="36"/>
  <c r="T36"/>
  <c r="S14" i="54"/>
  <c r="T14"/>
  <c r="S14" i="30"/>
  <c r="T14"/>
  <c r="S14" i="20"/>
  <c r="T14"/>
  <c r="T20" i="46"/>
  <c r="S20"/>
  <c r="S20" i="24"/>
  <c r="T20"/>
  <c r="S43" i="61"/>
  <c r="T43"/>
  <c r="S43" i="55"/>
  <c r="T43"/>
  <c r="T43" i="45"/>
  <c r="S43"/>
  <c r="T30" i="64"/>
  <c r="S30"/>
  <c r="S30" i="44"/>
  <c r="T30"/>
  <c r="T30" i="30"/>
  <c r="S30"/>
  <c r="S18" i="61"/>
  <c r="T18"/>
  <c r="T18" i="43"/>
  <c r="S18"/>
  <c r="T18" i="30"/>
  <c r="S18"/>
  <c r="S18" i="15"/>
  <c r="T18"/>
  <c r="Y43" i="44"/>
  <c r="Z43"/>
  <c r="S8" i="60"/>
  <c r="T8"/>
  <c r="S8" i="51"/>
  <c r="T8"/>
  <c r="T8" i="43"/>
  <c r="S8"/>
  <c r="T8" i="30"/>
  <c r="S8"/>
  <c r="T26" i="65"/>
  <c r="S26"/>
  <c r="T26" i="54"/>
  <c r="S26"/>
  <c r="S26" i="44"/>
  <c r="T26"/>
  <c r="S26" i="22"/>
  <c r="T26"/>
  <c r="S36" i="48"/>
  <c r="T36"/>
  <c r="S36" i="31"/>
  <c r="T36"/>
  <c r="S36" i="20"/>
  <c r="T36"/>
  <c r="S14" i="59"/>
  <c r="T14"/>
  <c r="S14" i="42"/>
  <c r="T14"/>
  <c r="T14" i="17"/>
  <c r="S14"/>
  <c r="S20" i="57"/>
  <c r="T20"/>
  <c r="T20" i="30"/>
  <c r="S20"/>
  <c r="S20" i="21"/>
  <c r="T20"/>
  <c r="S43" i="34"/>
  <c r="T43"/>
  <c r="S43" i="25"/>
  <c r="T43"/>
  <c r="S30" i="67"/>
  <c r="T30"/>
  <c r="T30" i="57"/>
  <c r="S30"/>
  <c r="T30" i="49"/>
  <c r="S30"/>
  <c r="T30" i="28"/>
  <c r="S30"/>
  <c r="T30" i="21"/>
  <c r="S30"/>
  <c r="S18" i="60"/>
  <c r="T18"/>
  <c r="S18" i="42"/>
  <c r="T18"/>
  <c r="T18" i="27"/>
  <c r="S18"/>
  <c r="T18" i="19"/>
  <c r="S18"/>
  <c r="Y43" i="42"/>
  <c r="Z43"/>
  <c r="Y43" i="23"/>
  <c r="Z43"/>
  <c r="T8" i="65"/>
  <c r="S8"/>
  <c r="T8" i="24"/>
  <c r="S8"/>
  <c r="S28" i="56"/>
  <c r="T28"/>
  <c r="S26" i="39"/>
  <c r="T26"/>
  <c r="T26" i="25"/>
  <c r="S26"/>
  <c r="S36" i="64"/>
  <c r="T36"/>
  <c r="S36" i="56"/>
  <c r="T36"/>
  <c r="S36" i="37"/>
  <c r="T36"/>
  <c r="S36" i="19"/>
  <c r="T36"/>
  <c r="S14" i="65"/>
  <c r="T14"/>
  <c r="S14" i="56"/>
  <c r="T14"/>
  <c r="S14" i="40"/>
  <c r="T14"/>
  <c r="S14" i="26"/>
  <c r="T14"/>
  <c r="S20" i="59"/>
  <c r="T20"/>
  <c r="S20" i="50"/>
  <c r="T20"/>
  <c r="S20" i="32"/>
  <c r="T20"/>
  <c r="S20" i="20"/>
  <c r="T20"/>
  <c r="T43" i="60"/>
  <c r="S43"/>
  <c r="T43" i="39"/>
  <c r="S43"/>
  <c r="S43" i="21"/>
  <c r="T43"/>
  <c r="T30" i="60"/>
  <c r="S30"/>
  <c r="T18" i="58"/>
  <c r="S18"/>
  <c r="S8" i="36"/>
  <c r="T8"/>
  <c r="T26" i="27"/>
  <c r="S26"/>
  <c r="S36" i="47"/>
  <c r="T36"/>
  <c r="S14" i="66"/>
  <c r="T14"/>
  <c r="S20" i="17"/>
  <c r="T20"/>
  <c r="T30" i="27"/>
  <c r="S30"/>
  <c r="T18" i="29"/>
  <c r="S18"/>
  <c r="S8" i="59"/>
  <c r="T8"/>
  <c r="T26" i="51"/>
  <c r="S26"/>
  <c r="T36" i="38"/>
  <c r="S36"/>
  <c r="S14" i="33"/>
  <c r="T14"/>
  <c r="S20" i="29"/>
  <c r="T20"/>
  <c r="T43" i="47"/>
  <c r="S43"/>
  <c r="T43" i="17"/>
  <c r="S43"/>
  <c r="T18" i="67"/>
  <c r="S18"/>
  <c r="T18" i="21"/>
  <c r="S18"/>
  <c r="Y43" i="20"/>
  <c r="Z43"/>
  <c r="T8" i="48"/>
  <c r="S8"/>
  <c r="T8" i="20"/>
  <c r="S8"/>
  <c r="T26" i="43"/>
  <c r="S26"/>
  <c r="S36" i="35"/>
  <c r="T36"/>
  <c r="S14" i="32"/>
  <c r="T14"/>
  <c r="S20" i="23"/>
  <c r="T20"/>
  <c r="S30" i="50"/>
  <c r="T30"/>
  <c r="S18" i="64"/>
  <c r="T18"/>
  <c r="T18" i="18"/>
  <c r="S18"/>
  <c r="Y43" i="26"/>
  <c r="Z43"/>
  <c r="S26" i="63"/>
  <c r="T26"/>
  <c r="T26" i="18"/>
  <c r="S26"/>
  <c r="S36" i="22"/>
  <c r="T36"/>
  <c r="T14" i="55"/>
  <c r="S14"/>
  <c r="S14" i="23"/>
  <c r="T14"/>
  <c r="S20" i="28"/>
  <c r="T20"/>
  <c r="T30" i="66"/>
  <c r="S30"/>
  <c r="S30" i="46"/>
  <c r="T30"/>
  <c r="T30" i="29"/>
  <c r="S30"/>
  <c r="S18" i="66"/>
  <c r="T18"/>
  <c r="T18" i="48"/>
  <c r="S18"/>
  <c r="T18" i="33"/>
  <c r="S18"/>
  <c r="Y43" i="66"/>
  <c r="Z43"/>
  <c r="Y43" i="47"/>
  <c r="Z43"/>
  <c r="T8" i="62"/>
  <c r="S8"/>
  <c r="T8" i="53"/>
  <c r="S8"/>
  <c r="S8" i="38"/>
  <c r="T8"/>
  <c r="S8" i="31"/>
  <c r="T8"/>
  <c r="S8" i="19"/>
  <c r="T8"/>
  <c r="S28" i="55"/>
  <c r="T28"/>
  <c r="S26" i="36"/>
  <c r="T26"/>
  <c r="T26" i="23"/>
  <c r="S26"/>
  <c r="T38" i="63"/>
  <c r="S38"/>
  <c r="T36" i="55"/>
  <c r="S36"/>
  <c r="S36" i="29"/>
  <c r="T36"/>
  <c r="S36" i="18"/>
  <c r="T36"/>
  <c r="T14" i="46"/>
  <c r="S14"/>
  <c r="S14" i="28"/>
  <c r="T14"/>
  <c r="T20" i="60"/>
  <c r="S20"/>
  <c r="S20" i="47"/>
  <c r="T20"/>
  <c r="S20" i="26"/>
  <c r="T20"/>
  <c r="T43" i="54"/>
  <c r="S43"/>
  <c r="T30" i="52"/>
  <c r="S30"/>
  <c r="T30" i="31"/>
  <c r="S30"/>
  <c r="T30" i="18"/>
  <c r="S30"/>
  <c r="T18" i="53"/>
  <c r="S18"/>
  <c r="T18" i="32"/>
  <c r="S18"/>
  <c r="T18" i="16"/>
  <c r="S18"/>
  <c r="Y43" i="53"/>
  <c r="Z43"/>
  <c r="Y43" i="25"/>
  <c r="Z43"/>
  <c r="T8" i="67"/>
  <c r="S8"/>
  <c r="T8" i="37"/>
  <c r="S8"/>
  <c r="S8" i="22"/>
  <c r="T8"/>
  <c r="T26" i="55"/>
  <c r="S26"/>
  <c r="S28" i="46"/>
  <c r="T28"/>
  <c r="T26" i="37"/>
  <c r="S26"/>
  <c r="T26" i="21"/>
  <c r="S26"/>
  <c r="T36" i="46"/>
  <c r="S36"/>
  <c r="S36" i="39"/>
  <c r="T36"/>
  <c r="S36" i="25"/>
  <c r="T36"/>
  <c r="S14" i="49"/>
  <c r="T14"/>
  <c r="S14" i="24"/>
  <c r="T14"/>
  <c r="S14" i="16"/>
  <c r="T14"/>
  <c r="S20" i="34"/>
  <c r="T20"/>
  <c r="S43" i="66"/>
  <c r="T43"/>
  <c r="S43" i="59"/>
  <c r="T43"/>
  <c r="S43" i="52"/>
  <c r="T43"/>
  <c r="T32" i="57"/>
  <c r="S32"/>
  <c r="S30" i="42"/>
  <c r="T30"/>
  <c r="T30" i="15"/>
  <c r="S30"/>
  <c r="T18" i="62"/>
  <c r="S18"/>
  <c r="T18" i="45"/>
  <c r="S18"/>
  <c r="S18" i="28"/>
  <c r="T18"/>
  <c r="Y43" i="46"/>
  <c r="Z43"/>
  <c r="S8" i="57"/>
  <c r="T8"/>
  <c r="T8" i="50"/>
  <c r="S8"/>
  <c r="T8" i="40"/>
  <c r="S8"/>
  <c r="T8" i="16"/>
  <c r="S8"/>
  <c r="T26" i="62"/>
  <c r="S26"/>
  <c r="T26" i="46"/>
  <c r="S26"/>
  <c r="S26" i="35"/>
  <c r="T26"/>
  <c r="S36" i="66"/>
  <c r="T36"/>
  <c r="T36" i="45"/>
  <c r="S36"/>
  <c r="S36" i="33"/>
  <c r="T36"/>
  <c r="S36" i="15"/>
  <c r="T36"/>
  <c r="S14" i="57"/>
  <c r="T14"/>
  <c r="S14" i="44"/>
  <c r="T14"/>
  <c r="T14" i="15"/>
  <c r="S14"/>
  <c r="S20" i="67"/>
  <c r="T20"/>
  <c r="T20" i="53"/>
  <c r="S20"/>
  <c r="S20" i="37"/>
  <c r="T20"/>
  <c r="S20" i="22"/>
  <c r="T20"/>
  <c r="S43" i="29"/>
  <c r="T43"/>
  <c r="S43" i="22"/>
  <c r="T43"/>
  <c r="T30" i="65"/>
  <c r="S30"/>
  <c r="S30" i="55"/>
  <c r="T30"/>
  <c r="T30" i="39"/>
  <c r="S30"/>
  <c r="T32" i="28"/>
  <c r="S32"/>
  <c r="T30" i="23"/>
  <c r="S30"/>
  <c r="T18" i="57"/>
  <c r="S18"/>
  <c r="T18" i="34"/>
  <c r="S18"/>
  <c r="T18" i="24"/>
  <c r="S18"/>
  <c r="Y43" i="64"/>
  <c r="Z43"/>
  <c r="Y43" i="51"/>
  <c r="Z43"/>
  <c r="Y43" i="43"/>
  <c r="Z43"/>
  <c r="Y43" i="15"/>
  <c r="Z43"/>
  <c r="S8" i="39"/>
  <c r="T8"/>
  <c r="T8" i="18"/>
  <c r="S8"/>
  <c r="S26" i="52"/>
  <c r="T26"/>
  <c r="T26" i="33"/>
  <c r="S26"/>
  <c r="T26" i="19"/>
  <c r="S26"/>
  <c r="S36" i="65"/>
  <c r="T36"/>
  <c r="S36" i="54"/>
  <c r="T36"/>
  <c r="S36" i="30"/>
  <c r="T36"/>
  <c r="T14" i="63"/>
  <c r="S14"/>
  <c r="S14" i="51"/>
  <c r="T14"/>
  <c r="S14" i="34"/>
  <c r="T14"/>
  <c r="S14" i="21"/>
  <c r="T14"/>
  <c r="T20" i="64"/>
  <c r="S20"/>
  <c r="S20" i="55"/>
  <c r="T20"/>
  <c r="S20" i="43"/>
  <c r="T20"/>
  <c r="S20" i="33"/>
  <c r="T20"/>
  <c r="S20" i="18"/>
  <c r="T20"/>
  <c r="T43" i="51"/>
  <c r="S43"/>
  <c r="S43" i="19"/>
  <c r="T43"/>
  <c r="U37" i="65"/>
  <c r="U38"/>
  <c r="U38" i="49"/>
  <c r="U44" s="1"/>
  <c r="AA46" s="1"/>
  <c r="U37"/>
  <c r="U43" s="1"/>
  <c r="U46" s="1"/>
  <c r="U38" i="44"/>
  <c r="AA44" s="1"/>
  <c r="AA50" s="1"/>
  <c r="U37"/>
  <c r="AA43" s="1"/>
  <c r="AA48" s="1"/>
  <c r="U37" i="28"/>
  <c r="U43" s="1"/>
  <c r="AA46" s="1"/>
  <c r="U38"/>
  <c r="U44" s="1"/>
  <c r="U46" s="1"/>
  <c r="U38" i="22"/>
  <c r="U44" s="1"/>
  <c r="AA46" s="1"/>
  <c r="U37"/>
  <c r="AA43" s="1"/>
  <c r="AA48" s="1"/>
  <c r="U38" i="21"/>
  <c r="U44" s="1"/>
  <c r="AA46" s="1"/>
  <c r="U37"/>
  <c r="U43" s="1"/>
  <c r="U46" s="1"/>
  <c r="U37" i="18"/>
  <c r="AA43" s="1"/>
  <c r="AA48" s="1"/>
  <c r="U38"/>
  <c r="U44" s="1"/>
  <c r="AA46" s="1"/>
  <c r="U39" i="17"/>
  <c r="AA44" s="1"/>
  <c r="AA48" s="1"/>
  <c r="U17" i="11"/>
  <c r="U30" s="1"/>
  <c r="J53"/>
  <c r="U9"/>
  <c r="J21"/>
  <c r="U19"/>
  <c r="J69"/>
  <c r="J29"/>
  <c r="U15"/>
  <c r="I11"/>
  <c r="AI12"/>
  <c r="I12" s="1"/>
  <c r="U33"/>
  <c r="AV19" i="3"/>
  <c r="AV52"/>
  <c r="AV26"/>
  <c r="AV67"/>
  <c r="AY42"/>
  <c r="AW19"/>
  <c r="AW12"/>
  <c r="AW52"/>
  <c r="AX52"/>
  <c r="AY50"/>
  <c r="AX34"/>
  <c r="AV42"/>
  <c r="AY43"/>
  <c r="AX41"/>
  <c r="AV44"/>
  <c r="AY41"/>
  <c r="AV43"/>
  <c r="AV27"/>
  <c r="AX28"/>
  <c r="AY19"/>
  <c r="AV12"/>
  <c r="AV20"/>
  <c r="AW35"/>
  <c r="AY34"/>
  <c r="AX33"/>
  <c r="AX25"/>
  <c r="AY26"/>
  <c r="AN66"/>
  <c r="BH65" s="1"/>
  <c r="AV28"/>
  <c r="AV34"/>
  <c r="BB12"/>
  <c r="AW41"/>
  <c r="AX36"/>
  <c r="AW43"/>
  <c r="AY35"/>
  <c r="AY25"/>
  <c r="AW25"/>
  <c r="BC12"/>
  <c r="AX18"/>
  <c r="AX42"/>
  <c r="AX20"/>
  <c r="BA42"/>
  <c r="AY58"/>
  <c r="AZ26"/>
  <c r="BA26"/>
  <c r="AN26"/>
  <c r="BH25" s="1"/>
  <c r="AX12"/>
  <c r="BC44"/>
  <c r="AN44"/>
  <c r="BH41" s="1"/>
  <c r="AZ18"/>
  <c r="BA18"/>
  <c r="AN18"/>
  <c r="BH17" s="1"/>
  <c r="AZ50"/>
  <c r="AN50"/>
  <c r="BH49" s="1"/>
  <c r="BA44"/>
  <c r="AY11"/>
  <c r="AV36"/>
  <c r="AZ35"/>
  <c r="AN35"/>
  <c r="BH33" s="1"/>
  <c r="AY33"/>
  <c r="AW33"/>
  <c r="AV35"/>
  <c r="AY9"/>
  <c r="AX9"/>
  <c r="AZ10"/>
  <c r="AV11"/>
  <c r="AN10"/>
  <c r="BH9" s="1"/>
  <c r="AW9"/>
  <c r="AY10"/>
  <c r="AV10"/>
  <c r="AW11"/>
  <c r="AX10"/>
  <c r="BH57"/>
  <c r="U53" i="38" l="1"/>
  <c r="K8" i="14" s="1"/>
  <c r="U53" i="50"/>
  <c r="K39" i="14" s="1"/>
  <c r="U51" i="16"/>
  <c r="J27" i="14" s="1"/>
  <c r="U51" i="50"/>
  <c r="J39" i="14" s="1"/>
  <c r="U51" i="18"/>
  <c r="J20" i="14" s="1"/>
  <c r="U53" i="62"/>
  <c r="U53" i="39"/>
  <c r="K16" i="14" s="1"/>
  <c r="U51" i="40"/>
  <c r="J17" i="14" s="1"/>
  <c r="U53" i="49"/>
  <c r="K29" i="14" s="1"/>
  <c r="U53" i="48"/>
  <c r="K4" i="14" s="1"/>
  <c r="U51" i="48"/>
  <c r="J4" i="14" s="1"/>
  <c r="U53" i="31"/>
  <c r="K12" i="14" s="1"/>
  <c r="U51" i="39"/>
  <c r="J16" i="14" s="1"/>
  <c r="U53" i="40"/>
  <c r="K17" i="14" s="1"/>
  <c r="U51" i="38"/>
  <c r="J8" i="14" s="1"/>
  <c r="U53" i="18"/>
  <c r="K20" i="14" s="1"/>
  <c r="U53" i="16"/>
  <c r="K27" i="14" s="1"/>
  <c r="U51" i="57"/>
  <c r="U53" i="23"/>
  <c r="K21" i="14" s="1"/>
  <c r="U53" i="15"/>
  <c r="K31" i="14" s="1"/>
  <c r="U51" i="15"/>
  <c r="J31" i="14" s="1"/>
  <c r="U53" i="30"/>
  <c r="K34" i="14" s="1"/>
  <c r="U51" i="52"/>
  <c r="J15" i="14" s="1"/>
  <c r="U53" i="66"/>
  <c r="U53" i="51"/>
  <c r="K41" i="14" s="1"/>
  <c r="U53" i="46"/>
  <c r="K30" i="14" s="1"/>
  <c r="U53" i="29"/>
  <c r="K32" i="14" s="1"/>
  <c r="U51" i="36"/>
  <c r="J28" i="14" s="1"/>
  <c r="U51" i="22"/>
  <c r="J37" i="14" s="1"/>
  <c r="U53" i="67"/>
  <c r="K26" i="14" s="1"/>
  <c r="U51" i="19"/>
  <c r="J35" i="14" s="1"/>
  <c r="U53" i="20"/>
  <c r="K22" i="14" s="1"/>
  <c r="U53" i="36"/>
  <c r="K28" i="14" s="1"/>
  <c r="U53" i="24"/>
  <c r="K7" i="14" s="1"/>
  <c r="U53" i="43"/>
  <c r="K11" i="14" s="1"/>
  <c r="U51" i="60"/>
  <c r="U53" i="25"/>
  <c r="K25" i="14" s="1"/>
  <c r="U53" i="17"/>
  <c r="K36" i="14" s="1"/>
  <c r="U53" i="33"/>
  <c r="K14" i="14" s="1"/>
  <c r="U51" i="27"/>
  <c r="J10" i="14" s="1"/>
  <c r="U53" i="47"/>
  <c r="K6" i="14" s="1"/>
  <c r="U51" i="35"/>
  <c r="J24" i="14" s="1"/>
  <c r="U51" i="55"/>
  <c r="U51" i="64"/>
  <c r="U51" i="21"/>
  <c r="J33" i="14" s="1"/>
  <c r="U51" i="42"/>
  <c r="U53" i="58"/>
  <c r="U53" i="52"/>
  <c r="K15" i="14" s="1"/>
  <c r="U53" i="56"/>
  <c r="U51" i="37"/>
  <c r="J18" i="14" s="1"/>
  <c r="U51" i="53"/>
  <c r="U51" i="65"/>
  <c r="U51" i="30"/>
  <c r="J34" i="14" s="1"/>
  <c r="U53" i="44"/>
  <c r="K19" i="14" s="1"/>
  <c r="U51" i="17"/>
  <c r="J36" i="14" s="1"/>
  <c r="U51" i="49"/>
  <c r="J29" i="14" s="1"/>
  <c r="U51" i="66"/>
  <c r="U51" i="58"/>
  <c r="U51" i="33"/>
  <c r="J14" i="14" s="1"/>
  <c r="U51" i="45"/>
  <c r="J43" i="14" s="1"/>
  <c r="U53" i="63"/>
  <c r="U53" i="28"/>
  <c r="K13" i="14" s="1"/>
  <c r="U51" i="29"/>
  <c r="J32" i="14" s="1"/>
  <c r="U51" i="23"/>
  <c r="J21" i="14" s="1"/>
  <c r="U53" i="37"/>
  <c r="K18" i="14" s="1"/>
  <c r="U51" i="31"/>
  <c r="J12" i="14" s="1"/>
  <c r="U53" i="53"/>
  <c r="K23" i="14" s="1"/>
  <c r="U51" i="32"/>
  <c r="J9" i="14" s="1"/>
  <c r="U53" i="59"/>
  <c r="U53" i="65"/>
  <c r="U51" i="51"/>
  <c r="J41" i="14" s="1"/>
  <c r="U51" i="44"/>
  <c r="J19" i="14" s="1"/>
  <c r="U51" i="34"/>
  <c r="J5" i="14" s="1"/>
  <c r="U51" i="54"/>
  <c r="J42" i="14" s="1"/>
  <c r="U51" i="26"/>
  <c r="J40" i="14" s="1"/>
  <c r="U51" i="61"/>
  <c r="U53" i="45"/>
  <c r="K43" i="14" s="1"/>
  <c r="U51" i="63"/>
  <c r="U51" i="28"/>
  <c r="J13" i="14" s="1"/>
  <c r="U51" i="46"/>
  <c r="J30" i="14" s="1"/>
  <c r="U53" i="57"/>
  <c r="U53" i="22"/>
  <c r="K37" i="14" s="1"/>
  <c r="U51" i="67"/>
  <c r="J26" i="14" s="1"/>
  <c r="U53" i="19"/>
  <c r="K35" i="14" s="1"/>
  <c r="U51" i="62"/>
  <c r="U51" i="20"/>
  <c r="J22" i="14" s="1"/>
  <c r="U51" i="59"/>
  <c r="U53" i="32"/>
  <c r="K9" i="14" s="1"/>
  <c r="U51" i="24"/>
  <c r="J7" i="14" s="1"/>
  <c r="U51" i="43"/>
  <c r="J11" i="14" s="1"/>
  <c r="U53" i="60"/>
  <c r="U51" i="25"/>
  <c r="J25" i="14" s="1"/>
  <c r="U53" i="34"/>
  <c r="K5" i="14" s="1"/>
  <c r="U53" i="54"/>
  <c r="K42" i="14" s="1"/>
  <c r="U53" i="26"/>
  <c r="K40" i="14" s="1"/>
  <c r="U53" i="61"/>
  <c r="U53" i="27"/>
  <c r="K10" i="14" s="1"/>
  <c r="U51" i="47"/>
  <c r="U53" i="35"/>
  <c r="K24" i="14" s="1"/>
  <c r="U53" i="55"/>
  <c r="U53" i="64"/>
  <c r="U53" i="21"/>
  <c r="K33" i="14" s="1"/>
  <c r="U53" i="42"/>
  <c r="K38" i="14" s="1"/>
  <c r="U51" i="56"/>
  <c r="U26" i="11"/>
  <c r="U31"/>
  <c r="U13"/>
  <c r="J13"/>
  <c r="U29"/>
  <c r="U39"/>
  <c r="BJ65" i="3"/>
  <c r="BK65"/>
  <c r="BJ17"/>
  <c r="BK17"/>
  <c r="BI17"/>
  <c r="BL17"/>
  <c r="BL65"/>
  <c r="BI65"/>
  <c r="BK9"/>
  <c r="BI9"/>
  <c r="BL9"/>
  <c r="BJ9"/>
  <c r="BJ25"/>
  <c r="BK25"/>
  <c r="BL25"/>
  <c r="BI25"/>
  <c r="BL33"/>
  <c r="BI33"/>
  <c r="BJ33"/>
  <c r="BK33"/>
  <c r="BK57"/>
  <c r="BL57"/>
  <c r="BI57"/>
  <c r="BJ57"/>
  <c r="BI49"/>
  <c r="BJ49"/>
  <c r="BK49"/>
  <c r="BL49"/>
  <c r="BJ41"/>
  <c r="BK41"/>
  <c r="BL41"/>
  <c r="BI41"/>
  <c r="Q4" i="14" l="1"/>
  <c r="BM65" i="3"/>
  <c r="BU65" s="1"/>
  <c r="BE65" s="1"/>
  <c r="BD66" s="1"/>
  <c r="Q27" i="14"/>
  <c r="Q12"/>
  <c r="P10"/>
  <c r="Q19"/>
  <c r="Q29"/>
  <c r="Q18"/>
  <c r="Q28"/>
  <c r="Q7"/>
  <c r="Q20"/>
  <c r="Q37"/>
  <c r="Q5"/>
  <c r="Q40"/>
  <c r="Q15"/>
  <c r="P40"/>
  <c r="Q35"/>
  <c r="Q10"/>
  <c r="Q36"/>
  <c r="Q11"/>
  <c r="P20"/>
  <c r="Q42"/>
  <c r="Q17"/>
  <c r="Q31"/>
  <c r="Q6"/>
  <c r="Q41"/>
  <c r="Q16"/>
  <c r="P13"/>
  <c r="Q39"/>
  <c r="Q14"/>
  <c r="Q25"/>
  <c r="P11"/>
  <c r="P14"/>
  <c r="Q21"/>
  <c r="Q33"/>
  <c r="Q8"/>
  <c r="P21"/>
  <c r="P41"/>
  <c r="Q34"/>
  <c r="Q9"/>
  <c r="Q30"/>
  <c r="Q24"/>
  <c r="P17"/>
  <c r="P43"/>
  <c r="Q22"/>
  <c r="Q43"/>
  <c r="P34"/>
  <c r="P9"/>
  <c r="P24"/>
  <c r="Q38"/>
  <c r="Q13"/>
  <c r="Q32"/>
  <c r="P26"/>
  <c r="Q23"/>
  <c r="Q26"/>
  <c r="J23"/>
  <c r="P39" s="1"/>
  <c r="J38"/>
  <c r="P18" s="1"/>
  <c r="J6"/>
  <c r="P8" s="1"/>
  <c r="BO65" i="3"/>
  <c r="BW65" s="1"/>
  <c r="BG65" s="1"/>
  <c r="BD68" s="1"/>
  <c r="U36" i="11"/>
  <c r="U44"/>
  <c r="U28"/>
  <c r="BR57" i="3"/>
  <c r="BW59" s="1"/>
  <c r="BG59" s="1"/>
  <c r="BF60" s="1"/>
  <c r="BR65"/>
  <c r="BW67" s="1"/>
  <c r="BG67" s="1"/>
  <c r="BF68" s="1"/>
  <c r="BQ65"/>
  <c r="BW66" s="1"/>
  <c r="BG66" s="1"/>
  <c r="BE68" s="1"/>
  <c r="BM41"/>
  <c r="BU41" s="1"/>
  <c r="BE41" s="1"/>
  <c r="BD42" s="1"/>
  <c r="BN57"/>
  <c r="BV57" s="1"/>
  <c r="BF57" s="1"/>
  <c r="BD59" s="1"/>
  <c r="BM25"/>
  <c r="BU25" s="1"/>
  <c r="BE25" s="1"/>
  <c r="BD26" s="1"/>
  <c r="BR49"/>
  <c r="BW51" s="1"/>
  <c r="BG51" s="1"/>
  <c r="BF52" s="1"/>
  <c r="BO17"/>
  <c r="BW17" s="1"/>
  <c r="BG17" s="1"/>
  <c r="BD20" s="1"/>
  <c r="BM17"/>
  <c r="BU17" s="1"/>
  <c r="BE17" s="1"/>
  <c r="BD18" s="1"/>
  <c r="BN17"/>
  <c r="BV17" s="1"/>
  <c r="BF17" s="1"/>
  <c r="BD19" s="1"/>
  <c r="BR17"/>
  <c r="BW19" s="1"/>
  <c r="BG19" s="1"/>
  <c r="BF20" s="1"/>
  <c r="BQ17"/>
  <c r="BW18" s="1"/>
  <c r="BG18" s="1"/>
  <c r="BE20" s="1"/>
  <c r="BP65"/>
  <c r="BV66" s="1"/>
  <c r="BF66" s="1"/>
  <c r="BE67" s="1"/>
  <c r="BP17"/>
  <c r="BV18" s="1"/>
  <c r="BF18" s="1"/>
  <c r="BE19" s="1"/>
  <c r="BN65"/>
  <c r="BV65" s="1"/>
  <c r="BF65" s="1"/>
  <c r="BD67" s="1"/>
  <c r="BO25"/>
  <c r="BW25" s="1"/>
  <c r="BG25" s="1"/>
  <c r="BD28" s="1"/>
  <c r="BR25"/>
  <c r="BW27" s="1"/>
  <c r="BG27" s="1"/>
  <c r="BF28" s="1"/>
  <c r="BO41"/>
  <c r="BW41" s="1"/>
  <c r="BG41" s="1"/>
  <c r="BD44" s="1"/>
  <c r="BQ49"/>
  <c r="BW50" s="1"/>
  <c r="BG50" s="1"/>
  <c r="BE52" s="1"/>
  <c r="BN49"/>
  <c r="BV49" s="1"/>
  <c r="BF49" s="1"/>
  <c r="BD51" s="1"/>
  <c r="BQ33"/>
  <c r="BW34" s="1"/>
  <c r="BG34" s="1"/>
  <c r="BE36" s="1"/>
  <c r="BN41"/>
  <c r="BV41" s="1"/>
  <c r="BF41" s="1"/>
  <c r="BD43" s="1"/>
  <c r="BR41"/>
  <c r="BW43" s="1"/>
  <c r="BG43" s="1"/>
  <c r="BF44" s="1"/>
  <c r="BO49"/>
  <c r="BW49" s="1"/>
  <c r="BG49" s="1"/>
  <c r="BD52" s="1"/>
  <c r="BM57"/>
  <c r="BU57" s="1"/>
  <c r="BE57" s="1"/>
  <c r="BD58" s="1"/>
  <c r="BQ41"/>
  <c r="BW42" s="1"/>
  <c r="BG42" s="1"/>
  <c r="BE44" s="1"/>
  <c r="BQ57"/>
  <c r="BW58" s="1"/>
  <c r="BG58" s="1"/>
  <c r="BE60" s="1"/>
  <c r="BP25"/>
  <c r="BV26" s="1"/>
  <c r="BF26" s="1"/>
  <c r="BE27" s="1"/>
  <c r="BP49"/>
  <c r="BV50" s="1"/>
  <c r="BF50" s="1"/>
  <c r="BE51" s="1"/>
  <c r="BO57"/>
  <c r="BW57" s="1"/>
  <c r="BG57" s="1"/>
  <c r="BD60" s="1"/>
  <c r="BN25"/>
  <c r="BV25" s="1"/>
  <c r="BF25" s="1"/>
  <c r="BD27" s="1"/>
  <c r="BO33"/>
  <c r="BW33" s="1"/>
  <c r="BG33" s="1"/>
  <c r="BD36" s="1"/>
  <c r="BP33"/>
  <c r="BV34" s="1"/>
  <c r="BF34" s="1"/>
  <c r="BE35" s="1"/>
  <c r="BP9"/>
  <c r="BV10" s="1"/>
  <c r="BF10" s="1"/>
  <c r="BE11" s="1"/>
  <c r="BO9"/>
  <c r="BW9" s="1"/>
  <c r="BG9" s="1"/>
  <c r="BD12" s="1"/>
  <c r="BR9"/>
  <c r="BW11" s="1"/>
  <c r="BG11" s="1"/>
  <c r="BF12" s="1"/>
  <c r="BM9"/>
  <c r="BU7" s="1"/>
  <c r="BQ9"/>
  <c r="BW10" s="1"/>
  <c r="BG10" s="1"/>
  <c r="BE12" s="1"/>
  <c r="BN9"/>
  <c r="BV9" s="1"/>
  <c r="BF9" s="1"/>
  <c r="BD11" s="1"/>
  <c r="BR33"/>
  <c r="BW35" s="1"/>
  <c r="BG35" s="1"/>
  <c r="BF36" s="1"/>
  <c r="BQ25"/>
  <c r="BW26" s="1"/>
  <c r="BG26" s="1"/>
  <c r="BE28" s="1"/>
  <c r="BP41"/>
  <c r="BV42" s="1"/>
  <c r="BF42" s="1"/>
  <c r="BE43" s="1"/>
  <c r="BM49"/>
  <c r="BU49" s="1"/>
  <c r="BE49" s="1"/>
  <c r="BP57"/>
  <c r="BV58" s="1"/>
  <c r="BF58" s="1"/>
  <c r="BE59" s="1"/>
  <c r="BN33"/>
  <c r="BV33" s="1"/>
  <c r="BF33" s="1"/>
  <c r="BD35" s="1"/>
  <c r="BS17" a="1"/>
  <c r="BM33"/>
  <c r="P23" i="14" l="1"/>
  <c r="P38"/>
  <c r="P37"/>
  <c r="P19"/>
  <c r="P22"/>
  <c r="P25"/>
  <c r="P28"/>
  <c r="P32"/>
  <c r="P6"/>
  <c r="P15"/>
  <c r="P36"/>
  <c r="P33"/>
  <c r="P5"/>
  <c r="P29"/>
  <c r="P4"/>
  <c r="P27"/>
  <c r="P7"/>
  <c r="P16"/>
  <c r="P31"/>
  <c r="P12"/>
  <c r="P35"/>
  <c r="P42"/>
  <c r="P30"/>
  <c r="AL68" i="3"/>
  <c r="BS65" a="1"/>
  <c r="BS9" a="1"/>
  <c r="BS9" s="1"/>
  <c r="AA46" i="11"/>
  <c r="U37"/>
  <c r="AA43" s="1"/>
  <c r="U38"/>
  <c r="AA44" s="1"/>
  <c r="AL66" i="3"/>
  <c r="AL59"/>
  <c r="AL44"/>
  <c r="AL65"/>
  <c r="AL57"/>
  <c r="AL60"/>
  <c r="AL41"/>
  <c r="AL28"/>
  <c r="AL18"/>
  <c r="BS17"/>
  <c r="AL20"/>
  <c r="AL17"/>
  <c r="AL19"/>
  <c r="AL43"/>
  <c r="AL52"/>
  <c r="BS65"/>
  <c r="AL67"/>
  <c r="AL25"/>
  <c r="BS25" a="1"/>
  <c r="BS25" s="1"/>
  <c r="AL51"/>
  <c r="AL27"/>
  <c r="AL26"/>
  <c r="AL36"/>
  <c r="AL11"/>
  <c r="AL12"/>
  <c r="BU9"/>
  <c r="BE9" s="1"/>
  <c r="BD10" s="1"/>
  <c r="AL10" s="1"/>
  <c r="AL35"/>
  <c r="AL42"/>
  <c r="BS49" a="1"/>
  <c r="BS49" s="1"/>
  <c r="AL58"/>
  <c r="BS57" a="1"/>
  <c r="BS57" s="1"/>
  <c r="BU33"/>
  <c r="BE33" s="1"/>
  <c r="BS33" a="1"/>
  <c r="BS33" s="1"/>
  <c r="AL49"/>
  <c r="BD50"/>
  <c r="AL50" s="1"/>
  <c r="BS41" a="1"/>
  <c r="BS41" s="1"/>
  <c r="U43" i="11" l="1"/>
  <c r="U46" s="1"/>
  <c r="AA50"/>
  <c r="AA48"/>
  <c r="AK57" i="3"/>
  <c r="K57" s="1"/>
  <c r="AK68"/>
  <c r="L68" s="1"/>
  <c r="AK67"/>
  <c r="K67" s="1"/>
  <c r="AK27"/>
  <c r="M27" s="1"/>
  <c r="AK65"/>
  <c r="J65" s="1"/>
  <c r="AK60"/>
  <c r="AJ60" s="1"/>
  <c r="AK42"/>
  <c r="M42" s="1"/>
  <c r="AK66"/>
  <c r="K66" s="1"/>
  <c r="AK18"/>
  <c r="K18" s="1"/>
  <c r="AK26"/>
  <c r="N26" s="1"/>
  <c r="AK25"/>
  <c r="K25" s="1"/>
  <c r="AK20"/>
  <c r="M20" s="1"/>
  <c r="AK19"/>
  <c r="M19" s="1"/>
  <c r="AK17"/>
  <c r="J17" s="1"/>
  <c r="AK59"/>
  <c r="J59" s="1"/>
  <c r="AK28"/>
  <c r="M28" s="1"/>
  <c r="AK58"/>
  <c r="N58" s="1"/>
  <c r="AK44"/>
  <c r="K44" s="1"/>
  <c r="AK43"/>
  <c r="M43" s="1"/>
  <c r="AK41"/>
  <c r="AL9"/>
  <c r="AK12" s="1"/>
  <c r="AK49"/>
  <c r="AK52"/>
  <c r="AK51"/>
  <c r="AK50"/>
  <c r="AL33"/>
  <c r="BD34"/>
  <c r="AL34" s="1"/>
  <c r="N44" l="1"/>
  <c r="AJ68"/>
  <c r="K65"/>
  <c r="L65"/>
  <c r="J68"/>
  <c r="M65"/>
  <c r="M68"/>
  <c r="N68"/>
  <c r="L57"/>
  <c r="M57"/>
  <c r="K59"/>
  <c r="N57"/>
  <c r="M60"/>
  <c r="J57"/>
  <c r="J27"/>
  <c r="N27"/>
  <c r="M18"/>
  <c r="J18"/>
  <c r="AJ65"/>
  <c r="K58"/>
  <c r="AJ57"/>
  <c r="J60"/>
  <c r="M59"/>
  <c r="AJ43"/>
  <c r="L27"/>
  <c r="K68"/>
  <c r="L67"/>
  <c r="M67"/>
  <c r="AJ59"/>
  <c r="AI42"/>
  <c r="I42" s="1"/>
  <c r="AJ27"/>
  <c r="K27"/>
  <c r="L44"/>
  <c r="M44"/>
  <c r="J44"/>
  <c r="AJ20"/>
  <c r="AJ18"/>
  <c r="AJ66"/>
  <c r="J67"/>
  <c r="L58"/>
  <c r="N60"/>
  <c r="AJ67"/>
  <c r="L59"/>
  <c r="N59"/>
  <c r="N65"/>
  <c r="L66"/>
  <c r="L18"/>
  <c r="J66"/>
  <c r="L60"/>
  <c r="N67"/>
  <c r="J42"/>
  <c r="AJ28"/>
  <c r="N20"/>
  <c r="M66"/>
  <c r="AI66"/>
  <c r="I66" s="1"/>
  <c r="U22" s="1"/>
  <c r="K60"/>
  <c r="AJ42"/>
  <c r="N18"/>
  <c r="L20"/>
  <c r="N66"/>
  <c r="J58"/>
  <c r="AJ44"/>
  <c r="N42"/>
  <c r="M58"/>
  <c r="J43"/>
  <c r="K42"/>
  <c r="L42"/>
  <c r="N41"/>
  <c r="L43"/>
  <c r="M41"/>
  <c r="AI58"/>
  <c r="I58" s="1"/>
  <c r="AJ41"/>
  <c r="N19"/>
  <c r="L28"/>
  <c r="L26"/>
  <c r="J26"/>
  <c r="J20"/>
  <c r="M17"/>
  <c r="AI18"/>
  <c r="I18" s="1"/>
  <c r="U12" s="1"/>
  <c r="K20"/>
  <c r="L17"/>
  <c r="L25"/>
  <c r="N28"/>
  <c r="J28"/>
  <c r="N25"/>
  <c r="AJ25"/>
  <c r="M25"/>
  <c r="J25"/>
  <c r="K28"/>
  <c r="AJ26"/>
  <c r="M26"/>
  <c r="K26"/>
  <c r="AI26"/>
  <c r="K19"/>
  <c r="J19"/>
  <c r="AJ19"/>
  <c r="L19"/>
  <c r="AJ17"/>
  <c r="K17"/>
  <c r="N17"/>
  <c r="AJ58"/>
  <c r="K41"/>
  <c r="N43"/>
  <c r="J41"/>
  <c r="L41"/>
  <c r="K43"/>
  <c r="AK9"/>
  <c r="AJ9" s="1"/>
  <c r="AK10"/>
  <c r="AK11"/>
  <c r="J11" s="1"/>
  <c r="N51"/>
  <c r="J51"/>
  <c r="K51"/>
  <c r="AJ51"/>
  <c r="L51"/>
  <c r="M51"/>
  <c r="K50"/>
  <c r="AI50"/>
  <c r="I50" s="1"/>
  <c r="L50"/>
  <c r="AJ50"/>
  <c r="M50"/>
  <c r="N50"/>
  <c r="J50"/>
  <c r="K12"/>
  <c r="M12"/>
  <c r="L12"/>
  <c r="AJ12"/>
  <c r="N12"/>
  <c r="J12"/>
  <c r="L49"/>
  <c r="M49"/>
  <c r="N49"/>
  <c r="J49"/>
  <c r="AJ49"/>
  <c r="K49"/>
  <c r="AK36"/>
  <c r="AK33"/>
  <c r="AK35"/>
  <c r="AK34"/>
  <c r="AJ52"/>
  <c r="K52"/>
  <c r="L52"/>
  <c r="M52"/>
  <c r="N52"/>
  <c r="J52"/>
  <c r="U18" l="1"/>
  <c r="U16"/>
  <c r="AI43"/>
  <c r="I43" s="1"/>
  <c r="AI19"/>
  <c r="I19" s="1"/>
  <c r="AI67"/>
  <c r="I67" s="1"/>
  <c r="AI59"/>
  <c r="I59" s="1"/>
  <c r="J61" s="1"/>
  <c r="AI44"/>
  <c r="I44" s="1"/>
  <c r="AI60"/>
  <c r="I60" s="1"/>
  <c r="I26"/>
  <c r="U10" s="1"/>
  <c r="AI27"/>
  <c r="U20"/>
  <c r="L9"/>
  <c r="N9"/>
  <c r="AI10"/>
  <c r="I10" s="1"/>
  <c r="J9"/>
  <c r="K9"/>
  <c r="M9"/>
  <c r="M10"/>
  <c r="J10"/>
  <c r="K11"/>
  <c r="AJ11"/>
  <c r="M11"/>
  <c r="L11"/>
  <c r="N11"/>
  <c r="N10"/>
  <c r="L10"/>
  <c r="AJ10"/>
  <c r="K10"/>
  <c r="K36"/>
  <c r="L36"/>
  <c r="M36"/>
  <c r="AJ36"/>
  <c r="N36"/>
  <c r="J36"/>
  <c r="AJ33"/>
  <c r="M33"/>
  <c r="N33"/>
  <c r="J33"/>
  <c r="K33"/>
  <c r="L33"/>
  <c r="N35"/>
  <c r="J35"/>
  <c r="K35"/>
  <c r="AJ35"/>
  <c r="L35"/>
  <c r="M35"/>
  <c r="AI51"/>
  <c r="AI20"/>
  <c r="I20" s="1"/>
  <c r="N34"/>
  <c r="J34"/>
  <c r="AI34"/>
  <c r="I34" s="1"/>
  <c r="K34"/>
  <c r="AJ34"/>
  <c r="L34"/>
  <c r="M34"/>
  <c r="AI68" l="1"/>
  <c r="I68" s="1"/>
  <c r="U23"/>
  <c r="Q23" i="11" s="1"/>
  <c r="R22"/>
  <c r="R19"/>
  <c r="U21" i="3"/>
  <c r="J45"/>
  <c r="I27"/>
  <c r="J29" s="1"/>
  <c r="AI28"/>
  <c r="I28" s="1"/>
  <c r="AI35"/>
  <c r="I35" s="1"/>
  <c r="J37" s="1"/>
  <c r="U8"/>
  <c r="U14"/>
  <c r="AI11"/>
  <c r="I11" s="1"/>
  <c r="J13" s="1"/>
  <c r="J21"/>
  <c r="U9"/>
  <c r="I51"/>
  <c r="AI52"/>
  <c r="I52" s="1"/>
  <c r="Q19" i="19" l="1"/>
  <c r="Q19" i="55"/>
  <c r="Q19" i="45"/>
  <c r="Q19" i="38"/>
  <c r="Q19" i="57"/>
  <c r="Q19" i="27"/>
  <c r="Q19" i="63"/>
  <c r="Q19" i="49"/>
  <c r="Q19" i="28"/>
  <c r="Q19" i="39"/>
  <c r="Q19" i="26"/>
  <c r="Q19" i="43"/>
  <c r="Q19" i="44"/>
  <c r="Q19" i="64"/>
  <c r="Q19" i="52"/>
  <c r="Q19" i="65"/>
  <c r="Q19" i="67"/>
  <c r="Q19" i="66"/>
  <c r="Q19" i="58"/>
  <c r="Q19" i="21"/>
  <c r="Q19" i="37"/>
  <c r="Q19" i="51"/>
  <c r="Q19" i="23"/>
  <c r="Q19" i="61"/>
  <c r="Q19" i="60"/>
  <c r="Q19" i="56"/>
  <c r="Q19" i="35"/>
  <c r="Q19" i="34"/>
  <c r="Q19" i="20"/>
  <c r="Q19" i="42"/>
  <c r="Q19" i="22"/>
  <c r="Q19" i="15"/>
  <c r="Q19" i="62"/>
  <c r="Q19" i="32"/>
  <c r="Q19" i="29"/>
  <c r="Q19" i="54"/>
  <c r="Q19" i="53"/>
  <c r="Q19" i="59"/>
  <c r="Q19" i="50"/>
  <c r="Q19" i="48"/>
  <c r="Q19" i="40"/>
  <c r="Q19" i="31"/>
  <c r="Q19" i="30"/>
  <c r="Q19" i="25"/>
  <c r="Q19" i="24"/>
  <c r="Q19" i="18"/>
  <c r="Q19" i="17"/>
  <c r="Q19" i="16"/>
  <c r="Q19" i="47"/>
  <c r="Q19" i="46"/>
  <c r="Q19" i="36"/>
  <c r="Q19" i="33"/>
  <c r="Q22" i="44"/>
  <c r="Q22" i="45"/>
  <c r="Q22" i="26"/>
  <c r="Q22" i="51"/>
  <c r="Q22" i="35"/>
  <c r="Q22" i="56"/>
  <c r="Q22" i="58"/>
  <c r="Q22" i="49"/>
  <c r="Q22" i="30"/>
  <c r="Q22" i="43"/>
  <c r="Q22" i="16"/>
  <c r="Q22" i="57"/>
  <c r="Q22" i="18"/>
  <c r="Q22" i="37"/>
  <c r="Q22" i="60"/>
  <c r="Q22" i="25"/>
  <c r="Q22" i="28"/>
  <c r="Q22" i="40"/>
  <c r="Q22" i="20"/>
  <c r="Q22" i="36"/>
  <c r="Q22" i="48"/>
  <c r="Q22" i="34"/>
  <c r="Q22" i="50"/>
  <c r="Q22" i="55"/>
  <c r="Q22" i="64"/>
  <c r="Q22" i="27"/>
  <c r="Q22" i="11"/>
  <c r="Q22" i="15"/>
  <c r="Q22" i="38"/>
  <c r="Q22" i="63"/>
  <c r="Q22" i="19"/>
  <c r="Q22" i="67"/>
  <c r="Q22" i="62"/>
  <c r="Q22" i="22"/>
  <c r="Q22" i="23"/>
  <c r="Q22" i="17"/>
  <c r="Q22" i="33"/>
  <c r="Q22" i="54"/>
  <c r="Q22" i="39"/>
  <c r="Q22" i="47"/>
  <c r="Q22" i="53"/>
  <c r="Q22" i="24"/>
  <c r="Q22" i="42"/>
  <c r="Q22" i="65"/>
  <c r="Q22" i="52"/>
  <c r="Q22" i="32"/>
  <c r="Q22" i="61"/>
  <c r="Q22" i="66"/>
  <c r="Q22" i="59"/>
  <c r="Q22" i="21"/>
  <c r="Q22" i="46"/>
  <c r="Q22" i="29"/>
  <c r="Q22" i="31"/>
  <c r="Q21" i="53"/>
  <c r="Q21" i="45"/>
  <c r="Q21" i="16"/>
  <c r="Q21" i="55"/>
  <c r="Q21" i="56"/>
  <c r="Q21" i="65"/>
  <c r="Q21" i="34"/>
  <c r="Q21" i="20"/>
  <c r="Q21" i="49"/>
  <c r="Q21" i="33"/>
  <c r="Q21" i="51"/>
  <c r="Q21" i="35"/>
  <c r="Q21" i="59"/>
  <c r="Q21" i="39"/>
  <c r="Q21" i="28"/>
  <c r="Q21" i="37"/>
  <c r="Q21" i="44"/>
  <c r="Q21" i="61"/>
  <c r="Q21" i="18"/>
  <c r="Q21" i="50"/>
  <c r="Q21" i="54"/>
  <c r="Q21" i="42"/>
  <c r="Q21" i="64"/>
  <c r="Q21" i="67"/>
  <c r="Q21" i="47"/>
  <c r="Q21" i="48"/>
  <c r="Q21" i="40"/>
  <c r="Q21" i="38"/>
  <c r="Q21" i="66"/>
  <c r="Q21" i="21"/>
  <c r="Q21" i="52"/>
  <c r="Q21" i="19"/>
  <c r="Q21" i="62"/>
  <c r="Q21" i="31"/>
  <c r="Q21" i="29"/>
  <c r="Q21" i="17"/>
  <c r="Q21" i="36"/>
  <c r="Q21" i="27"/>
  <c r="Q21" i="25"/>
  <c r="Q21" i="60"/>
  <c r="Q21" i="23"/>
  <c r="Q21" i="43"/>
  <c r="Q21" i="57"/>
  <c r="Q21" i="63"/>
  <c r="Q21" i="30"/>
  <c r="Q21" i="15"/>
  <c r="Q21" i="26"/>
  <c r="Q21" i="32"/>
  <c r="Q21" i="46"/>
  <c r="Q21" i="24"/>
  <c r="Q21" i="58"/>
  <c r="Q21" i="22"/>
  <c r="Q16" i="28"/>
  <c r="Q16" i="36"/>
  <c r="Q16" i="63"/>
  <c r="Q16" i="16"/>
  <c r="Q16" i="37"/>
  <c r="Q16" i="49"/>
  <c r="Q16" i="34"/>
  <c r="Q16" i="67"/>
  <c r="Q16" i="15"/>
  <c r="Q16" i="22"/>
  <c r="Q16" i="33"/>
  <c r="Q16" i="42"/>
  <c r="Q16" i="35"/>
  <c r="Q16" i="25"/>
  <c r="Q16" i="60"/>
  <c r="Q16" i="56"/>
  <c r="Q16" i="52"/>
  <c r="Q16" i="47"/>
  <c r="Q16" i="17"/>
  <c r="Q16" i="50"/>
  <c r="Q16" i="66"/>
  <c r="Q16" i="51"/>
  <c r="Q16" i="48"/>
  <c r="Q16" i="27"/>
  <c r="Q16" i="65"/>
  <c r="Q16" i="62"/>
  <c r="Q16" i="21"/>
  <c r="Q16" i="43"/>
  <c r="Q16" i="58"/>
  <c r="Q16" i="30"/>
  <c r="Q16" i="26"/>
  <c r="Q16" i="24"/>
  <c r="Q16" i="18"/>
  <c r="Q16" i="39"/>
  <c r="Q16" i="32"/>
  <c r="Q16" i="29"/>
  <c r="Q16" i="61"/>
  <c r="Q16" i="45"/>
  <c r="Q16" i="46"/>
  <c r="Q16" i="64"/>
  <c r="Q16" i="19"/>
  <c r="Q16" i="59"/>
  <c r="Q16" i="20"/>
  <c r="Q16" i="53"/>
  <c r="Q16" i="54"/>
  <c r="Q16" i="44"/>
  <c r="Q16" i="40"/>
  <c r="Q16" i="55"/>
  <c r="Q16" i="31"/>
  <c r="Q16" i="38"/>
  <c r="Q16" i="23"/>
  <c r="Q16" i="57"/>
  <c r="Q16" i="11"/>
  <c r="Q9" i="65"/>
  <c r="Q9" i="46"/>
  <c r="Q9" i="45"/>
  <c r="Q9" i="47"/>
  <c r="Q9" i="58"/>
  <c r="Q9" i="50"/>
  <c r="Q9" i="42"/>
  <c r="Q9" i="22"/>
  <c r="Q9" i="61"/>
  <c r="Q9" i="59"/>
  <c r="Q9" i="56"/>
  <c r="Q9" i="35"/>
  <c r="Q9" i="28"/>
  <c r="Q9" i="26"/>
  <c r="Q9" i="57"/>
  <c r="Q9" i="36"/>
  <c r="Q9" i="23"/>
  <c r="Q9" i="37"/>
  <c r="Q9" i="30"/>
  <c r="Q9" i="21"/>
  <c r="Q9" i="66"/>
  <c r="Q9" i="64"/>
  <c r="Q9" i="51"/>
  <c r="Q9" i="40"/>
  <c r="Q9" i="18"/>
  <c r="Q9" i="34"/>
  <c r="Q9" i="49"/>
  <c r="Q9" i="33"/>
  <c r="Q9" i="15"/>
  <c r="Q9" i="27"/>
  <c r="Q9" i="39"/>
  <c r="Q9" i="63"/>
  <c r="Q9" i="60"/>
  <c r="Q9" i="38"/>
  <c r="Q9" i="20"/>
  <c r="Q9" i="48"/>
  <c r="Q9" i="44"/>
  <c r="Q9" i="31"/>
  <c r="Q9" i="53"/>
  <c r="Q9" i="24"/>
  <c r="Q9" i="54"/>
  <c r="Q9" i="55"/>
  <c r="Q9" i="62"/>
  <c r="Q9" i="19"/>
  <c r="Q9" i="67"/>
  <c r="Q9" i="52"/>
  <c r="Q9" i="43"/>
  <c r="Q9" i="29"/>
  <c r="Q9" i="17"/>
  <c r="Q9" i="16"/>
  <c r="Q9" i="32"/>
  <c r="Q9" i="25"/>
  <c r="Q12" i="32"/>
  <c r="Q12" i="64"/>
  <c r="Q12" i="34"/>
  <c r="Q12" i="31"/>
  <c r="Q12" i="39"/>
  <c r="Q12" i="51"/>
  <c r="Q12" i="40"/>
  <c r="Q12" i="27"/>
  <c r="Q12" i="63"/>
  <c r="Q12" i="29"/>
  <c r="Q12" i="52"/>
  <c r="Q12" i="42"/>
  <c r="Q12" i="15"/>
  <c r="Q12" i="53"/>
  <c r="Q12" i="20"/>
  <c r="Q12" i="56"/>
  <c r="Q12" i="65"/>
  <c r="Q12" i="44"/>
  <c r="Q12" i="21"/>
  <c r="Q12" i="11"/>
  <c r="Q12" i="28"/>
  <c r="Q12" i="55"/>
  <c r="Q12" i="37"/>
  <c r="Q12" i="57"/>
  <c r="Q12" i="35"/>
  <c r="Q12" i="26"/>
  <c r="Q12" i="62"/>
  <c r="Q12" i="18"/>
  <c r="Q12" i="47"/>
  <c r="Q12" i="25"/>
  <c r="Q12" i="46"/>
  <c r="Q12" i="36"/>
  <c r="Q12" i="66"/>
  <c r="Q12" i="61"/>
  <c r="Q12" i="43"/>
  <c r="Q12" i="16"/>
  <c r="Q12" i="33"/>
  <c r="Q12" i="24"/>
  <c r="Q12" i="58"/>
  <c r="Q12" i="23"/>
  <c r="Q12" i="48"/>
  <c r="Q12" i="38"/>
  <c r="Q12" i="59"/>
  <c r="Q12" i="30"/>
  <c r="Q12" i="67"/>
  <c r="Q12" i="49"/>
  <c r="Q12" i="45"/>
  <c r="Q12" i="22"/>
  <c r="Q12" i="54"/>
  <c r="Q12" i="19"/>
  <c r="Q12" i="17"/>
  <c r="Q12" i="60"/>
  <c r="Q12" i="50"/>
  <c r="Q23" i="61"/>
  <c r="Q23" i="65"/>
  <c r="Q23" i="44"/>
  <c r="Q23" i="67"/>
  <c r="Q23" i="36"/>
  <c r="Q23" i="40"/>
  <c r="Q23" i="64"/>
  <c r="Q23" i="48"/>
  <c r="Q23" i="46"/>
  <c r="Q23" i="29"/>
  <c r="Q23" i="15"/>
  <c r="Q23" i="60"/>
  <c r="Q23" i="62"/>
  <c r="Q23" i="57"/>
  <c r="Q23" i="51"/>
  <c r="Q23" i="50"/>
  <c r="Q23" i="54"/>
  <c r="Q23" i="23"/>
  <c r="Q23" i="16"/>
  <c r="Q23" i="34"/>
  <c r="Q23" i="47"/>
  <c r="Q23" i="25"/>
  <c r="Q23" i="35"/>
  <c r="Q23" i="52"/>
  <c r="Q23" i="58"/>
  <c r="Q23" i="26"/>
  <c r="Q23" i="43"/>
  <c r="Q23" i="30"/>
  <c r="Q23" i="59"/>
  <c r="Q23" i="20"/>
  <c r="Q23" i="53"/>
  <c r="Q23" i="24"/>
  <c r="Q23" i="55"/>
  <c r="Q23" i="37"/>
  <c r="Q23" i="18"/>
  <c r="Q23" i="21"/>
  <c r="Q23" i="38"/>
  <c r="Q23" i="39"/>
  <c r="Q23" i="31"/>
  <c r="Q23" i="32"/>
  <c r="Q23" i="27"/>
  <c r="Q23" i="56"/>
  <c r="Q23" i="66"/>
  <c r="Q23" i="63"/>
  <c r="Q23" i="45"/>
  <c r="Q23" i="19"/>
  <c r="Q23" i="42"/>
  <c r="Q23" i="49"/>
  <c r="Q23" i="28"/>
  <c r="Q23" i="22"/>
  <c r="Q23" i="33"/>
  <c r="Q23" i="17"/>
  <c r="Q18" i="64"/>
  <c r="Q18" i="45"/>
  <c r="Q18" i="66"/>
  <c r="Q18" i="55"/>
  <c r="Q18" i="15"/>
  <c r="Q18" i="67"/>
  <c r="Q18" i="57"/>
  <c r="Q18" i="27"/>
  <c r="Q18" i="34"/>
  <c r="Q18" i="25"/>
  <c r="Q18" i="42"/>
  <c r="Q18" i="49"/>
  <c r="Q18" i="54"/>
  <c r="Q18" i="32"/>
  <c r="Q18" i="48"/>
  <c r="Q18" i="52"/>
  <c r="Q18" i="29"/>
  <c r="Q18" i="47"/>
  <c r="Q18" i="33"/>
  <c r="Q18" i="59"/>
  <c r="Q18" i="58"/>
  <c r="Q18" i="20"/>
  <c r="Q18" i="38"/>
  <c r="Q18" i="60"/>
  <c r="Q18" i="40"/>
  <c r="Q18" i="23"/>
  <c r="Q18" i="56"/>
  <c r="Q18" i="39"/>
  <c r="Q18" i="50"/>
  <c r="Q18" i="37"/>
  <c r="Q18" i="35"/>
  <c r="Q18" i="63"/>
  <c r="Q18" i="53"/>
  <c r="Q18" i="51"/>
  <c r="Q18" i="36"/>
  <c r="Q18" i="30"/>
  <c r="Q18" i="19"/>
  <c r="Q18" i="26"/>
  <c r="Q18" i="22"/>
  <c r="Q18" i="18"/>
  <c r="Q18" i="24"/>
  <c r="Q18" i="43"/>
  <c r="Q18" i="16"/>
  <c r="Q18" i="21"/>
  <c r="Q18" i="31"/>
  <c r="Q18" i="61"/>
  <c r="Q18" i="44"/>
  <c r="Q18" i="62"/>
  <c r="Q18" i="65"/>
  <c r="Q18" i="46"/>
  <c r="Q18" i="28"/>
  <c r="Q18" i="17"/>
  <c r="Q18" i="11"/>
  <c r="U33" i="3"/>
  <c r="Q19" i="11"/>
  <c r="R23"/>
  <c r="O22" s="1"/>
  <c r="R18"/>
  <c r="O18" s="1"/>
  <c r="R20"/>
  <c r="Q21"/>
  <c r="R17"/>
  <c r="Q9"/>
  <c r="R8"/>
  <c r="R13"/>
  <c r="U31" i="3"/>
  <c r="U32"/>
  <c r="AI36"/>
  <c r="I36" s="1"/>
  <c r="U15"/>
  <c r="U11"/>
  <c r="Q14" i="34" s="1"/>
  <c r="AI12" i="3"/>
  <c r="I12" s="1"/>
  <c r="U13"/>
  <c r="U26"/>
  <c r="U17"/>
  <c r="J53"/>
  <c r="Q17" i="35" l="1"/>
  <c r="Q17" i="18"/>
  <c r="Q17" i="39"/>
  <c r="Q17" i="47"/>
  <c r="Q17" i="33"/>
  <c r="Q17" i="49"/>
  <c r="Q17" i="40"/>
  <c r="Q17" i="58"/>
  <c r="Q17" i="43"/>
  <c r="Q17" i="24"/>
  <c r="Q17" i="63"/>
  <c r="Q17" i="56"/>
  <c r="Q17" i="38"/>
  <c r="Q17" i="36"/>
  <c r="Q17" i="22"/>
  <c r="Q17" i="32"/>
  <c r="Q17" i="46"/>
  <c r="Q17" i="27"/>
  <c r="Q17" i="60"/>
  <c r="Q17" i="29"/>
  <c r="Q17" i="67"/>
  <c r="Q17" i="42"/>
  <c r="Q17" i="59"/>
  <c r="Q17" i="28"/>
  <c r="Q17" i="45"/>
  <c r="Q17" i="25"/>
  <c r="Q17" i="54"/>
  <c r="Q17" i="50"/>
  <c r="Q17" i="26"/>
  <c r="Q17" i="34"/>
  <c r="Q17" i="64"/>
  <c r="Q17" i="61"/>
  <c r="Q17" i="55"/>
  <c r="Q17" i="53"/>
  <c r="Q17" i="37"/>
  <c r="Q17" i="15"/>
  <c r="Q17" i="30"/>
  <c r="Q17" i="52"/>
  <c r="Q17" i="19"/>
  <c r="Q17" i="62"/>
  <c r="Q17" i="16"/>
  <c r="Q17" i="48"/>
  <c r="Q17" i="57"/>
  <c r="Q17" i="21"/>
  <c r="Q17" i="23"/>
  <c r="Q17" i="66"/>
  <c r="Q17" i="65"/>
  <c r="Q17" i="51"/>
  <c r="Q17" i="44"/>
  <c r="Q17" i="31"/>
  <c r="Q17" i="20"/>
  <c r="Q17" i="17"/>
  <c r="Q20" i="49"/>
  <c r="Q20" i="62"/>
  <c r="Q20" i="25"/>
  <c r="Q20" i="55"/>
  <c r="Q20" i="29"/>
  <c r="Q20" i="60"/>
  <c r="Q20" i="52"/>
  <c r="Q20" i="43"/>
  <c r="Q20" i="50"/>
  <c r="Q20" i="20"/>
  <c r="Q20" i="34"/>
  <c r="Q20" i="48"/>
  <c r="Q20" i="15"/>
  <c r="Q20" i="11"/>
  <c r="Q20" i="44"/>
  <c r="Q20" i="18"/>
  <c r="Q20" i="30"/>
  <c r="Q20" i="67"/>
  <c r="Q20" i="28"/>
  <c r="Q20" i="31"/>
  <c r="Q20" i="46"/>
  <c r="Q20" i="53"/>
  <c r="Q20" i="16"/>
  <c r="Q20" i="65"/>
  <c r="Q20" i="59"/>
  <c r="Q20" i="35"/>
  <c r="Q20" i="33"/>
  <c r="Q20" i="61"/>
  <c r="Q20" i="19"/>
  <c r="Q20" i="21"/>
  <c r="Q20" i="58"/>
  <c r="Q20" i="22"/>
  <c r="Q20" i="24"/>
  <c r="Q20" i="27"/>
  <c r="Q20" i="45"/>
  <c r="Q20" i="47"/>
  <c r="Q20" i="42"/>
  <c r="Q20" i="56"/>
  <c r="Q20" i="17"/>
  <c r="Q20" i="40"/>
  <c r="Q20" i="32"/>
  <c r="Q20" i="66"/>
  <c r="Q20" i="37"/>
  <c r="Q20" i="57"/>
  <c r="Q20" i="54"/>
  <c r="Q20" i="64"/>
  <c r="Q20" i="36"/>
  <c r="Q20" i="51"/>
  <c r="Q20" i="63"/>
  <c r="Q20" i="26"/>
  <c r="Q20" i="38"/>
  <c r="Q20" i="39"/>
  <c r="Q20" i="23"/>
  <c r="Q8" i="27"/>
  <c r="Q13" i="52"/>
  <c r="Q13" i="58"/>
  <c r="Q13" i="66"/>
  <c r="Q13" i="59"/>
  <c r="Q13" i="42"/>
  <c r="Q13" i="45"/>
  <c r="Q13" i="61"/>
  <c r="Q13" i="50"/>
  <c r="Q13" i="51"/>
  <c r="Q13" i="47"/>
  <c r="Q13" i="60"/>
  <c r="Q13" i="48"/>
  <c r="Q13" i="67"/>
  <c r="Q13" i="63"/>
  <c r="Q13" i="56"/>
  <c r="Q13" i="54"/>
  <c r="Q13" i="53"/>
  <c r="Q13" i="46"/>
  <c r="Q13" i="57"/>
  <c r="Q13" i="64"/>
  <c r="Q13" i="43"/>
  <c r="Q13" i="55"/>
  <c r="Q13" i="62"/>
  <c r="Q13" i="65"/>
  <c r="Q13" i="49"/>
  <c r="Q13" i="44"/>
  <c r="Q14" i="37"/>
  <c r="Q14" i="24"/>
  <c r="Q14" i="60"/>
  <c r="Q14" i="39"/>
  <c r="Q14" i="36"/>
  <c r="Q14" i="67"/>
  <c r="Q14" i="52"/>
  <c r="Q14" i="49"/>
  <c r="Q14" i="55"/>
  <c r="Q14" i="28"/>
  <c r="Q14" i="56"/>
  <c r="Q14" i="50"/>
  <c r="Q14" i="33"/>
  <c r="Q8" i="65"/>
  <c r="Q8" i="62"/>
  <c r="Q8" i="64"/>
  <c r="Q8" i="47"/>
  <c r="Q8" i="67"/>
  <c r="Q8" i="45"/>
  <c r="Q8" i="43"/>
  <c r="Q33" i="32"/>
  <c r="Q33" i="65"/>
  <c r="Q33" i="26"/>
  <c r="Q33" i="63"/>
  <c r="Q33" i="43"/>
  <c r="Q33" i="18"/>
  <c r="Q33" i="21"/>
  <c r="Q33" i="30"/>
  <c r="Q33" i="15"/>
  <c r="Q33" i="59"/>
  <c r="Q33" i="23"/>
  <c r="Q33" i="60"/>
  <c r="Q33" i="55"/>
  <c r="Q33" i="66"/>
  <c r="Q33" i="56"/>
  <c r="Q33" i="64"/>
  <c r="Q33" i="36"/>
  <c r="Q33" i="34"/>
  <c r="Q33" i="46"/>
  <c r="Q33" i="29"/>
  <c r="Q33" i="20"/>
  <c r="Q33" i="45"/>
  <c r="Q33" i="44"/>
  <c r="Q33" i="67"/>
  <c r="Q33" i="61"/>
  <c r="Q33" i="24"/>
  <c r="Q33" i="37"/>
  <c r="Q33" i="48"/>
  <c r="Q33" i="40"/>
  <c r="Q33" i="54"/>
  <c r="Q33" i="39"/>
  <c r="Q33" i="16"/>
  <c r="Q33" i="27"/>
  <c r="Q33" i="51"/>
  <c r="Q33" i="58"/>
  <c r="Q33" i="50"/>
  <c r="Q33" i="19"/>
  <c r="Q33" i="35"/>
  <c r="Q33" i="53"/>
  <c r="Q33" i="49"/>
  <c r="Q33" i="47"/>
  <c r="Q33" i="42"/>
  <c r="Q33" i="25"/>
  <c r="Q33" i="31"/>
  <c r="Q33" i="22"/>
  <c r="Q33" i="52"/>
  <c r="Q33" i="28"/>
  <c r="Q33" i="38"/>
  <c r="Q33" i="62"/>
  <c r="Q33" i="33"/>
  <c r="Q33" i="57"/>
  <c r="Q33" i="17"/>
  <c r="Q14" i="65"/>
  <c r="Q14" i="51"/>
  <c r="Q14" i="19"/>
  <c r="Q14" i="22"/>
  <c r="Q14" i="66"/>
  <c r="Q14" i="29"/>
  <c r="Q14" i="47"/>
  <c r="Q14" i="44"/>
  <c r="Q14" i="18"/>
  <c r="Q14" i="31"/>
  <c r="Q14" i="57"/>
  <c r="Q14" i="61"/>
  <c r="Q14" i="43"/>
  <c r="Q8" i="52"/>
  <c r="Q8" i="54"/>
  <c r="Q8" i="66"/>
  <c r="Q8" i="46"/>
  <c r="Q8" i="51"/>
  <c r="Q8" i="55"/>
  <c r="Q31" i="38"/>
  <c r="Q31" i="54"/>
  <c r="Q31" i="37"/>
  <c r="Q31" i="27"/>
  <c r="Q31" i="49"/>
  <c r="Q31" i="52"/>
  <c r="Q31" i="62"/>
  <c r="Q31" i="64"/>
  <c r="Q31" i="28"/>
  <c r="Q31" i="55"/>
  <c r="Q31" i="19"/>
  <c r="Q31" i="21"/>
  <c r="Q31" i="32"/>
  <c r="Q31" i="51"/>
  <c r="Q31" i="65"/>
  <c r="Q31" i="44"/>
  <c r="Q31" i="15"/>
  <c r="Q31" i="63"/>
  <c r="Q31" i="57"/>
  <c r="Q31" i="53"/>
  <c r="Q31" i="45"/>
  <c r="Q31" i="43"/>
  <c r="Q31" i="29"/>
  <c r="Q31" i="61"/>
  <c r="Q31" i="23"/>
  <c r="Q31" i="26"/>
  <c r="Q31" i="34"/>
  <c r="Q31" i="36"/>
  <c r="Q31" i="58"/>
  <c r="Q31" i="67"/>
  <c r="Q31" i="31"/>
  <c r="Q31" i="20"/>
  <c r="Q31" i="42"/>
  <c r="Q31" i="25"/>
  <c r="Q31" i="35"/>
  <c r="Q31" i="22"/>
  <c r="Q31" i="46"/>
  <c r="Q31" i="24"/>
  <c r="Q31" i="50"/>
  <c r="Q31" i="59"/>
  <c r="Q31" i="56"/>
  <c r="Q31" i="60"/>
  <c r="Q31" i="16"/>
  <c r="Q31" i="47"/>
  <c r="Q31" i="18"/>
  <c r="Q31" i="39"/>
  <c r="Q31" i="66"/>
  <c r="Q31" i="30"/>
  <c r="Q31" i="40"/>
  <c r="Q31" i="48"/>
  <c r="Q31" i="17"/>
  <c r="Q31" i="33"/>
  <c r="Q14" i="11"/>
  <c r="Q14" i="17"/>
  <c r="Q14" i="63"/>
  <c r="Q14" i="48"/>
  <c r="Q14" i="38"/>
  <c r="Q14" i="42"/>
  <c r="Q14" i="16"/>
  <c r="Q14" i="30"/>
  <c r="Q14" i="20"/>
  <c r="Q14" i="58"/>
  <c r="Q14" i="54"/>
  <c r="Q14" i="45"/>
  <c r="Q14" i="23"/>
  <c r="Q8" i="53"/>
  <c r="Q8" i="57"/>
  <c r="Q8" i="56"/>
  <c r="Q8" i="58"/>
  <c r="Q8" i="42"/>
  <c r="Q8" i="61"/>
  <c r="Q11"/>
  <c r="Q11" i="46"/>
  <c r="Q11" i="19"/>
  <c r="Q11" i="32"/>
  <c r="Q11" i="31"/>
  <c r="Q11" i="35"/>
  <c r="Q11" i="20"/>
  <c r="Q11" i="55"/>
  <c r="Q11" i="63"/>
  <c r="Q11" i="54"/>
  <c r="Q11" i="38"/>
  <c r="Q11" i="67"/>
  <c r="Q11" i="18"/>
  <c r="Q11" i="24"/>
  <c r="Q11" i="50"/>
  <c r="Q11" i="58"/>
  <c r="Q11" i="17"/>
  <c r="Q11" i="49"/>
  <c r="Q11" i="23"/>
  <c r="Q11" i="65"/>
  <c r="Q11" i="33"/>
  <c r="Q11" i="42"/>
  <c r="Q11" i="51"/>
  <c r="Q11" i="59"/>
  <c r="Q11" i="34"/>
  <c r="Q11" i="28"/>
  <c r="Q11" i="43"/>
  <c r="Q11" i="66"/>
  <c r="Q11" i="37"/>
  <c r="Q11" i="25"/>
  <c r="Q11" i="29"/>
  <c r="Q11" i="48"/>
  <c r="Q11" i="52"/>
  <c r="Q11" i="64"/>
  <c r="Q11" i="56"/>
  <c r="Q11" i="45"/>
  <c r="Q11" i="21"/>
  <c r="Q11" i="27"/>
  <c r="Q11" i="15"/>
  <c r="Q11" i="16"/>
  <c r="Q11" i="53"/>
  <c r="Q11" i="39"/>
  <c r="Q11" i="62"/>
  <c r="Q11" i="57"/>
  <c r="Q11" i="26"/>
  <c r="Q11" i="60"/>
  <c r="Q11" i="47"/>
  <c r="Q11" i="44"/>
  <c r="Q11" i="36"/>
  <c r="Q11" i="30"/>
  <c r="Q11" i="40"/>
  <c r="Q11" i="22"/>
  <c r="Q15" i="44"/>
  <c r="Q15" i="40"/>
  <c r="Q15" i="43"/>
  <c r="Q15" i="48"/>
  <c r="Q15" i="22"/>
  <c r="Q15" i="59"/>
  <c r="Q15" i="21"/>
  <c r="Q15" i="36"/>
  <c r="Q15" i="35"/>
  <c r="Q15" i="64"/>
  <c r="Q15" i="63"/>
  <c r="Q15" i="62"/>
  <c r="Q15" i="56"/>
  <c r="Q15" i="54"/>
  <c r="Q15" i="53"/>
  <c r="Q15" i="26"/>
  <c r="Q15" i="61"/>
  <c r="Q15" i="30"/>
  <c r="Q15" i="20"/>
  <c r="Q15" i="27"/>
  <c r="Q15" i="57"/>
  <c r="Q15" i="50"/>
  <c r="Q15" i="67"/>
  <c r="Q15" i="51"/>
  <c r="Q15" i="66"/>
  <c r="Q15" i="49"/>
  <c r="Q15" i="25"/>
  <c r="Q15" i="37"/>
  <c r="Q15" i="47"/>
  <c r="Q15" i="55"/>
  <c r="Q15" i="38"/>
  <c r="Q15" i="34"/>
  <c r="Q15" i="17"/>
  <c r="Q15" i="16"/>
  <c r="Q15" i="42"/>
  <c r="Q15" i="33"/>
  <c r="Q15" i="29"/>
  <c r="Q15" i="19"/>
  <c r="Q15" i="28"/>
  <c r="Q15" i="24"/>
  <c r="Q15" i="60"/>
  <c r="Q15" i="39"/>
  <c r="Q15" i="18"/>
  <c r="Q15" i="65"/>
  <c r="Q15" i="58"/>
  <c r="Q15" i="52"/>
  <c r="Q15" i="46"/>
  <c r="Q15" i="45"/>
  <c r="Q15" i="32"/>
  <c r="Q15" i="31"/>
  <c r="Q15" i="23"/>
  <c r="Q15" i="15"/>
  <c r="Q10" i="49"/>
  <c r="Q10" i="24"/>
  <c r="Q10" i="43"/>
  <c r="Q10" i="25"/>
  <c r="Q10" i="51"/>
  <c r="Q10" i="39"/>
  <c r="Q10" i="20"/>
  <c r="Q10" i="64"/>
  <c r="Q10" i="30"/>
  <c r="Q10" i="19"/>
  <c r="Q10" i="35"/>
  <c r="Q10" i="44"/>
  <c r="Q10" i="29"/>
  <c r="Q10" i="28"/>
  <c r="Q10" i="42"/>
  <c r="Q10" i="26"/>
  <c r="Q10" i="21"/>
  <c r="Q10" i="32"/>
  <c r="Q10" i="65"/>
  <c r="Q10" i="63"/>
  <c r="Q10" i="50"/>
  <c r="Q10" i="61"/>
  <c r="Q10" i="62"/>
  <c r="Q10" i="58"/>
  <c r="Q10" i="23"/>
  <c r="Q10" i="17"/>
  <c r="Q10" i="11"/>
  <c r="Q10" i="57"/>
  <c r="Q10" i="18"/>
  <c r="Q10" i="67"/>
  <c r="Q10" i="36"/>
  <c r="Q10" i="16"/>
  <c r="Q10" i="53"/>
  <c r="Q10" i="46"/>
  <c r="Q10" i="31"/>
  <c r="Q10" i="52"/>
  <c r="Q10" i="45"/>
  <c r="Q10" i="40"/>
  <c r="Q10" i="60"/>
  <c r="Q10" i="59"/>
  <c r="Q10" i="38"/>
  <c r="Q10" i="55"/>
  <c r="Q10" i="56"/>
  <c r="Q10" i="66"/>
  <c r="Q10" i="54"/>
  <c r="Q10" i="37"/>
  <c r="Q10" i="22"/>
  <c r="Q10" i="48"/>
  <c r="Q10" i="33"/>
  <c r="Q10" i="15"/>
  <c r="Q10" i="27"/>
  <c r="Q10" i="47"/>
  <c r="Q10" i="34"/>
  <c r="Q14" i="32"/>
  <c r="Q14" i="64"/>
  <c r="Q14" i="26"/>
  <c r="Q14" i="62"/>
  <c r="Q14" i="15"/>
  <c r="Q14" i="53"/>
  <c r="Q14" i="25"/>
  <c r="Q14" i="40"/>
  <c r="Q14" i="46"/>
  <c r="Q14" i="27"/>
  <c r="Q14" i="35"/>
  <c r="Q14" i="21"/>
  <c r="Q14" i="59"/>
  <c r="Q8" i="49"/>
  <c r="Q8" i="60"/>
  <c r="Q8" i="59"/>
  <c r="Q8" i="63"/>
  <c r="Q8" i="48"/>
  <c r="Q8" i="44"/>
  <c r="Q8" i="50"/>
  <c r="Q8" i="28"/>
  <c r="Q8" i="21"/>
  <c r="Q8" i="26"/>
  <c r="Q8" i="38"/>
  <c r="Q8" i="17"/>
  <c r="Q8" i="16"/>
  <c r="Q8" i="31"/>
  <c r="Q8" i="11"/>
  <c r="Q8" i="32"/>
  <c r="Q8" i="24"/>
  <c r="Q8" i="23"/>
  <c r="Q8" i="22"/>
  <c r="Q8" i="39"/>
  <c r="Q8" i="25"/>
  <c r="Q8" i="36"/>
  <c r="Q8" i="37"/>
  <c r="Q8" i="40"/>
  <c r="Q13" i="23"/>
  <c r="Q13" i="19"/>
  <c r="Q13" i="30"/>
  <c r="Q13" i="40"/>
  <c r="Q13" i="27"/>
  <c r="Q13" i="17"/>
  <c r="Q13" i="29"/>
  <c r="Q13" i="38"/>
  <c r="Q13" i="32"/>
  <c r="Q13" i="24"/>
  <c r="Q13" i="39"/>
  <c r="Q13" i="35"/>
  <c r="Q13" i="16"/>
  <c r="Q13" i="31"/>
  <c r="Q13" i="20"/>
  <c r="Q13" i="26"/>
  <c r="Q13" i="34"/>
  <c r="Q13" i="33"/>
  <c r="Q13" i="37"/>
  <c r="Q13" i="36"/>
  <c r="Q13" i="25"/>
  <c r="Q13" i="15"/>
  <c r="Q13" i="18"/>
  <c r="Q13" i="22"/>
  <c r="Q13" i="21"/>
  <c r="Q13" i="28"/>
  <c r="Q8" i="35"/>
  <c r="Q8" i="33"/>
  <c r="Q8" i="19"/>
  <c r="Q8" i="18"/>
  <c r="Q8" i="15"/>
  <c r="Q8" i="34"/>
  <c r="Q8" i="29"/>
  <c r="Q8" i="20"/>
  <c r="Q8" i="30"/>
  <c r="T22" i="11"/>
  <c r="S22"/>
  <c r="T18"/>
  <c r="S18"/>
  <c r="Q31"/>
  <c r="Q33"/>
  <c r="Q17"/>
  <c r="R21"/>
  <c r="O20" s="1"/>
  <c r="T20" s="1"/>
  <c r="R16"/>
  <c r="O16" s="1"/>
  <c r="S16" s="1"/>
  <c r="R32"/>
  <c r="R31"/>
  <c r="Q11"/>
  <c r="R10"/>
  <c r="R15"/>
  <c r="R11"/>
  <c r="Q15"/>
  <c r="R14"/>
  <c r="R9"/>
  <c r="O8" s="1"/>
  <c r="Q13"/>
  <c r="R12"/>
  <c r="O12" s="1"/>
  <c r="U30" i="3"/>
  <c r="U39"/>
  <c r="U27"/>
  <c r="U29"/>
  <c r="U28"/>
  <c r="O10" i="11" l="1"/>
  <c r="S10" s="1"/>
  <c r="Q26" i="34"/>
  <c r="Q28" i="45"/>
  <c r="Q28" i="47"/>
  <c r="Q28" i="58"/>
  <c r="Q28" i="51"/>
  <c r="Q28" i="62"/>
  <c r="Q28" i="48"/>
  <c r="Q28" i="67"/>
  <c r="Q28" i="52"/>
  <c r="Q28" i="60"/>
  <c r="Q28" i="59"/>
  <c r="Q28" i="57"/>
  <c r="Q28" i="42"/>
  <c r="Q28" i="66"/>
  <c r="Q28" i="43"/>
  <c r="Q28" i="55"/>
  <c r="Q28" i="64"/>
  <c r="Q28" i="50"/>
  <c r="Q28" i="56"/>
  <c r="Q28" i="53"/>
  <c r="Q28" i="61"/>
  <c r="Q28" i="63"/>
  <c r="Q28" i="46"/>
  <c r="Q28" i="54"/>
  <c r="Q28" i="65"/>
  <c r="Q28" i="44"/>
  <c r="Q28" i="49"/>
  <c r="Q32" i="11"/>
  <c r="Q30" i="57"/>
  <c r="Q30" i="39"/>
  <c r="Q30" i="43"/>
  <c r="Q30" i="42"/>
  <c r="Q30" i="49"/>
  <c r="Q30" i="16"/>
  <c r="Q30" i="24"/>
  <c r="Q30" i="19"/>
  <c r="Q30" i="21"/>
  <c r="Q30" i="45"/>
  <c r="Q30" i="48"/>
  <c r="Q30" i="67"/>
  <c r="Q30" i="26"/>
  <c r="Q30" i="34"/>
  <c r="Q30" i="25"/>
  <c r="Q30" i="29"/>
  <c r="Q30" i="18"/>
  <c r="Q30" i="47"/>
  <c r="Q30" i="28"/>
  <c r="Q30" i="58"/>
  <c r="Q30" i="60"/>
  <c r="Q30" i="23"/>
  <c r="Q30" i="40"/>
  <c r="Q30" i="52"/>
  <c r="Q30" i="46"/>
  <c r="Q30" i="35"/>
  <c r="Q30" i="27"/>
  <c r="Q30" i="54"/>
  <c r="Q30" i="50"/>
  <c r="Q30" i="32"/>
  <c r="Q30" i="62"/>
  <c r="Q30" i="33"/>
  <c r="Q30" i="15"/>
  <c r="Q30" i="17"/>
  <c r="Q30" i="63"/>
  <c r="Q30" i="66"/>
  <c r="Q30" i="56"/>
  <c r="Q30" i="51"/>
  <c r="Q30" i="38"/>
  <c r="Q30" i="55"/>
  <c r="Q30" i="64"/>
  <c r="Q30" i="36"/>
  <c r="Q30" i="31"/>
  <c r="Q30" i="37"/>
  <c r="Q30" i="20"/>
  <c r="Q30" i="53"/>
  <c r="Q30" i="61"/>
  <c r="Q30" i="22"/>
  <c r="Q30" i="30"/>
  <c r="Q30" i="44"/>
  <c r="Q30" i="65"/>
  <c r="Q30" i="59"/>
  <c r="Q26" i="43"/>
  <c r="Q26" i="66"/>
  <c r="Q26" i="63"/>
  <c r="Q26" i="67"/>
  <c r="Q26" i="46"/>
  <c r="Q26" i="53"/>
  <c r="Q26" i="50"/>
  <c r="Q32" i="31"/>
  <c r="Q32" i="22"/>
  <c r="Q32" i="32"/>
  <c r="Q32" i="57"/>
  <c r="Q32" i="47"/>
  <c r="Q32" i="19"/>
  <c r="Q32" i="53"/>
  <c r="Q32" i="16"/>
  <c r="Q32" i="56"/>
  <c r="Q32" i="61"/>
  <c r="Q32" i="25"/>
  <c r="Q32" i="28"/>
  <c r="Q32" i="60"/>
  <c r="Q27" i="16"/>
  <c r="Q27" i="39"/>
  <c r="Q27" i="17"/>
  <c r="Q27" i="51"/>
  <c r="Q27" i="20"/>
  <c r="Q27" i="27"/>
  <c r="Q27" i="55"/>
  <c r="Q27" i="19"/>
  <c r="Q27" i="57"/>
  <c r="Q27" i="34"/>
  <c r="Q27" i="32"/>
  <c r="Q27" i="24"/>
  <c r="Q27" i="42"/>
  <c r="Q27" i="62"/>
  <c r="Q27" i="31"/>
  <c r="Q27" i="66"/>
  <c r="Q27" i="58"/>
  <c r="Q27" i="67"/>
  <c r="Q27" i="35"/>
  <c r="Q27" i="25"/>
  <c r="Q27" i="52"/>
  <c r="Q27" i="37"/>
  <c r="Q27" i="49"/>
  <c r="Q27" i="53"/>
  <c r="Q27" i="46"/>
  <c r="Q27" i="59"/>
  <c r="Q27" i="29"/>
  <c r="Q27" i="48"/>
  <c r="Q27" i="18"/>
  <c r="Q27" i="21"/>
  <c r="Q27" i="26"/>
  <c r="Q27" i="28"/>
  <c r="Q27" i="43"/>
  <c r="Q27" i="50"/>
  <c r="Q27" i="61"/>
  <c r="Q27" i="23"/>
  <c r="Q27" i="60"/>
  <c r="Q27" i="63"/>
  <c r="Q27" i="33"/>
  <c r="Q27" i="64"/>
  <c r="Q27" i="36"/>
  <c r="Q27" i="30"/>
  <c r="Q27" i="38"/>
  <c r="Q27" i="15"/>
  <c r="Q27" i="47"/>
  <c r="Q27" i="22"/>
  <c r="Q27" i="45"/>
  <c r="Q27" i="40"/>
  <c r="Q27" i="56"/>
  <c r="Q27" i="65"/>
  <c r="Q27" i="44"/>
  <c r="Q27" i="54"/>
  <c r="Q29" i="40"/>
  <c r="Q29" i="30"/>
  <c r="Q29" i="65"/>
  <c r="Q29" i="39"/>
  <c r="Q29" i="43"/>
  <c r="Q29" i="25"/>
  <c r="Q29" i="22"/>
  <c r="Q29" i="60"/>
  <c r="Q29" i="49"/>
  <c r="Q29" i="18"/>
  <c r="Q29" i="51"/>
  <c r="Q29" i="48"/>
  <c r="Q29" i="28"/>
  <c r="Q29" i="57"/>
  <c r="Q29" i="44"/>
  <c r="Q29" i="35"/>
  <c r="Q29" i="59"/>
  <c r="Q29" i="24"/>
  <c r="Q29" i="37"/>
  <c r="Q29" i="36"/>
  <c r="Q29" i="61"/>
  <c r="Q29" i="20"/>
  <c r="Q29" i="66"/>
  <c r="Q29" i="50"/>
  <c r="Q29" i="21"/>
  <c r="Q29" i="27"/>
  <c r="Q29" i="47"/>
  <c r="Q29" i="26"/>
  <c r="Q29" i="46"/>
  <c r="Q29" i="45"/>
  <c r="Q29" i="38"/>
  <c r="Q29" i="23"/>
  <c r="Q29" i="19"/>
  <c r="Q29" i="31"/>
  <c r="Q29" i="29"/>
  <c r="Q29" i="16"/>
  <c r="Q29" i="33"/>
  <c r="Q29" i="67"/>
  <c r="Q29" i="15"/>
  <c r="Q29" i="34"/>
  <c r="Q29" i="42"/>
  <c r="Q29" i="54"/>
  <c r="Q29" i="56"/>
  <c r="Q29" i="63"/>
  <c r="Q29" i="52"/>
  <c r="Q29" i="58"/>
  <c r="Q29" i="55"/>
  <c r="Q29" i="53"/>
  <c r="Q29" i="64"/>
  <c r="Q29" i="62"/>
  <c r="Q29" i="32"/>
  <c r="Q29" i="17"/>
  <c r="Q26" i="52"/>
  <c r="Q26" i="44"/>
  <c r="Q26" i="48"/>
  <c r="Q26" i="42"/>
  <c r="Q26" i="45"/>
  <c r="Q26" i="65"/>
  <c r="Q26" i="57"/>
  <c r="Q32" i="35"/>
  <c r="Q32" i="36"/>
  <c r="Q32" i="33"/>
  <c r="Q32" i="52"/>
  <c r="Q32" i="48"/>
  <c r="Q32" i="26"/>
  <c r="Q32" i="63"/>
  <c r="Q32" i="50"/>
  <c r="Q32" i="39"/>
  <c r="Q32" i="20"/>
  <c r="Q32" i="66"/>
  <c r="Q32" i="64"/>
  <c r="Q32" i="38"/>
  <c r="Q26" i="59"/>
  <c r="Q26" i="51"/>
  <c r="Q26" i="60"/>
  <c r="Q26" i="62"/>
  <c r="Q26" i="47"/>
  <c r="Q26" i="58"/>
  <c r="Q32" i="29"/>
  <c r="Q32" i="45"/>
  <c r="Q32" i="46"/>
  <c r="Q32" i="65"/>
  <c r="Q32" i="17"/>
  <c r="Q32" i="54"/>
  <c r="Q32" i="34"/>
  <c r="Q32" i="49"/>
  <c r="Q32" i="51"/>
  <c r="Q32" i="18"/>
  <c r="Q32" i="23"/>
  <c r="Q32" i="21"/>
  <c r="Q32" i="40"/>
  <c r="Q26" i="64"/>
  <c r="Q26" i="56"/>
  <c r="Q26" i="61"/>
  <c r="Q26" i="49"/>
  <c r="Q26" i="55"/>
  <c r="Q26" i="54"/>
  <c r="Q32" i="58"/>
  <c r="Q32" i="15"/>
  <c r="Q32" i="67"/>
  <c r="Q32" i="42"/>
  <c r="Q32" i="24"/>
  <c r="Q32" i="62"/>
  <c r="Q32" i="44"/>
  <c r="Q32" i="27"/>
  <c r="Q32" i="59"/>
  <c r="Q32" i="37"/>
  <c r="Q32" i="55"/>
  <c r="Q32" i="30"/>
  <c r="Q32" i="43"/>
  <c r="Q26" i="31"/>
  <c r="Q26" i="17"/>
  <c r="Q26" i="39"/>
  <c r="Q26" i="23"/>
  <c r="Q26" i="30"/>
  <c r="Q26" i="36"/>
  <c r="Q26" i="29"/>
  <c r="Q26" i="35"/>
  <c r="Q26" i="19"/>
  <c r="Q26" i="37"/>
  <c r="Q26" i="27"/>
  <c r="Q26" i="33"/>
  <c r="Q28" i="40"/>
  <c r="Q28" i="27"/>
  <c r="Q28" i="23"/>
  <c r="Q28" i="17"/>
  <c r="Q28" i="30"/>
  <c r="Q28" i="29"/>
  <c r="Q28" i="24"/>
  <c r="Q28" i="38"/>
  <c r="Q28" i="19"/>
  <c r="Q28" i="32"/>
  <c r="Q28" i="39"/>
  <c r="Q28" i="20"/>
  <c r="Q28" i="16"/>
  <c r="Q28" i="35"/>
  <c r="Q28" i="31"/>
  <c r="Q28" i="34"/>
  <c r="Q28" i="26"/>
  <c r="Q28" i="37"/>
  <c r="Q28" i="25"/>
  <c r="Q28" i="15"/>
  <c r="Q28" i="36"/>
  <c r="Q28" i="33"/>
  <c r="Q28" i="22"/>
  <c r="Q28" i="28"/>
  <c r="Q28" i="21"/>
  <c r="Q28" i="18"/>
  <c r="Q26" i="25"/>
  <c r="Q26" i="20"/>
  <c r="Q26" i="38"/>
  <c r="Q26" i="28"/>
  <c r="Q26" i="18"/>
  <c r="Q26" i="15"/>
  <c r="Q26" i="26"/>
  <c r="Q26" i="16"/>
  <c r="Q26" i="32"/>
  <c r="Q26" i="22"/>
  <c r="Q26" i="24"/>
  <c r="Q26" i="21"/>
  <c r="Q26" i="40"/>
  <c r="S20" i="11"/>
  <c r="O14"/>
  <c r="T14" s="1"/>
  <c r="T16"/>
  <c r="Q30"/>
  <c r="R33"/>
  <c r="O32" s="1"/>
  <c r="R30"/>
  <c r="O30" s="1"/>
  <c r="T10"/>
  <c r="R29"/>
  <c r="Q27"/>
  <c r="R26"/>
  <c r="Q29"/>
  <c r="R27"/>
  <c r="R28"/>
  <c r="Q28"/>
  <c r="S8"/>
  <c r="T8"/>
  <c r="S12"/>
  <c r="T12"/>
  <c r="Q26"/>
  <c r="U36" i="3"/>
  <c r="U38"/>
  <c r="U37"/>
  <c r="Q39" i="43" s="1"/>
  <c r="S14" i="11" l="1"/>
  <c r="Q36" i="53"/>
  <c r="Q36" i="49"/>
  <c r="Q36" i="57"/>
  <c r="Q36" i="50"/>
  <c r="Q36" i="62"/>
  <c r="Q36" i="58"/>
  <c r="Q36" i="46"/>
  <c r="Q36" i="55"/>
  <c r="Q36" i="42"/>
  <c r="Q36" i="48"/>
  <c r="Q36" i="63"/>
  <c r="Q36" i="44"/>
  <c r="Q36" i="60"/>
  <c r="Q36" i="67"/>
  <c r="Q36" i="52"/>
  <c r="Q36" i="54"/>
  <c r="Q36" i="64"/>
  <c r="Q36" i="51"/>
  <c r="Q36" i="61"/>
  <c r="Q36" i="59"/>
  <c r="Q36" i="65"/>
  <c r="Q36" i="45"/>
  <c r="Q36" i="66"/>
  <c r="Q36" i="56"/>
  <c r="Q36" i="47"/>
  <c r="Q36" i="43"/>
  <c r="Q38" i="51"/>
  <c r="Q38" i="48"/>
  <c r="Q38" i="43"/>
  <c r="Q38" i="60"/>
  <c r="Q38" i="66"/>
  <c r="Q38" i="57"/>
  <c r="Q38" i="52"/>
  <c r="Q38" i="42"/>
  <c r="Q38" i="59"/>
  <c r="Q38" i="67"/>
  <c r="Q38" i="46"/>
  <c r="Q38" i="50"/>
  <c r="Q38" i="62"/>
  <c r="Q38" i="47"/>
  <c r="Q38" i="56"/>
  <c r="Q38" i="58"/>
  <c r="Q38" i="64"/>
  <c r="Q38" i="53"/>
  <c r="Q38" i="61"/>
  <c r="Q38" i="54"/>
  <c r="Q38" i="45"/>
  <c r="Q38" i="55"/>
  <c r="Q38" i="63"/>
  <c r="Q38" i="65"/>
  <c r="Q38" i="44"/>
  <c r="Q38" i="49"/>
  <c r="Q39" i="57"/>
  <c r="Q39" i="46"/>
  <c r="Q39" i="55"/>
  <c r="Q39" i="49"/>
  <c r="Q39" i="65"/>
  <c r="Q39" i="44"/>
  <c r="Q39" i="51"/>
  <c r="Q39" i="42"/>
  <c r="Q39" i="59"/>
  <c r="Q39" i="45"/>
  <c r="Q39" i="50"/>
  <c r="Q39" i="61"/>
  <c r="Q39" i="58"/>
  <c r="Q39" i="47"/>
  <c r="Q39" i="64"/>
  <c r="Q39" i="48"/>
  <c r="Q39" i="54"/>
  <c r="Q39" i="56"/>
  <c r="Q37" i="66"/>
  <c r="Q37" i="43"/>
  <c r="Q37" i="48"/>
  <c r="Q37" i="60"/>
  <c r="Q37" i="51"/>
  <c r="Q37" i="57"/>
  <c r="Q37" i="59"/>
  <c r="Q37" i="45"/>
  <c r="Q37" i="56"/>
  <c r="Q37" i="67"/>
  <c r="Q37" i="58"/>
  <c r="Q37" i="64"/>
  <c r="Q37" i="52"/>
  <c r="Q37" i="46"/>
  <c r="Q37" i="63"/>
  <c r="Q37" i="53"/>
  <c r="Q37" i="50"/>
  <c r="Q37" i="42"/>
  <c r="Q37" i="47"/>
  <c r="Q37" i="61"/>
  <c r="Q37" i="54"/>
  <c r="Q37" i="55"/>
  <c r="Q37" i="62"/>
  <c r="Q37" i="65"/>
  <c r="Q37" i="44"/>
  <c r="Q37" i="49"/>
  <c r="Q39" i="52"/>
  <c r="Q39" i="67"/>
  <c r="Q39" i="60"/>
  <c r="Q39" i="53"/>
  <c r="Q39" i="62"/>
  <c r="Q39" i="66"/>
  <c r="Q39" i="63"/>
  <c r="O26" i="11"/>
  <c r="S26" s="1"/>
  <c r="Q38" i="30"/>
  <c r="Q38" i="40"/>
  <c r="Q38" i="27"/>
  <c r="Q38" i="24"/>
  <c r="Q38" i="35"/>
  <c r="Q38" i="31"/>
  <c r="Q38" i="39"/>
  <c r="Q38" i="20"/>
  <c r="Q38" i="23"/>
  <c r="Q38" i="36"/>
  <c r="Q38" i="37"/>
  <c r="Q38" i="29"/>
  <c r="Q38" i="34"/>
  <c r="Q38" i="26"/>
  <c r="Q38" i="32"/>
  <c r="Q38" i="17"/>
  <c r="Q38" i="33"/>
  <c r="Q38" i="15"/>
  <c r="Q38" i="25"/>
  <c r="Q38" i="16"/>
  <c r="Q38" i="38"/>
  <c r="Q38" i="19"/>
  <c r="Q38" i="28"/>
  <c r="Q38" i="18"/>
  <c r="Q38" i="22"/>
  <c r="Q38" i="21"/>
  <c r="U43" i="3"/>
  <c r="Q39" i="38"/>
  <c r="Q37" i="40"/>
  <c r="Q39" i="37"/>
  <c r="Q39" i="27"/>
  <c r="Q37" i="30"/>
  <c r="Q39" i="40"/>
  <c r="Q39" i="30"/>
  <c r="Q39" i="20"/>
  <c r="Q37" i="27"/>
  <c r="Q39" i="23"/>
  <c r="Q37" i="24"/>
  <c r="Q37" i="39"/>
  <c r="Q37" i="35"/>
  <c r="Q39" i="15"/>
  <c r="Q39" i="25"/>
  <c r="Q39" i="16"/>
  <c r="Q37" i="31"/>
  <c r="Q39" i="18"/>
  <c r="Q39" i="24"/>
  <c r="Q39" i="21"/>
  <c r="Q37" i="20"/>
  <c r="Q39" i="33"/>
  <c r="Q39" i="34"/>
  <c r="Q39" i="32"/>
  <c r="Q39" i="39"/>
  <c r="Q39" i="19"/>
  <c r="Q39" i="26"/>
  <c r="Q39" i="36"/>
  <c r="Q37" i="34"/>
  <c r="Q37" i="19"/>
  <c r="Q39" i="35"/>
  <c r="Q37" i="38"/>
  <c r="Q39" i="28"/>
  <c r="Q39" i="22"/>
  <c r="Q37" i="17"/>
  <c r="Q37" i="15"/>
  <c r="Q37" i="25"/>
  <c r="Q37" i="33"/>
  <c r="Q37" i="37"/>
  <c r="Q37" i="16"/>
  <c r="Q37" i="29"/>
  <c r="Q37" i="32"/>
  <c r="Q37" i="36"/>
  <c r="Q39" i="31"/>
  <c r="Q37" i="26"/>
  <c r="Q37" i="23"/>
  <c r="Q39" i="29"/>
  <c r="Q37" i="22"/>
  <c r="Q37" i="21"/>
  <c r="Q37" i="18"/>
  <c r="Q37" i="28"/>
  <c r="Q39" i="17"/>
  <c r="Q36" i="34"/>
  <c r="Q36" i="15"/>
  <c r="Q36" i="24"/>
  <c r="Q36" i="23"/>
  <c r="Q36" i="28"/>
  <c r="Q36" i="37"/>
  <c r="Q36" i="27"/>
  <c r="Q36" i="18"/>
  <c r="Q36" i="22"/>
  <c r="Q36" i="33"/>
  <c r="Q36" i="39"/>
  <c r="Q36" i="21"/>
  <c r="Q36" i="26"/>
  <c r="Q36" i="19"/>
  <c r="Q36" i="16"/>
  <c r="Q36" i="30"/>
  <c r="Q36" i="17"/>
  <c r="Q36" i="32"/>
  <c r="Q36" i="38"/>
  <c r="Q36" i="29"/>
  <c r="Q36" i="20"/>
  <c r="Q36" i="36"/>
  <c r="Q36" i="25"/>
  <c r="Q36" i="31"/>
  <c r="Q36" i="35"/>
  <c r="Q36" i="40"/>
  <c r="O28" i="11"/>
  <c r="T28" s="1"/>
  <c r="S32"/>
  <c r="T32"/>
  <c r="T30"/>
  <c r="S30"/>
  <c r="R38"/>
  <c r="Q38"/>
  <c r="R37"/>
  <c r="Q36"/>
  <c r="R36"/>
  <c r="R39"/>
  <c r="Q39"/>
  <c r="Q37"/>
  <c r="AA44" i="3"/>
  <c r="T26" i="11"/>
  <c r="AA43" i="3"/>
  <c r="U44"/>
  <c r="U46"/>
  <c r="X44" i="49" l="1"/>
  <c r="X44" i="42"/>
  <c r="X44" i="54"/>
  <c r="X44" i="61"/>
  <c r="X44" i="48"/>
  <c r="X44" i="66"/>
  <c r="X44" i="47"/>
  <c r="X44" i="57"/>
  <c r="X44" i="46"/>
  <c r="X44" i="59"/>
  <c r="X44" i="62"/>
  <c r="X44" i="53"/>
  <c r="X44" i="55"/>
  <c r="X44" i="43"/>
  <c r="X44" i="52"/>
  <c r="X44" i="50"/>
  <c r="X44" i="60"/>
  <c r="X44" i="64"/>
  <c r="X44" i="65"/>
  <c r="X44" i="56"/>
  <c r="X44" i="51"/>
  <c r="X44" i="58"/>
  <c r="X44" i="44"/>
  <c r="X44" i="67"/>
  <c r="X44" i="63"/>
  <c r="X44" i="45"/>
  <c r="X43" i="64"/>
  <c r="X43" i="60"/>
  <c r="X43" i="54"/>
  <c r="X43" i="56"/>
  <c r="X43" i="50"/>
  <c r="X43" i="42"/>
  <c r="X43" i="52"/>
  <c r="X43" i="66"/>
  <c r="X43" i="59"/>
  <c r="X43" i="57"/>
  <c r="X43" i="51"/>
  <c r="X43" i="47"/>
  <c r="X43" i="46"/>
  <c r="X43" i="43"/>
  <c r="X43" i="65"/>
  <c r="X43" i="63"/>
  <c r="X43" i="61"/>
  <c r="X43" i="58"/>
  <c r="X43" i="55"/>
  <c r="X43" i="49"/>
  <c r="X43" i="67"/>
  <c r="X43" i="62"/>
  <c r="X43" i="53"/>
  <c r="X43" i="48"/>
  <c r="X43" i="45"/>
  <c r="X43" i="44"/>
  <c r="S28" i="11"/>
  <c r="Q43" i="63"/>
  <c r="Q43" i="60"/>
  <c r="Q43" i="57"/>
  <c r="Q43" i="58"/>
  <c r="Q43" i="50"/>
  <c r="Q43" i="45"/>
  <c r="Q43" i="48"/>
  <c r="Q43" i="65"/>
  <c r="Q43" i="54"/>
  <c r="Q43" i="51"/>
  <c r="Q43" i="44"/>
  <c r="Q43" i="43"/>
  <c r="Q43" i="67"/>
  <c r="Q43" i="61"/>
  <c r="Q43" i="59"/>
  <c r="Q43" i="53"/>
  <c r="Q43" i="46"/>
  <c r="Q43" i="49"/>
  <c r="Q43" i="47"/>
  <c r="Q43" i="42"/>
  <c r="Q43" i="66"/>
  <c r="Q43" i="64"/>
  <c r="Q43" i="62"/>
  <c r="Q43" i="56"/>
  <c r="Q43" i="55"/>
  <c r="Q43" i="52"/>
  <c r="Q44" i="62"/>
  <c r="Q44" i="58"/>
  <c r="Q44" i="66"/>
  <c r="Q44" i="55"/>
  <c r="Q44" i="45"/>
  <c r="Q44" i="56"/>
  <c r="U55" s="1"/>
  <c r="Q44" i="67"/>
  <c r="Q44" i="43"/>
  <c r="Q44" i="59"/>
  <c r="Q44" i="44"/>
  <c r="Q44" i="65"/>
  <c r="Q44" i="63"/>
  <c r="Q44" i="57"/>
  <c r="U57" s="1"/>
  <c r="Q44" i="52"/>
  <c r="U55" s="1"/>
  <c r="L15" i="14" s="1"/>
  <c r="Q44" i="49"/>
  <c r="Q44" i="48"/>
  <c r="Q44" i="61"/>
  <c r="Q44" i="46"/>
  <c r="U55" s="1"/>
  <c r="Q44" i="60"/>
  <c r="Q44" i="51"/>
  <c r="Q44" i="50"/>
  <c r="Q44" i="64"/>
  <c r="U55" s="1"/>
  <c r="Q44" i="42"/>
  <c r="Q44" i="53"/>
  <c r="Q44" i="47"/>
  <c r="Q44" i="54"/>
  <c r="Q46" i="47"/>
  <c r="Q46" i="46"/>
  <c r="Q46" i="51"/>
  <c r="Q46" i="66"/>
  <c r="U59" s="1"/>
  <c r="Q46" i="45"/>
  <c r="Q46" i="44"/>
  <c r="Q46" i="43"/>
  <c r="Q46" i="58"/>
  <c r="U59" s="1"/>
  <c r="Q46" i="63"/>
  <c r="U59" s="1"/>
  <c r="Q46" i="57"/>
  <c r="U59" s="1"/>
  <c r="Q46" i="60"/>
  <c r="U59" s="1"/>
  <c r="Q46" i="48"/>
  <c r="Q46" i="59"/>
  <c r="U59" s="1"/>
  <c r="Q46" i="52"/>
  <c r="Q46" i="54"/>
  <c r="Q46" i="42"/>
  <c r="Q46" i="50"/>
  <c r="Q46" i="62"/>
  <c r="U59" s="1"/>
  <c r="Q46" i="53"/>
  <c r="Q46" i="65"/>
  <c r="U59" s="1"/>
  <c r="Q46" i="61"/>
  <c r="U59" s="1"/>
  <c r="Q46" i="49"/>
  <c r="Q46" i="55"/>
  <c r="U59" s="1"/>
  <c r="Q46" i="64"/>
  <c r="U59" s="1"/>
  <c r="Q46" i="56"/>
  <c r="U59" s="1"/>
  <c r="Q46" i="67"/>
  <c r="X43" i="37"/>
  <c r="X43" i="33"/>
  <c r="X43" i="31"/>
  <c r="X43" i="24"/>
  <c r="X43" i="25"/>
  <c r="X43" i="17"/>
  <c r="X43" i="39"/>
  <c r="X43" i="38"/>
  <c r="X43" i="36"/>
  <c r="X43" i="34"/>
  <c r="X43" i="28"/>
  <c r="X43" i="26"/>
  <c r="X43" i="23"/>
  <c r="X43" i="20"/>
  <c r="X43" i="19"/>
  <c r="X43" i="18"/>
  <c r="X43" i="16"/>
  <c r="X43" i="40"/>
  <c r="X43" i="35"/>
  <c r="X43" i="32"/>
  <c r="X43" i="30"/>
  <c r="X43" i="29"/>
  <c r="X43" i="27"/>
  <c r="X43" i="22"/>
  <c r="X43" i="21"/>
  <c r="X43" i="15"/>
  <c r="U55" s="1"/>
  <c r="L31" i="14" s="1"/>
  <c r="Q43" i="40"/>
  <c r="Q43" i="35"/>
  <c r="Q43" i="32"/>
  <c r="Q43" i="30"/>
  <c r="Q43" i="29"/>
  <c r="Q43" i="27"/>
  <c r="Q43" i="22"/>
  <c r="Q43" i="21"/>
  <c r="Q43" i="37"/>
  <c r="Q43" i="33"/>
  <c r="Q43" i="31"/>
  <c r="Q43" i="24"/>
  <c r="Q43" i="15"/>
  <c r="Q43" i="25"/>
  <c r="Q43" i="17"/>
  <c r="Q43" i="39"/>
  <c r="Q43" i="38"/>
  <c r="Q43" i="36"/>
  <c r="Q43" i="34"/>
  <c r="Q43" i="28"/>
  <c r="Q43" i="26"/>
  <c r="Q43" i="23"/>
  <c r="Q43" i="20"/>
  <c r="Q43" i="19"/>
  <c r="Q43" i="18"/>
  <c r="Q43" i="16"/>
  <c r="Q44" i="35"/>
  <c r="Q44" i="22"/>
  <c r="Q44" i="32"/>
  <c r="Q44" i="28"/>
  <c r="Q44" i="24"/>
  <c r="Q44" i="31"/>
  <c r="Q44" i="15"/>
  <c r="Q44" i="18"/>
  <c r="Q44" i="21"/>
  <c r="Q44" i="26"/>
  <c r="Q44" i="17"/>
  <c r="Q44" i="29"/>
  <c r="Q44" i="30"/>
  <c r="Q44" i="39"/>
  <c r="Q44" i="33"/>
  <c r="Q44" i="37"/>
  <c r="Q44" i="40"/>
  <c r="Q44" i="16"/>
  <c r="Q44" i="34"/>
  <c r="Q44" i="20"/>
  <c r="Q44" i="23"/>
  <c r="U55" s="1"/>
  <c r="L21" i="14" s="1"/>
  <c r="Q44" i="38"/>
  <c r="Q44" i="27"/>
  <c r="Q44" i="19"/>
  <c r="Q44" i="36"/>
  <c r="Q44" i="25"/>
  <c r="X44" i="35"/>
  <c r="X44" i="32"/>
  <c r="X44" i="28"/>
  <c r="X44" i="22"/>
  <c r="X44" i="15"/>
  <c r="X44" i="20"/>
  <c r="X44" i="26"/>
  <c r="X44" i="36"/>
  <c r="X44" i="39"/>
  <c r="X44" i="25"/>
  <c r="X44" i="37"/>
  <c r="U57" s="1"/>
  <c r="M18" i="14" s="1"/>
  <c r="X44" i="40"/>
  <c r="X44" i="27"/>
  <c r="X44" i="23"/>
  <c r="X44" i="30"/>
  <c r="X44" i="33"/>
  <c r="X44" i="16"/>
  <c r="X44" i="29"/>
  <c r="X44" i="34"/>
  <c r="X44" i="19"/>
  <c r="U55" s="1"/>
  <c r="L35" i="14" s="1"/>
  <c r="X44" i="38"/>
  <c r="X44" i="17"/>
  <c r="X44" i="24"/>
  <c r="X44" i="18"/>
  <c r="X44" i="21"/>
  <c r="X44" i="31"/>
  <c r="Q46" i="15"/>
  <c r="Q46" i="39"/>
  <c r="Q46" i="28"/>
  <c r="Q46" i="19"/>
  <c r="Q46" i="35"/>
  <c r="Q46" i="32"/>
  <c r="Q46" i="22"/>
  <c r="Q46" i="29"/>
  <c r="Q46" i="30"/>
  <c r="Q46" i="33"/>
  <c r="Q46" i="37"/>
  <c r="Q46" i="38"/>
  <c r="Q46" i="40"/>
  <c r="Q46" i="16"/>
  <c r="Q46" i="34"/>
  <c r="Q46" i="20"/>
  <c r="Q46" i="23"/>
  <c r="Q46" i="27"/>
  <c r="Q46" i="25"/>
  <c r="Q46" i="24"/>
  <c r="Q46" i="31"/>
  <c r="Q46" i="36"/>
  <c r="Q46" i="18"/>
  <c r="Q46" i="21"/>
  <c r="Q46" i="26"/>
  <c r="Q46" i="17"/>
  <c r="O36" i="11"/>
  <c r="S36" s="1"/>
  <c r="X44"/>
  <c r="X46"/>
  <c r="O38"/>
  <c r="Q43"/>
  <c r="Q44"/>
  <c r="R44"/>
  <c r="R43"/>
  <c r="X45"/>
  <c r="X43"/>
  <c r="AA50" i="3"/>
  <c r="Q46" i="11"/>
  <c r="U59" s="1"/>
  <c r="T36"/>
  <c r="AA48" i="3"/>
  <c r="AA46"/>
  <c r="U59" i="31" l="1"/>
  <c r="H12" i="14" s="1"/>
  <c r="U59" i="40"/>
  <c r="H17" i="14" s="1"/>
  <c r="U59" i="35"/>
  <c r="H24" i="14" s="1"/>
  <c r="U59" i="36"/>
  <c r="H28" i="14" s="1"/>
  <c r="U59" i="27"/>
  <c r="H10" i="14" s="1"/>
  <c r="U59" i="33"/>
  <c r="H14" i="14" s="1"/>
  <c r="U59" i="32"/>
  <c r="H9" i="14" s="1"/>
  <c r="U59" i="39"/>
  <c r="H16" i="14" s="1"/>
  <c r="U59" i="42"/>
  <c r="H38" i="14" s="1"/>
  <c r="U59" i="48"/>
  <c r="H4" i="14" s="1"/>
  <c r="U59" i="26"/>
  <c r="H40" i="14" s="1"/>
  <c r="U59" i="23"/>
  <c r="H21" i="14" s="1"/>
  <c r="U59" i="30"/>
  <c r="H34" i="14" s="1"/>
  <c r="U59" i="15"/>
  <c r="H31" i="14" s="1"/>
  <c r="U59" i="17"/>
  <c r="H36" i="14" s="1"/>
  <c r="U59" i="16"/>
  <c r="H27" i="14" s="1"/>
  <c r="U59" i="50"/>
  <c r="H39" i="14" s="1"/>
  <c r="U59" i="45"/>
  <c r="H43" i="14" s="1"/>
  <c r="U59" i="47"/>
  <c r="H6" i="14" s="1"/>
  <c r="U57" i="27"/>
  <c r="M10" i="14" s="1"/>
  <c r="H20"/>
  <c r="U59" i="18"/>
  <c r="U59" i="25"/>
  <c r="H25" i="14" s="1"/>
  <c r="U59" i="34"/>
  <c r="H5" i="14" s="1"/>
  <c r="U59" i="37"/>
  <c r="H18" i="14" s="1"/>
  <c r="U59" i="22"/>
  <c r="H37" i="14" s="1"/>
  <c r="U59" i="28"/>
  <c r="H13" i="14" s="1"/>
  <c r="U59" i="21"/>
  <c r="H33" i="14" s="1"/>
  <c r="U59" i="24"/>
  <c r="H7" i="14" s="1"/>
  <c r="U59" i="20"/>
  <c r="H22" i="14" s="1"/>
  <c r="U59" i="38"/>
  <c r="H8" i="14" s="1"/>
  <c r="U59" i="29"/>
  <c r="H32" i="14" s="1"/>
  <c r="U59" i="19"/>
  <c r="H35" i="14" s="1"/>
  <c r="U59" i="67"/>
  <c r="H26" i="14" s="1"/>
  <c r="U59" i="49"/>
  <c r="H29" i="14" s="1"/>
  <c r="U59" i="52"/>
  <c r="H15" i="14" s="1"/>
  <c r="U59" i="44"/>
  <c r="H19" i="14" s="1"/>
  <c r="U59" i="46"/>
  <c r="H30" i="14" s="1"/>
  <c r="U59" i="53"/>
  <c r="H23" i="14" s="1"/>
  <c r="U59" i="54"/>
  <c r="H42" i="14" s="1"/>
  <c r="U59" i="43"/>
  <c r="H11" i="14" s="1"/>
  <c r="U59" i="51"/>
  <c r="H41" i="14" s="1"/>
  <c r="U55" i="35"/>
  <c r="L24" i="14" s="1"/>
  <c r="U57" i="45"/>
  <c r="M43" i="14" s="1"/>
  <c r="U55" i="50"/>
  <c r="L39" i="14" s="1"/>
  <c r="U57" i="16"/>
  <c r="M27" i="14" s="1"/>
  <c r="U57" i="26"/>
  <c r="M40" i="14" s="1"/>
  <c r="U55" i="49"/>
  <c r="L29" i="14" s="1"/>
  <c r="U55" i="63"/>
  <c r="U55" i="28"/>
  <c r="L13" i="14" s="1"/>
  <c r="U55" i="16"/>
  <c r="L27" i="14" s="1"/>
  <c r="U55" i="40"/>
  <c r="L17" i="14" s="1"/>
  <c r="U55" i="36"/>
  <c r="L28" i="14" s="1"/>
  <c r="U57" i="35"/>
  <c r="M24" i="14" s="1"/>
  <c r="U57" i="21"/>
  <c r="M33" i="14" s="1"/>
  <c r="U55" i="38"/>
  <c r="L8" i="14" s="1"/>
  <c r="U57" i="31"/>
  <c r="M12" i="14" s="1"/>
  <c r="U57" i="17"/>
  <c r="M36" i="14" s="1"/>
  <c r="U55" i="29"/>
  <c r="L32" i="14" s="1"/>
  <c r="U57" i="28"/>
  <c r="M13" i="14" s="1"/>
  <c r="U57" i="23"/>
  <c r="M21" i="14" s="1"/>
  <c r="U55" i="57"/>
  <c r="U57" i="19"/>
  <c r="M35" i="14" s="1"/>
  <c r="U57" i="55"/>
  <c r="U55" i="33"/>
  <c r="L14" i="14" s="1"/>
  <c r="U57" i="52"/>
  <c r="M15" i="14" s="1"/>
  <c r="U57" i="56"/>
  <c r="U55" i="42"/>
  <c r="L38" i="14" s="1"/>
  <c r="U55" i="53"/>
  <c r="L23" i="14" s="1"/>
  <c r="U55" i="65"/>
  <c r="U55" i="58"/>
  <c r="U57" i="51"/>
  <c r="M41" i="14" s="1"/>
  <c r="U55" i="60"/>
  <c r="U55" i="55"/>
  <c r="U55" i="48"/>
  <c r="L4" i="14" s="1"/>
  <c r="U55" i="66"/>
  <c r="U57" i="46"/>
  <c r="M30" i="14" s="1"/>
  <c r="U55" i="67"/>
  <c r="L26" i="14" s="1"/>
  <c r="U55" i="54"/>
  <c r="L42" i="14" s="1"/>
  <c r="U57" i="63"/>
  <c r="U55" i="45"/>
  <c r="L43" i="14" s="1"/>
  <c r="U57" i="58"/>
  <c r="U55" i="43"/>
  <c r="L11" i="14" s="1"/>
  <c r="U57" i="59"/>
  <c r="U57" i="66"/>
  <c r="U57" i="42"/>
  <c r="M38" i="14" s="1"/>
  <c r="U55" i="25"/>
  <c r="L25" i="14" s="1"/>
  <c r="U57" i="20"/>
  <c r="M22" i="14" s="1"/>
  <c r="U55" i="37"/>
  <c r="L18" i="14" s="1"/>
  <c r="U57" i="64"/>
  <c r="U57" i="61"/>
  <c r="U57" i="60"/>
  <c r="U55" i="44"/>
  <c r="L19" i="14" s="1"/>
  <c r="U55" i="62"/>
  <c r="U57" i="54"/>
  <c r="M42" i="14" s="1"/>
  <c r="U57" i="24"/>
  <c r="M7" i="14" s="1"/>
  <c r="U55" i="34"/>
  <c r="L5" i="14" s="1"/>
  <c r="U55" i="59"/>
  <c r="U57" i="44"/>
  <c r="M19" i="14" s="1"/>
  <c r="U57" i="48"/>
  <c r="M4" i="14" s="1"/>
  <c r="U57" i="67"/>
  <c r="M26" i="14" s="1"/>
  <c r="U55" i="61"/>
  <c r="L30" i="14"/>
  <c r="Q47" i="62"/>
  <c r="U61" s="1"/>
  <c r="Q47" i="60"/>
  <c r="U61" s="1"/>
  <c r="Q47" i="54"/>
  <c r="Q47" i="51"/>
  <c r="Q47" i="44"/>
  <c r="Q47" i="43"/>
  <c r="Q47" i="67"/>
  <c r="Q47" i="61"/>
  <c r="U61" s="1"/>
  <c r="Q47" i="59"/>
  <c r="U61" s="1"/>
  <c r="Q47" i="53"/>
  <c r="Q47" i="52"/>
  <c r="Q47" i="66"/>
  <c r="U61" s="1"/>
  <c r="Q47" i="64"/>
  <c r="U61" s="1"/>
  <c r="Q47" i="58"/>
  <c r="U61" s="1"/>
  <c r="Q47" i="56"/>
  <c r="U61" s="1"/>
  <c r="Q47" i="55"/>
  <c r="U61" s="1"/>
  <c r="Q47" i="48"/>
  <c r="Q47" i="49"/>
  <c r="Q47" i="42"/>
  <c r="Q47" i="65"/>
  <c r="U61" s="1"/>
  <c r="Q47" i="63"/>
  <c r="U61" s="1"/>
  <c r="Q47" i="57"/>
  <c r="U61" s="1"/>
  <c r="Q47" i="50"/>
  <c r="Q47" i="47"/>
  <c r="Q47" i="45"/>
  <c r="Q47" i="46"/>
  <c r="U57" i="49"/>
  <c r="M29" i="14" s="1"/>
  <c r="U57" i="43"/>
  <c r="M11" i="14" s="1"/>
  <c r="U57" i="53"/>
  <c r="M23" i="14" s="1"/>
  <c r="U57" i="62"/>
  <c r="U57" i="47"/>
  <c r="M6" i="14" s="1"/>
  <c r="U57" i="65"/>
  <c r="U57" i="50"/>
  <c r="U55" i="51"/>
  <c r="L41" i="14" s="1"/>
  <c r="U55" i="47"/>
  <c r="N41" i="14"/>
  <c r="U55" i="39"/>
  <c r="L16" i="14" s="1"/>
  <c r="U55" i="20"/>
  <c r="L22" i="14" s="1"/>
  <c r="U57" i="29"/>
  <c r="M32" i="14" s="1"/>
  <c r="U55" i="18"/>
  <c r="L20" i="14" s="1"/>
  <c r="U57" i="22"/>
  <c r="M37" i="14" s="1"/>
  <c r="U55" i="17"/>
  <c r="L36" i="14" s="1"/>
  <c r="U55" i="26"/>
  <c r="L40" i="14" s="1"/>
  <c r="U57" i="36"/>
  <c r="M28" i="14" s="1"/>
  <c r="U57" i="30"/>
  <c r="M34" i="14" s="1"/>
  <c r="U55" i="24"/>
  <c r="L7" i="14" s="1"/>
  <c r="U55" i="31"/>
  <c r="L12" i="14" s="1"/>
  <c r="U55" i="22"/>
  <c r="L37" i="14" s="1"/>
  <c r="U57" i="18"/>
  <c r="M20" i="14" s="1"/>
  <c r="U57" i="38"/>
  <c r="M8" i="14" s="1"/>
  <c r="U57" i="15"/>
  <c r="U57" i="40"/>
  <c r="M17" i="14" s="1"/>
  <c r="U57" i="39"/>
  <c r="M16" i="14" s="1"/>
  <c r="U55" i="27"/>
  <c r="L10" i="14" s="1"/>
  <c r="U57" i="32"/>
  <c r="M9" i="14" s="1"/>
  <c r="U57" i="25"/>
  <c r="M25" i="14" s="1"/>
  <c r="U57" i="33"/>
  <c r="M14" i="14" s="1"/>
  <c r="U55" i="30"/>
  <c r="L34" i="14" s="1"/>
  <c r="U55" i="32"/>
  <c r="L9" i="14" s="1"/>
  <c r="U57" i="34"/>
  <c r="M5" i="14" s="1"/>
  <c r="U55" i="21"/>
  <c r="L33" i="14" s="1"/>
  <c r="Q47" i="40"/>
  <c r="U61" s="1"/>
  <c r="Q47" i="32"/>
  <c r="Q47" i="29"/>
  <c r="U61" s="1"/>
  <c r="Q47" i="27"/>
  <c r="U61" s="1"/>
  <c r="Q47" i="15"/>
  <c r="U61" s="1"/>
  <c r="Q47" i="37"/>
  <c r="U61" s="1"/>
  <c r="Q47" i="33"/>
  <c r="Q47" i="31"/>
  <c r="U61" s="1"/>
  <c r="Q47" i="24"/>
  <c r="U61" s="1"/>
  <c r="Q47" i="25"/>
  <c r="U61" s="1"/>
  <c r="Q47" i="17"/>
  <c r="U61" s="1"/>
  <c r="Q47" i="39"/>
  <c r="U61" s="1"/>
  <c r="Q47" i="38"/>
  <c r="U61" s="1"/>
  <c r="Q47" i="36"/>
  <c r="U61" s="1"/>
  <c r="Q47" i="35"/>
  <c r="U61" s="1"/>
  <c r="Q47" i="34"/>
  <c r="Q47" i="30"/>
  <c r="Q47" i="26"/>
  <c r="U61" s="1"/>
  <c r="Q47" i="23"/>
  <c r="U61" s="1"/>
  <c r="Q47" i="22"/>
  <c r="U61" s="1"/>
  <c r="Q47" i="21"/>
  <c r="Q47" i="20"/>
  <c r="U61" s="1"/>
  <c r="Q47" i="19"/>
  <c r="U61" s="1"/>
  <c r="Q47" i="18"/>
  <c r="U61" s="1"/>
  <c r="Q47" i="16"/>
  <c r="U61" s="1"/>
  <c r="Q47" i="28"/>
  <c r="U61" s="1"/>
  <c r="X41" i="11"/>
  <c r="Y43" s="1"/>
  <c r="O41"/>
  <c r="S43" s="1"/>
  <c r="T38"/>
  <c r="S38"/>
  <c r="Q47"/>
  <c r="U61" s="1"/>
  <c r="N42" i="14" l="1"/>
  <c r="N38"/>
  <c r="N27"/>
  <c r="N15"/>
  <c r="N26"/>
  <c r="N35"/>
  <c r="N39"/>
  <c r="N30"/>
  <c r="N18"/>
  <c r="N14"/>
  <c r="N34"/>
  <c r="N21"/>
  <c r="N6"/>
  <c r="N28"/>
  <c r="N31"/>
  <c r="N40"/>
  <c r="N11"/>
  <c r="N32"/>
  <c r="N22"/>
  <c r="N12"/>
  <c r="N24"/>
  <c r="N36"/>
  <c r="N37"/>
  <c r="N8"/>
  <c r="N10"/>
  <c r="N43"/>
  <c r="N9"/>
  <c r="N13"/>
  <c r="N33"/>
  <c r="N19"/>
  <c r="N7"/>
  <c r="N5"/>
  <c r="N29"/>
  <c r="N25"/>
  <c r="N4"/>
  <c r="N16"/>
  <c r="N17"/>
  <c r="N23"/>
  <c r="N20"/>
  <c r="U61" i="32"/>
  <c r="I9" i="14" s="1"/>
  <c r="U61" i="33"/>
  <c r="I14" i="14" s="1"/>
  <c r="U61" i="47"/>
  <c r="I6" i="14" s="1"/>
  <c r="U61" i="51"/>
  <c r="I41" i="14" s="1"/>
  <c r="U61" i="34"/>
  <c r="I5" i="14" s="1"/>
  <c r="U61" i="45"/>
  <c r="I43" i="14" s="1"/>
  <c r="U61" i="48"/>
  <c r="I4" i="14" s="1"/>
  <c r="U61" i="44"/>
  <c r="I19" i="14" s="1"/>
  <c r="U61" i="21"/>
  <c r="I33" i="14" s="1"/>
  <c r="U61" i="30"/>
  <c r="U64" s="1"/>
  <c r="U61" i="46"/>
  <c r="I30" i="14" s="1"/>
  <c r="U61" i="49"/>
  <c r="I29" i="14" s="1"/>
  <c r="U61" i="53"/>
  <c r="I23" i="14" s="1"/>
  <c r="U61" i="43"/>
  <c r="I11" i="14" s="1"/>
  <c r="U61" i="50"/>
  <c r="I39" i="14" s="1"/>
  <c r="U61" i="42"/>
  <c r="I38" i="14" s="1"/>
  <c r="U61" i="52"/>
  <c r="I15" i="14" s="1"/>
  <c r="U61" i="67"/>
  <c r="I26" i="14" s="1"/>
  <c r="U61" i="54"/>
  <c r="I42" i="14" s="1"/>
  <c r="R23"/>
  <c r="R14"/>
  <c r="R24"/>
  <c r="T42"/>
  <c r="R12"/>
  <c r="R39"/>
  <c r="T9"/>
  <c r="R27"/>
  <c r="R29"/>
  <c r="R26"/>
  <c r="T34"/>
  <c r="R22"/>
  <c r="T12"/>
  <c r="T20"/>
  <c r="R25"/>
  <c r="R17"/>
  <c r="T43"/>
  <c r="T8"/>
  <c r="R18"/>
  <c r="Z43" i="11"/>
  <c r="U64" i="57"/>
  <c r="T22" i="14"/>
  <c r="T7"/>
  <c r="T19"/>
  <c r="T11"/>
  <c r="R28"/>
  <c r="R30"/>
  <c r="R43"/>
  <c r="R21"/>
  <c r="R11"/>
  <c r="T25"/>
  <c r="R32"/>
  <c r="T15"/>
  <c r="R10"/>
  <c r="T21"/>
  <c r="R20"/>
  <c r="R40"/>
  <c r="R15"/>
  <c r="T18"/>
  <c r="T10"/>
  <c r="T26"/>
  <c r="T6"/>
  <c r="R19"/>
  <c r="R41"/>
  <c r="R38"/>
  <c r="R13"/>
  <c r="R31"/>
  <c r="R34"/>
  <c r="R9"/>
  <c r="R42"/>
  <c r="R37"/>
  <c r="T13"/>
  <c r="U64" i="40"/>
  <c r="I17" i="14"/>
  <c r="U64" i="65"/>
  <c r="U64" i="62"/>
  <c r="U64" i="56"/>
  <c r="U64" i="59"/>
  <c r="U64" i="38"/>
  <c r="I8" i="14"/>
  <c r="U64" i="22"/>
  <c r="I37" i="14"/>
  <c r="U64" i="39"/>
  <c r="I16" i="14"/>
  <c r="U64" i="27"/>
  <c r="I10" i="14"/>
  <c r="M31"/>
  <c r="T17" s="1"/>
  <c r="L6"/>
  <c r="R35" s="1"/>
  <c r="U64" i="51"/>
  <c r="I31" i="14"/>
  <c r="U64" i="18"/>
  <c r="I20" i="14"/>
  <c r="U64" i="31"/>
  <c r="I12" i="14"/>
  <c r="U64" i="19"/>
  <c r="I35" i="14"/>
  <c r="U64" i="23"/>
  <c r="I21" i="14"/>
  <c r="U64" i="35"/>
  <c r="I24" i="14"/>
  <c r="U64" i="29"/>
  <c r="I32" i="14"/>
  <c r="U64" i="60"/>
  <c r="U64" i="58"/>
  <c r="U64" i="66"/>
  <c r="U64" i="61"/>
  <c r="U64" i="16"/>
  <c r="I27" i="14"/>
  <c r="U64" i="24"/>
  <c r="I7" i="14"/>
  <c r="U64" i="28"/>
  <c r="I13" i="14"/>
  <c r="U64" i="20"/>
  <c r="I22" i="14"/>
  <c r="U64" i="26"/>
  <c r="I40" i="14"/>
  <c r="U64" i="36"/>
  <c r="I28" i="14"/>
  <c r="U64" i="25"/>
  <c r="I25" i="14"/>
  <c r="U64" i="37"/>
  <c r="I18" i="14"/>
  <c r="M39"/>
  <c r="T14" s="1"/>
  <c r="U64" i="55"/>
  <c r="U64" i="63"/>
  <c r="U64" i="64"/>
  <c r="U64" i="17"/>
  <c r="I36" i="14"/>
  <c r="T43" i="11"/>
  <c r="U55" s="1"/>
  <c r="U64" i="15"/>
  <c r="U51" i="11"/>
  <c r="U64" i="67" l="1"/>
  <c r="T37" i="14"/>
  <c r="U64" i="47"/>
  <c r="U64" i="53"/>
  <c r="U64" i="52"/>
  <c r="U64" i="49"/>
  <c r="U64" i="48"/>
  <c r="U64" i="42"/>
  <c r="U64" i="54"/>
  <c r="I34" i="14"/>
  <c r="O28" s="1"/>
  <c r="U64" i="34"/>
  <c r="U64" i="50"/>
  <c r="U64" i="46"/>
  <c r="U64" i="44"/>
  <c r="U64" i="33"/>
  <c r="U64" i="21"/>
  <c r="U64" i="32"/>
  <c r="U64" i="45"/>
  <c r="U64" i="43"/>
  <c r="O4" i="14"/>
  <c r="T33"/>
  <c r="O12"/>
  <c r="T24"/>
  <c r="T32"/>
  <c r="T28"/>
  <c r="O10"/>
  <c r="T27"/>
  <c r="R6"/>
  <c r="R8"/>
  <c r="T30"/>
  <c r="T41"/>
  <c r="T35"/>
  <c r="T40"/>
  <c r="T38"/>
  <c r="T29"/>
  <c r="R5"/>
  <c r="O17"/>
  <c r="T31"/>
  <c r="R4"/>
  <c r="T36"/>
  <c r="R7"/>
  <c r="O35"/>
  <c r="U53" i="11"/>
  <c r="O13" i="14"/>
  <c r="O5"/>
  <c r="O22"/>
  <c r="O15"/>
  <c r="R16"/>
  <c r="T23"/>
  <c r="U57" i="11"/>
  <c r="O26" i="14"/>
  <c r="O7"/>
  <c r="O16"/>
  <c r="O19"/>
  <c r="O27"/>
  <c r="O29"/>
  <c r="R33"/>
  <c r="O9"/>
  <c r="O24"/>
  <c r="O25"/>
  <c r="O8"/>
  <c r="T16"/>
  <c r="O21"/>
  <c r="O6"/>
  <c r="O11"/>
  <c r="O23"/>
  <c r="R36"/>
  <c r="T4"/>
  <c r="T5"/>
  <c r="O18"/>
  <c r="O20"/>
  <c r="O39"/>
  <c r="O14"/>
  <c r="O34"/>
  <c r="O38"/>
  <c r="O43"/>
  <c r="O37"/>
  <c r="T39"/>
  <c r="O41"/>
  <c r="O36"/>
  <c r="O40"/>
  <c r="O42"/>
  <c r="O30"/>
  <c r="O33"/>
  <c r="O32"/>
  <c r="O31"/>
  <c r="G16" l="1"/>
  <c r="U64" i="11"/>
  <c r="G9" i="14"/>
  <c r="G12"/>
  <c r="G31"/>
  <c r="G33"/>
  <c r="G14"/>
  <c r="G19"/>
  <c r="G20"/>
  <c r="G34"/>
  <c r="G5"/>
  <c r="G24"/>
  <c r="G18"/>
  <c r="G6"/>
  <c r="G37"/>
  <c r="G22"/>
  <c r="G26"/>
  <c r="G30"/>
  <c r="G36"/>
  <c r="G11"/>
  <c r="G17"/>
  <c r="G40"/>
  <c r="G41"/>
  <c r="G21"/>
  <c r="G4"/>
  <c r="G27"/>
  <c r="G38"/>
  <c r="G39"/>
  <c r="G32"/>
  <c r="G42"/>
  <c r="G28"/>
  <c r="G8"/>
  <c r="G35"/>
  <c r="G43"/>
  <c r="G13"/>
  <c r="G23"/>
  <c r="G10"/>
  <c r="G15"/>
  <c r="G7"/>
  <c r="G29"/>
  <c r="G25"/>
  <c r="I1048516" l="1"/>
  <c r="E11"/>
  <c r="D11" s="1"/>
  <c r="E32"/>
  <c r="D32" s="1"/>
  <c r="E42"/>
  <c r="D42" s="1"/>
  <c r="E40"/>
  <c r="D40" s="1"/>
  <c r="E34"/>
  <c r="D34" s="1"/>
  <c r="E43"/>
  <c r="D43" s="1"/>
  <c r="E31"/>
  <c r="D31" s="1"/>
  <c r="E23"/>
  <c r="D23" s="1"/>
  <c r="E8"/>
  <c r="D8" s="1"/>
  <c r="E41"/>
  <c r="D41" s="1"/>
  <c r="E26"/>
  <c r="D26" s="1"/>
  <c r="G1048516"/>
  <c r="E39"/>
  <c r="D39" s="1"/>
  <c r="E27"/>
  <c r="D27" s="1"/>
  <c r="E24"/>
  <c r="D24" s="1"/>
  <c r="E38"/>
  <c r="D38" s="1"/>
  <c r="E28"/>
  <c r="D28" s="1"/>
  <c r="E37"/>
  <c r="D37" s="1"/>
  <c r="E33"/>
  <c r="D33" s="1"/>
  <c r="E22"/>
  <c r="D22" s="1"/>
  <c r="E7"/>
  <c r="D7" s="1"/>
  <c r="E25"/>
  <c r="D25" s="1"/>
  <c r="E5"/>
  <c r="D5" s="1"/>
  <c r="E29"/>
  <c r="D29" s="1"/>
  <c r="E36"/>
  <c r="D36" s="1"/>
  <c r="E9"/>
  <c r="D9" s="1"/>
  <c r="E35"/>
  <c r="D35" s="1"/>
  <c r="E6"/>
  <c r="D6" s="1"/>
  <c r="E18"/>
  <c r="D18" s="1"/>
  <c r="E14"/>
  <c r="D14" s="1"/>
  <c r="E10"/>
  <c r="D10" s="1"/>
  <c r="E13"/>
  <c r="D13" s="1"/>
  <c r="E12"/>
  <c r="D12" s="1"/>
  <c r="E30"/>
  <c r="D30" s="1"/>
  <c r="E20"/>
  <c r="D20" s="1"/>
  <c r="E17"/>
  <c r="D17" s="1"/>
  <c r="E15"/>
  <c r="D15" s="1"/>
  <c r="E19"/>
  <c r="D19" s="1"/>
  <c r="E4"/>
  <c r="D4" s="1"/>
  <c r="E16"/>
  <c r="D16" s="1"/>
  <c r="E21"/>
  <c r="D21" s="1"/>
</calcChain>
</file>

<file path=xl/sharedStrings.xml><?xml version="1.0" encoding="utf-8"?>
<sst xmlns="http://schemas.openxmlformats.org/spreadsheetml/2006/main" count="32130" uniqueCount="176">
  <si>
    <t>Groupe A</t>
  </si>
  <si>
    <t>Huitièmes de finale</t>
  </si>
  <si>
    <t>Pen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</si>
  <si>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</si>
  <si>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</si>
  <si>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</si>
  <si>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</si>
  <si>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</si>
  <si>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</si>
  <si>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</si>
  <si>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</si>
  <si>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</si>
  <si>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</si>
  <si>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</si>
  <si>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</si>
  <si>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</si>
  <si>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</si>
  <si>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</si>
  <si>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</si>
  <si>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</si>
  <si>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BA</t>
  </si>
  <si>
    <t>BB</t>
  </si>
  <si>
    <t>BC</t>
  </si>
  <si>
    <t>BD</t>
  </si>
  <si>
    <t>BE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</si>
  <si>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</si>
  <si>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</si>
  <si>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</si>
  <si>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</si>
  <si>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</si>
  <si>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</si>
  <si>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</si>
  <si>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</si>
  <si>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</si>
  <si>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BO</t>
  </si>
  <si>
    <t>BP</t>
  </si>
  <si>
    <t>Brésil</t>
  </si>
  <si>
    <t>Croatie</t>
  </si>
  <si>
    <t>Pts</t>
  </si>
  <si>
    <t>Rank</t>
  </si>
  <si>
    <t>Team</t>
  </si>
  <si>
    <t>GF</t>
  </si>
  <si>
    <t>GA</t>
  </si>
  <si>
    <t>GD</t>
  </si>
  <si>
    <t>Ag1</t>
  </si>
  <si>
    <t>Ag2</t>
  </si>
  <si>
    <t>Ag3</t>
  </si>
  <si>
    <t>Ag4</t>
  </si>
  <si>
    <t>Sp1</t>
  </si>
  <si>
    <t>Sp2</t>
  </si>
  <si>
    <t>Sp3</t>
  </si>
  <si>
    <t>Sp4</t>
  </si>
  <si>
    <t>T123</t>
  </si>
  <si>
    <t>T124</t>
  </si>
  <si>
    <t>T134</t>
  </si>
  <si>
    <t>T234</t>
  </si>
  <si>
    <t>Rk1</t>
  </si>
  <si>
    <t>Rk2</t>
  </si>
  <si>
    <t>Rk3</t>
  </si>
  <si>
    <t>Rk4</t>
  </si>
  <si>
    <t>T1234</t>
  </si>
  <si>
    <t>T12</t>
  </si>
  <si>
    <t>T13</t>
  </si>
  <si>
    <t>T14</t>
  </si>
  <si>
    <t>T23</t>
  </si>
  <si>
    <t>T24</t>
  </si>
  <si>
    <t>T34</t>
  </si>
  <si>
    <t>NoT</t>
  </si>
  <si>
    <t>sRk1</t>
  </si>
  <si>
    <t>sRk2</t>
  </si>
  <si>
    <t>sRk3</t>
  </si>
  <si>
    <t>sRk4</t>
  </si>
  <si>
    <t>Mexique</t>
  </si>
  <si>
    <t>x</t>
  </si>
  <si>
    <t>Groupe B</t>
  </si>
  <si>
    <t>Espagne</t>
  </si>
  <si>
    <t>Australie</t>
  </si>
  <si>
    <t>Groupe C</t>
  </si>
  <si>
    <t>Colombie</t>
  </si>
  <si>
    <t>Japon</t>
  </si>
  <si>
    <t>Quarts de finale</t>
  </si>
  <si>
    <t>Groupe D</t>
  </si>
  <si>
    <t>Uruguay</t>
  </si>
  <si>
    <t>Costa Rica</t>
  </si>
  <si>
    <t>Angleterre</t>
  </si>
  <si>
    <t>Demi-finales</t>
  </si>
  <si>
    <t>Groupe E</t>
  </si>
  <si>
    <t>Suisse</t>
  </si>
  <si>
    <t>France</t>
  </si>
  <si>
    <t>Finale</t>
  </si>
  <si>
    <t>Petite Finale</t>
  </si>
  <si>
    <t>Vainqueur</t>
  </si>
  <si>
    <t>Finaliste</t>
  </si>
  <si>
    <t>Groupe F</t>
  </si>
  <si>
    <t>Argentine</t>
  </si>
  <si>
    <t>Troisième</t>
  </si>
  <si>
    <t>Iran</t>
  </si>
  <si>
    <t>Nigéria</t>
  </si>
  <si>
    <t>Quatrième</t>
  </si>
  <si>
    <t>Groupe G</t>
  </si>
  <si>
    <t>Allemagne</t>
  </si>
  <si>
    <t>Portugal</t>
  </si>
  <si>
    <t>Groupe H</t>
  </si>
  <si>
    <t>Belgique</t>
  </si>
  <si>
    <t>Russie</t>
  </si>
  <si>
    <t>Corée du Sud</t>
  </si>
  <si>
    <t>Résultats</t>
  </si>
  <si>
    <t>Total</t>
  </si>
  <si>
    <t>(1) Points</t>
  </si>
  <si>
    <t>(1) Bonus</t>
  </si>
  <si>
    <t>(E) Équipes</t>
  </si>
  <si>
    <t>(A) Affiches</t>
  </si>
  <si>
    <t>(C) Champion</t>
  </si>
  <si>
    <t>(S) Second</t>
  </si>
  <si>
    <t xml:space="preserve">    Finale</t>
  </si>
  <si>
    <t>Points</t>
  </si>
  <si>
    <t>Bonus</t>
  </si>
  <si>
    <t>Affiches</t>
  </si>
  <si>
    <t>/184</t>
  </si>
  <si>
    <t xml:space="preserve">          ---------------------------------</t>
  </si>
  <si>
    <t>Base</t>
  </si>
  <si>
    <t>Équipes</t>
  </si>
  <si>
    <t>Egypte</t>
  </si>
  <si>
    <t>Arabie Saoudite</t>
  </si>
  <si>
    <t>Maroc</t>
  </si>
  <si>
    <t>Pérou</t>
  </si>
  <si>
    <t>Danemark</t>
  </si>
  <si>
    <t>Islande</t>
  </si>
  <si>
    <t>Serbie</t>
  </si>
  <si>
    <t>Suède</t>
  </si>
  <si>
    <t>Panama</t>
  </si>
  <si>
    <t>Tunisie</t>
  </si>
  <si>
    <t>Pologne</t>
  </si>
  <si>
    <t>Sénégal</t>
  </si>
  <si>
    <t>Ambre</t>
  </si>
  <si>
    <t>Kristelle</t>
  </si>
  <si>
    <t>Léo</t>
  </si>
  <si>
    <t>Manu</t>
  </si>
  <si>
    <t>Mélanie</t>
  </si>
  <si>
    <t>Flo</t>
  </si>
  <si>
    <t>Alia</t>
  </si>
  <si>
    <t>Zoé</t>
  </si>
  <si>
    <r>
      <t xml:space="preserve"> 1</t>
    </r>
    <r>
      <rPr>
        <i/>
        <vertAlign val="superscript"/>
        <sz val="9"/>
        <color theme="0" tint="-0.14999847407452621"/>
        <rFont val="Varsity Regular"/>
      </rPr>
      <t>er</t>
    </r>
  </si>
  <si>
    <r>
      <t xml:space="preserve">  2</t>
    </r>
    <r>
      <rPr>
        <i/>
        <vertAlign val="superscript"/>
        <sz val="9"/>
        <color theme="0" tint="-0.14999847407452621"/>
        <rFont val="Varsity Regular"/>
      </rPr>
      <t>ème</t>
    </r>
  </si>
  <si>
    <t>Paco</t>
  </si>
  <si>
    <t>Denis 56</t>
  </si>
  <si>
    <t>Redg</t>
  </si>
  <si>
    <t>Axel Batalha</t>
  </si>
  <si>
    <t>Maverick</t>
  </si>
  <si>
    <t>Didier Mozart</t>
  </si>
  <si>
    <t>Marley</t>
  </si>
  <si>
    <t>Sarah</t>
  </si>
  <si>
    <t>FAudusseau</t>
  </si>
  <si>
    <t>El Mestre</t>
  </si>
  <si>
    <t>Fred</t>
  </si>
  <si>
    <t>Nono</t>
  </si>
  <si>
    <t>SekzZo</t>
  </si>
  <si>
    <t>Tof31</t>
  </si>
  <si>
    <t>Lilian</t>
  </si>
  <si>
    <t>Matt</t>
  </si>
  <si>
    <t>Nénette</t>
  </si>
  <si>
    <t>Vavan</t>
  </si>
  <si>
    <t>Reno</t>
  </si>
  <si>
    <t>Clem28</t>
  </si>
  <si>
    <t>Lolotte44</t>
  </si>
  <si>
    <t>Nadine L</t>
  </si>
  <si>
    <t>Pouit14</t>
  </si>
  <si>
    <t>RV</t>
  </si>
  <si>
    <t>Tinou</t>
  </si>
  <si>
    <t xml:space="preserve">MaxterProno6
</t>
  </si>
  <si>
    <t>Fifi</t>
  </si>
  <si>
    <t>James</t>
  </si>
  <si>
    <t>Kawin</t>
  </si>
  <si>
    <t>Laura</t>
  </si>
  <si>
    <t>Yéyé</t>
  </si>
  <si>
    <t>Fla</t>
  </si>
</sst>
</file>

<file path=xl/styles.xml><?xml version="1.0" encoding="utf-8"?>
<styleSheet xmlns="http://schemas.openxmlformats.org/spreadsheetml/2006/main">
  <numFmts count="9">
    <numFmt numFmtId="8" formatCode="#,##0.00\ &quot;€&quot;;[Red]\-#,##0.00\ &quot;€&quot;"/>
    <numFmt numFmtId="164" formatCode="0.0"/>
    <numFmt numFmtId="165" formatCode="#,##0&quot;/64&quot;"/>
    <numFmt numFmtId="166" formatCode="#,##0&quot;/32&quot;"/>
    <numFmt numFmtId="167" formatCode="#,##0&quot;/16&quot;"/>
    <numFmt numFmtId="168" formatCode="#,##0&quot;/3&quot;"/>
    <numFmt numFmtId="169" formatCode=";;;"/>
    <numFmt numFmtId="170" formatCode="[$-40C]General"/>
    <numFmt numFmtId="171" formatCode="#,##0&quot;/1&quot;"/>
  </numFmts>
  <fonts count="8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i/>
      <sz val="14"/>
      <color theme="0"/>
      <name val="Arial"/>
      <family val="2"/>
    </font>
    <font>
      <i/>
      <sz val="14"/>
      <name val="Arial"/>
      <family val="2"/>
    </font>
    <font>
      <b/>
      <sz val="12"/>
      <name val="Arial"/>
      <family val="2"/>
    </font>
    <font>
      <sz val="14"/>
      <color rgb="FFFFFF00"/>
      <name val="Arial"/>
      <family val="2"/>
    </font>
    <font>
      <sz val="10"/>
      <color theme="0"/>
      <name val="Arial"/>
      <family val="2"/>
    </font>
    <font>
      <u/>
      <sz val="10"/>
      <color indexed="12"/>
      <name val="Arial"/>
      <family val="2"/>
    </font>
    <font>
      <b/>
      <sz val="8"/>
      <color rgb="FF007233"/>
      <name val="Arial"/>
      <family val="2"/>
    </font>
    <font>
      <b/>
      <sz val="8"/>
      <color rgb="FFF20000"/>
      <name val="Arial"/>
      <family val="2"/>
    </font>
    <font>
      <sz val="8"/>
      <color indexed="13"/>
      <name val="Arial"/>
      <family val="2"/>
    </font>
    <font>
      <b/>
      <sz val="16"/>
      <name val="Arial"/>
      <family val="2"/>
    </font>
    <font>
      <u/>
      <sz val="11"/>
      <color theme="0"/>
      <name val="Arial"/>
      <family val="2"/>
    </font>
    <font>
      <u/>
      <sz val="11"/>
      <color indexed="12"/>
      <name val="Arial"/>
      <family val="2"/>
    </font>
    <font>
      <b/>
      <sz val="10"/>
      <color rgb="FF0070C0"/>
      <name val="Arial"/>
      <family val="2"/>
    </font>
    <font>
      <b/>
      <sz val="8"/>
      <name val="Arial"/>
      <family val="2"/>
    </font>
    <font>
      <b/>
      <sz val="8"/>
      <color indexed="9"/>
      <name val="Arial"/>
      <family val="2"/>
    </font>
    <font>
      <sz val="8"/>
      <color theme="0"/>
      <name val="Arial"/>
      <family val="2"/>
    </font>
    <font>
      <sz val="14"/>
      <name val="Arial"/>
      <family val="2"/>
    </font>
    <font>
      <u/>
      <sz val="22"/>
      <color indexed="12"/>
      <name val="Arial"/>
      <family val="2"/>
    </font>
    <font>
      <sz val="8"/>
      <color rgb="FFFF0000"/>
      <name val="Arial"/>
      <family val="2"/>
    </font>
    <font>
      <sz val="12"/>
      <name val="Arial"/>
      <family val="2"/>
    </font>
    <font>
      <b/>
      <sz val="8"/>
      <color rgb="FF0070C0"/>
      <name val="Arial"/>
      <family val="2"/>
    </font>
    <font>
      <b/>
      <sz val="12"/>
      <color rgb="FF007233"/>
      <name val="Arial"/>
      <family val="2"/>
    </font>
    <font>
      <b/>
      <sz val="12"/>
      <color rgb="FFF20000"/>
      <name val="Arial"/>
      <family val="2"/>
    </font>
    <font>
      <b/>
      <sz val="12"/>
      <color rgb="FF0070C0"/>
      <name val="Arial"/>
      <family val="2"/>
    </font>
    <font>
      <b/>
      <sz val="9"/>
      <name val="Arial"/>
      <family val="2"/>
    </font>
    <font>
      <b/>
      <sz val="9"/>
      <name val="Calibri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8"/>
      <color theme="9" tint="-0.249977111117893"/>
      <name val="Arial"/>
      <family val="2"/>
    </font>
    <font>
      <b/>
      <sz val="8"/>
      <color rgb="FFFF0000"/>
      <name val="Arial"/>
      <family val="2"/>
    </font>
    <font>
      <sz val="16"/>
      <color theme="0" tint="-0.249977111117893"/>
      <name val="Arial"/>
      <family val="2"/>
    </font>
    <font>
      <b/>
      <sz val="8"/>
      <color theme="2" tint="-0.749992370372631"/>
      <name val="Arial"/>
      <family val="2"/>
    </font>
    <font>
      <b/>
      <sz val="10"/>
      <color theme="2" tint="-0.499984740745262"/>
      <name val="Arial"/>
      <family val="2"/>
    </font>
    <font>
      <b/>
      <sz val="10"/>
      <color rgb="FF007233"/>
      <name val="Arial"/>
      <family val="2"/>
    </font>
    <font>
      <b/>
      <sz val="10"/>
      <color rgb="FFC0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theme="2" tint="-0.749992370372631"/>
      <name val="Arial"/>
      <family val="2"/>
    </font>
    <font>
      <b/>
      <sz val="8"/>
      <color theme="2" tint="-0.89999084444715716"/>
      <name val="Arial"/>
      <family val="2"/>
    </font>
    <font>
      <b/>
      <u/>
      <sz val="14"/>
      <name val="Arial"/>
      <family val="2"/>
    </font>
    <font>
      <b/>
      <sz val="11"/>
      <color rgb="FF007233"/>
      <name val="Arial"/>
      <family val="2"/>
    </font>
    <font>
      <b/>
      <sz val="11"/>
      <color rgb="FFF20000"/>
      <name val="Arial"/>
      <family val="2"/>
    </font>
    <font>
      <b/>
      <sz val="11"/>
      <color rgb="FF0070C0"/>
      <name val="Arial"/>
      <family val="2"/>
    </font>
    <font>
      <b/>
      <sz val="11"/>
      <color theme="9" tint="-0.249977111117893"/>
      <name val="Arial"/>
      <family val="2"/>
    </font>
    <font>
      <b/>
      <sz val="11"/>
      <color theme="2" tint="-0.499984740745262"/>
      <name val="Arial"/>
      <family val="2"/>
    </font>
    <font>
      <b/>
      <sz val="11"/>
      <color theme="2" tint="-0.74999237037263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Wingdings 3"/>
      <family val="1"/>
      <charset val="2"/>
    </font>
    <font>
      <sz val="14"/>
      <color theme="1"/>
      <name val="Babycakes"/>
    </font>
    <font>
      <sz val="14"/>
      <color theme="1"/>
      <name val="Calibri"/>
      <family val="2"/>
      <scheme val="minor"/>
    </font>
    <font>
      <i/>
      <sz val="11"/>
      <color rgb="FF7030A0"/>
      <name val="Varsity Regular"/>
    </font>
    <font>
      <sz val="11"/>
      <color rgb="FF7030A0"/>
      <name val="Varsity Regular"/>
    </font>
    <font>
      <sz val="11"/>
      <color rgb="FF669900"/>
      <name val="Superstar M54"/>
    </font>
    <font>
      <b/>
      <sz val="11"/>
      <color theme="1"/>
      <name val="Varsity Regular"/>
    </font>
    <font>
      <b/>
      <sz val="11"/>
      <name val="Varsity Regular"/>
    </font>
    <font>
      <sz val="14"/>
      <color theme="0"/>
      <name val="Arial"/>
      <family val="2"/>
    </font>
    <font>
      <sz val="11"/>
      <color theme="0"/>
      <name val="Arial"/>
      <family val="2"/>
    </font>
    <font>
      <sz val="18"/>
      <color rgb="FFFF9900"/>
      <name val="Arial"/>
      <family val="2"/>
    </font>
    <font>
      <sz val="11"/>
      <color theme="3" tint="0.39997558519241921"/>
      <name val="Calibri"/>
      <family val="2"/>
      <scheme val="minor"/>
    </font>
    <font>
      <i/>
      <sz val="11"/>
      <color theme="3" tint="0.39997558519241921"/>
      <name val="Varsity Regular"/>
    </font>
    <font>
      <sz val="11"/>
      <color rgb="FF000000"/>
      <name val="Calibri"/>
      <family val="2"/>
    </font>
    <font>
      <sz val="16"/>
      <color theme="3" tint="0.39997558519241921"/>
      <name val="Arial"/>
      <family val="2"/>
    </font>
    <font>
      <b/>
      <sz val="24"/>
      <color rgb="FF680000"/>
      <name val="Shonar Bangla"/>
      <family val="2"/>
    </font>
    <font>
      <b/>
      <sz val="11"/>
      <color theme="3" tint="0.39997558519241921"/>
      <name val="Calibri"/>
      <family val="2"/>
    </font>
    <font>
      <sz val="16"/>
      <color theme="0" tint="-0.14999847407452621"/>
      <name val="Arial"/>
      <family val="2"/>
    </font>
    <font>
      <sz val="11"/>
      <color rgb="FFFF6600"/>
      <name val="Wingdings 3"/>
      <family val="1"/>
      <charset val="2"/>
    </font>
    <font>
      <sz val="11"/>
      <color theme="0" tint="-0.14999847407452621"/>
      <name val="Superstar M54"/>
    </font>
    <font>
      <sz val="11"/>
      <color rgb="FFFF9900"/>
      <name val="Calibri"/>
      <family val="2"/>
      <scheme val="minor"/>
    </font>
    <font>
      <sz val="11"/>
      <color rgb="FFFF9900"/>
      <name val="Varsity Regular"/>
    </font>
    <font>
      <sz val="11"/>
      <color theme="0" tint="-0.14999847407452621"/>
      <name val="Calibri"/>
      <family val="2"/>
      <scheme val="minor"/>
    </font>
    <font>
      <sz val="11"/>
      <color theme="0" tint="-0.14999847407452621"/>
      <name val="Varsity Regular"/>
    </font>
    <font>
      <i/>
      <sz val="9"/>
      <color theme="0" tint="-0.14999847407452621"/>
      <name val="Varsity Regular"/>
    </font>
    <font>
      <i/>
      <vertAlign val="superscript"/>
      <sz val="9"/>
      <color theme="0" tint="-0.14999847407452621"/>
      <name val="Varsity Regular"/>
    </font>
    <font>
      <i/>
      <u/>
      <sz val="11"/>
      <color theme="0" tint="-0.14999847407452621"/>
      <name val="Varsity Regular"/>
    </font>
    <font>
      <i/>
      <sz val="11"/>
      <color theme="0" tint="-0.14999847407452621"/>
      <name val="Varsity Regular"/>
    </font>
    <font>
      <sz val="8"/>
      <color theme="1"/>
      <name val="Arial"/>
      <family val="2"/>
    </font>
    <font>
      <sz val="8"/>
      <color rgb="FFFFFF00"/>
      <name val="Arial"/>
      <family val="2"/>
    </font>
    <font>
      <sz val="10"/>
      <color rgb="FF000000"/>
      <name val="Arial"/>
      <family val="2"/>
    </font>
    <font>
      <sz val="14"/>
      <color indexed="13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7233"/>
        <bgColor indexed="64"/>
      </patternFill>
    </fill>
    <fill>
      <patternFill patternType="solid">
        <fgColor rgb="FFF2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0"/>
        <bgColor indexed="64"/>
      </patternFill>
    </fill>
    <fill>
      <patternFill patternType="lightTrellis">
        <bgColor rgb="FF191919"/>
      </patternFill>
    </fill>
    <fill>
      <patternFill patternType="mediumGray">
        <fgColor theme="1" tint="0.24994659260841701"/>
        <bgColor theme="0" tint="-0.499984740745262"/>
      </patternFill>
    </fill>
    <fill>
      <patternFill patternType="mediumGray">
        <fgColor theme="1" tint="0.24994659260841701"/>
        <bgColor theme="1" tint="0.249977111117893"/>
      </patternFill>
    </fill>
    <fill>
      <patternFill patternType="solid">
        <fgColor rgb="FFC0C0C0"/>
        <bgColor rgb="FFC0C0C0"/>
      </patternFill>
    </fill>
    <fill>
      <patternFill patternType="solid">
        <fgColor rgb="FF000000"/>
        <bgColor rgb="FF000000"/>
      </patternFill>
    </fill>
    <fill>
      <patternFill patternType="solid">
        <fgColor rgb="FFF20000"/>
        <bgColor rgb="FFF20000"/>
      </patternFill>
    </fill>
    <fill>
      <patternFill patternType="solid">
        <fgColor rgb="FFFFFFFF"/>
        <bgColor rgb="FFFFFFFF"/>
      </patternFill>
    </fill>
    <fill>
      <patternFill patternType="solid">
        <fgColor rgb="FF007233"/>
        <bgColor rgb="FF007233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7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" fillId="0" borderId="0"/>
    <xf numFmtId="0" fontId="3" fillId="0" borderId="0"/>
    <xf numFmtId="0" fontId="2" fillId="0" borderId="0"/>
    <xf numFmtId="0" fontId="86" fillId="0" borderId="0"/>
  </cellStyleXfs>
  <cellXfs count="340">
    <xf numFmtId="0" fontId="0" fillId="0" borderId="0" xfId="0"/>
    <xf numFmtId="0" fontId="6" fillId="2" borderId="0" xfId="0" applyFont="1" applyFill="1" applyProtection="1">
      <protection hidden="1"/>
    </xf>
    <xf numFmtId="0" fontId="6" fillId="3" borderId="0" xfId="0" applyFont="1" applyFill="1" applyProtection="1">
      <protection hidden="1"/>
    </xf>
    <xf numFmtId="0" fontId="6" fillId="3" borderId="0" xfId="0" applyFont="1" applyFill="1" applyProtection="1">
      <protection locked="0"/>
    </xf>
    <xf numFmtId="0" fontId="14" fillId="2" borderId="0" xfId="1" applyFont="1" applyFill="1" applyAlignment="1" applyProtection="1">
      <protection hidden="1"/>
    </xf>
    <xf numFmtId="0" fontId="14" fillId="3" borderId="0" xfId="1" applyFont="1" applyFill="1" applyAlignment="1" applyProtection="1">
      <protection hidden="1"/>
    </xf>
    <xf numFmtId="0" fontId="6" fillId="3" borderId="0" xfId="0" quotePrefix="1" applyFont="1" applyFill="1" applyProtection="1">
      <protection hidden="1"/>
    </xf>
    <xf numFmtId="0" fontId="6" fillId="3" borderId="0" xfId="0" quotePrefix="1" applyFont="1" applyFill="1" applyAlignment="1" applyProtection="1">
      <alignment horizontal="center"/>
      <protection hidden="1"/>
    </xf>
    <xf numFmtId="0" fontId="6" fillId="3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protection hidden="1"/>
    </xf>
    <xf numFmtId="0" fontId="6" fillId="3" borderId="0" xfId="0" applyFont="1" applyFill="1" applyAlignment="1" applyProtection="1">
      <protection hidden="1"/>
    </xf>
    <xf numFmtId="0" fontId="6" fillId="3" borderId="0" xfId="0" applyFont="1" applyFill="1" applyBorder="1" applyProtection="1">
      <protection hidden="1"/>
    </xf>
    <xf numFmtId="0" fontId="6" fillId="3" borderId="6" xfId="0" applyFont="1" applyFill="1" applyBorder="1" applyAlignment="1" applyProtection="1">
      <alignment horizontal="center" vertical="center"/>
      <protection locked="0"/>
    </xf>
    <xf numFmtId="0" fontId="23" fillId="7" borderId="5" xfId="0" applyFont="1" applyFill="1" applyBorder="1" applyAlignment="1" applyProtection="1">
      <alignment horizontal="center" vertical="center"/>
      <protection hidden="1"/>
    </xf>
    <xf numFmtId="0" fontId="23" fillId="7" borderId="6" xfId="0" applyFont="1" applyFill="1" applyBorder="1" applyAlignment="1" applyProtection="1">
      <alignment horizontal="center" vertical="center"/>
      <protection hidden="1"/>
    </xf>
    <xf numFmtId="0" fontId="23" fillId="7" borderId="3" xfId="0" applyFont="1" applyFill="1" applyBorder="1" applyAlignment="1" applyProtection="1">
      <alignment horizontal="center" vertical="center"/>
      <protection hidden="1"/>
    </xf>
    <xf numFmtId="0" fontId="23" fillId="7" borderId="4" xfId="0" applyFont="1" applyFill="1" applyBorder="1" applyAlignment="1" applyProtection="1">
      <alignment horizontal="center" vertical="center"/>
      <protection hidden="1"/>
    </xf>
    <xf numFmtId="164" fontId="6" fillId="3" borderId="0" xfId="0" applyNumberFormat="1" applyFont="1" applyFill="1" applyProtection="1">
      <protection hidden="1"/>
    </xf>
    <xf numFmtId="164" fontId="6" fillId="3" borderId="0" xfId="0" applyNumberFormat="1" applyFont="1" applyFill="1" applyBorder="1" applyProtection="1">
      <protection hidden="1"/>
    </xf>
    <xf numFmtId="2" fontId="6" fillId="3" borderId="0" xfId="0" applyNumberFormat="1" applyFont="1" applyFill="1" applyBorder="1" applyProtection="1">
      <protection hidden="1"/>
    </xf>
    <xf numFmtId="2" fontId="6" fillId="3" borderId="8" xfId="0" applyNumberFormat="1" applyFont="1" applyFill="1" applyBorder="1" applyAlignment="1" applyProtection="1">
      <alignment horizontal="center"/>
      <protection hidden="1"/>
    </xf>
    <xf numFmtId="0" fontId="6" fillId="3" borderId="13" xfId="0" applyFont="1" applyFill="1" applyBorder="1" applyProtection="1">
      <protection hidden="1"/>
    </xf>
    <xf numFmtId="0" fontId="6" fillId="3" borderId="0" xfId="0" applyFont="1" applyFill="1" applyBorder="1" applyAlignment="1" applyProtection="1">
      <alignment horizontal="center"/>
      <protection hidden="1"/>
    </xf>
    <xf numFmtId="0" fontId="6" fillId="3" borderId="9" xfId="0" applyFont="1" applyFill="1" applyBorder="1" applyAlignment="1" applyProtection="1">
      <alignment horizontal="center"/>
      <protection hidden="1"/>
    </xf>
    <xf numFmtId="0" fontId="6" fillId="3" borderId="10" xfId="0" applyFont="1" applyFill="1" applyBorder="1" applyAlignment="1" applyProtection="1">
      <alignment horizontal="center"/>
      <protection hidden="1"/>
    </xf>
    <xf numFmtId="164" fontId="6" fillId="3" borderId="0" xfId="0" applyNumberFormat="1" applyFont="1" applyFill="1" applyBorder="1" applyAlignment="1" applyProtection="1">
      <alignment horizontal="center"/>
      <protection hidden="1"/>
    </xf>
    <xf numFmtId="164" fontId="6" fillId="3" borderId="10" xfId="0" applyNumberFormat="1" applyFont="1" applyFill="1" applyBorder="1" applyAlignment="1" applyProtection="1">
      <alignment horizontal="center"/>
      <protection hidden="1"/>
    </xf>
    <xf numFmtId="0" fontId="6" fillId="3" borderId="14" xfId="0" applyFont="1" applyFill="1" applyBorder="1" applyAlignment="1" applyProtection="1">
      <alignment horizontal="center"/>
      <protection hidden="1"/>
    </xf>
    <xf numFmtId="2" fontId="6" fillId="3" borderId="13" xfId="0" applyNumberFormat="1" applyFont="1" applyFill="1" applyBorder="1" applyAlignment="1" applyProtection="1">
      <alignment horizontal="center"/>
      <protection hidden="1"/>
    </xf>
    <xf numFmtId="164" fontId="6" fillId="3" borderId="9" xfId="0" applyNumberFormat="1" applyFont="1" applyFill="1" applyBorder="1" applyAlignment="1" applyProtection="1">
      <alignment horizontal="center"/>
      <protection hidden="1"/>
    </xf>
    <xf numFmtId="2" fontId="6" fillId="3" borderId="15" xfId="0" applyNumberFormat="1" applyFont="1" applyFill="1" applyBorder="1" applyAlignment="1" applyProtection="1">
      <alignment horizontal="center"/>
      <protection hidden="1"/>
    </xf>
    <xf numFmtId="0" fontId="6" fillId="3" borderId="15" xfId="0" applyFont="1" applyFill="1" applyBorder="1" applyProtection="1">
      <protection hidden="1"/>
    </xf>
    <xf numFmtId="0" fontId="6" fillId="3" borderId="11" xfId="0" applyFont="1" applyFill="1" applyBorder="1" applyAlignment="1" applyProtection="1">
      <alignment horizontal="center"/>
      <protection hidden="1"/>
    </xf>
    <xf numFmtId="0" fontId="6" fillId="3" borderId="12" xfId="0" applyFont="1" applyFill="1" applyBorder="1" applyAlignment="1" applyProtection="1">
      <alignment horizontal="center"/>
      <protection hidden="1"/>
    </xf>
    <xf numFmtId="164" fontId="6" fillId="3" borderId="11" xfId="0" applyNumberFormat="1" applyFont="1" applyFill="1" applyBorder="1" applyAlignment="1" applyProtection="1">
      <alignment horizontal="center"/>
      <protection hidden="1"/>
    </xf>
    <xf numFmtId="164" fontId="6" fillId="3" borderId="14" xfId="0" applyNumberFormat="1" applyFont="1" applyFill="1" applyBorder="1" applyAlignment="1" applyProtection="1">
      <alignment horizontal="center"/>
      <protection hidden="1"/>
    </xf>
    <xf numFmtId="0" fontId="22" fillId="2" borderId="0" xfId="0" applyFont="1" applyFill="1" applyProtection="1">
      <protection hidden="1"/>
    </xf>
    <xf numFmtId="0" fontId="6" fillId="9" borderId="0" xfId="0" applyFont="1" applyFill="1" applyProtection="1">
      <protection hidden="1"/>
    </xf>
    <xf numFmtId="0" fontId="6" fillId="9" borderId="0" xfId="0" applyFont="1" applyFill="1" applyProtection="1">
      <protection locked="0"/>
    </xf>
    <xf numFmtId="0" fontId="23" fillId="9" borderId="5" xfId="0" applyFont="1" applyFill="1" applyBorder="1" applyAlignment="1" applyProtection="1">
      <alignment horizontal="center" vertical="center"/>
      <protection hidden="1"/>
    </xf>
    <xf numFmtId="0" fontId="23" fillId="9" borderId="6" xfId="0" applyFont="1" applyFill="1" applyBorder="1" applyAlignment="1" applyProtection="1">
      <alignment horizontal="center" vertical="center"/>
      <protection hidden="1"/>
    </xf>
    <xf numFmtId="0" fontId="23" fillId="9" borderId="3" xfId="0" applyFont="1" applyFill="1" applyBorder="1" applyAlignment="1" applyProtection="1">
      <alignment horizontal="center" vertical="center"/>
      <protection hidden="1"/>
    </xf>
    <xf numFmtId="0" fontId="23" fillId="9" borderId="4" xfId="0" applyFont="1" applyFill="1" applyBorder="1" applyAlignment="1" applyProtection="1">
      <alignment horizontal="center" vertical="center"/>
      <protection hidden="1"/>
    </xf>
    <xf numFmtId="2" fontId="6" fillId="9" borderId="0" xfId="0" applyNumberFormat="1" applyFont="1" applyFill="1" applyBorder="1" applyProtection="1">
      <protection hidden="1"/>
    </xf>
    <xf numFmtId="2" fontId="6" fillId="9" borderId="8" xfId="0" applyNumberFormat="1" applyFont="1" applyFill="1" applyBorder="1" applyAlignment="1" applyProtection="1">
      <alignment horizontal="center"/>
      <protection hidden="1"/>
    </xf>
    <xf numFmtId="0" fontId="6" fillId="9" borderId="13" xfId="0" applyFont="1" applyFill="1" applyBorder="1" applyProtection="1">
      <protection hidden="1"/>
    </xf>
    <xf numFmtId="0" fontId="6" fillId="9" borderId="0" xfId="0" applyFont="1" applyFill="1" applyBorder="1" applyAlignment="1" applyProtection="1">
      <alignment horizontal="center"/>
      <protection hidden="1"/>
    </xf>
    <xf numFmtId="0" fontId="6" fillId="9" borderId="9" xfId="0" applyFont="1" applyFill="1" applyBorder="1" applyAlignment="1" applyProtection="1">
      <alignment horizontal="center"/>
      <protection hidden="1"/>
    </xf>
    <xf numFmtId="0" fontId="6" fillId="9" borderId="10" xfId="0" applyFont="1" applyFill="1" applyBorder="1" applyAlignment="1" applyProtection="1">
      <alignment horizontal="center"/>
      <protection hidden="1"/>
    </xf>
    <xf numFmtId="164" fontId="6" fillId="9" borderId="0" xfId="0" applyNumberFormat="1" applyFont="1" applyFill="1" applyBorder="1" applyAlignment="1" applyProtection="1">
      <alignment horizontal="center"/>
      <protection hidden="1"/>
    </xf>
    <xf numFmtId="164" fontId="6" fillId="9" borderId="10" xfId="0" applyNumberFormat="1" applyFont="1" applyFill="1" applyBorder="1" applyAlignment="1" applyProtection="1">
      <alignment horizontal="center"/>
      <protection hidden="1"/>
    </xf>
    <xf numFmtId="0" fontId="6" fillId="9" borderId="14" xfId="0" applyFont="1" applyFill="1" applyBorder="1" applyAlignment="1" applyProtection="1">
      <alignment horizontal="center"/>
      <protection hidden="1"/>
    </xf>
    <xf numFmtId="2" fontId="6" fillId="9" borderId="13" xfId="0" applyNumberFormat="1" applyFont="1" applyFill="1" applyBorder="1" applyAlignment="1" applyProtection="1">
      <alignment horizontal="center"/>
      <protection hidden="1"/>
    </xf>
    <xf numFmtId="164" fontId="6" fillId="9" borderId="9" xfId="0" applyNumberFormat="1" applyFont="1" applyFill="1" applyBorder="1" applyAlignment="1" applyProtection="1">
      <alignment horizontal="center"/>
      <protection hidden="1"/>
    </xf>
    <xf numFmtId="0" fontId="6" fillId="9" borderId="0" xfId="0" applyFont="1" applyFill="1" applyBorder="1" applyProtection="1">
      <protection hidden="1"/>
    </xf>
    <xf numFmtId="164" fontId="6" fillId="9" borderId="0" xfId="0" applyNumberFormat="1" applyFont="1" applyFill="1" applyBorder="1" applyProtection="1">
      <protection hidden="1"/>
    </xf>
    <xf numFmtId="2" fontId="6" fillId="9" borderId="15" xfId="0" applyNumberFormat="1" applyFont="1" applyFill="1" applyBorder="1" applyAlignment="1" applyProtection="1">
      <alignment horizontal="center"/>
      <protection hidden="1"/>
    </xf>
    <xf numFmtId="0" fontId="6" fillId="9" borderId="15" xfId="0" applyFont="1" applyFill="1" applyBorder="1" applyProtection="1">
      <protection hidden="1"/>
    </xf>
    <xf numFmtId="0" fontId="6" fillId="9" borderId="11" xfId="0" applyFont="1" applyFill="1" applyBorder="1" applyAlignment="1" applyProtection="1">
      <alignment horizontal="center"/>
      <protection hidden="1"/>
    </xf>
    <xf numFmtId="0" fontId="6" fillId="9" borderId="12" xfId="0" applyFont="1" applyFill="1" applyBorder="1" applyAlignment="1" applyProtection="1">
      <alignment horizontal="center"/>
      <protection hidden="1"/>
    </xf>
    <xf numFmtId="164" fontId="6" fillId="9" borderId="11" xfId="0" applyNumberFormat="1" applyFont="1" applyFill="1" applyBorder="1" applyAlignment="1" applyProtection="1">
      <alignment horizontal="center"/>
      <protection hidden="1"/>
    </xf>
    <xf numFmtId="164" fontId="6" fillId="9" borderId="14" xfId="0" applyNumberFormat="1" applyFont="1" applyFill="1" applyBorder="1" applyAlignment="1" applyProtection="1">
      <alignment horizontal="center"/>
      <protection hidden="1"/>
    </xf>
    <xf numFmtId="164" fontId="6" fillId="9" borderId="0" xfId="0" applyNumberFormat="1" applyFont="1" applyFill="1" applyProtection="1">
      <protection hidden="1"/>
    </xf>
    <xf numFmtId="0" fontId="6" fillId="3" borderId="0" xfId="0" applyFont="1" applyFill="1" applyBorder="1" applyProtection="1">
      <protection locked="0"/>
    </xf>
    <xf numFmtId="20" fontId="6" fillId="3" borderId="0" xfId="0" applyNumberFormat="1" applyFont="1" applyFill="1" applyBorder="1" applyProtection="1">
      <protection locked="0"/>
    </xf>
    <xf numFmtId="0" fontId="6" fillId="3" borderId="0" xfId="0" applyFont="1" applyFill="1" applyAlignment="1" applyProtection="1">
      <alignment horizontal="center"/>
      <protection locked="0"/>
    </xf>
    <xf numFmtId="0" fontId="6" fillId="3" borderId="0" xfId="0" applyFont="1" applyFill="1" applyBorder="1" applyAlignment="1" applyProtection="1">
      <alignment horizontal="right"/>
      <protection locked="0"/>
    </xf>
    <xf numFmtId="0" fontId="6" fillId="3" borderId="1" xfId="0" applyFont="1" applyFill="1" applyBorder="1" applyAlignment="1" applyProtection="1">
      <alignment vertical="center"/>
    </xf>
    <xf numFmtId="0" fontId="6" fillId="3" borderId="9" xfId="0" applyFont="1" applyFill="1" applyBorder="1" applyAlignment="1" applyProtection="1">
      <alignment vertical="center"/>
    </xf>
    <xf numFmtId="0" fontId="15" fillId="3" borderId="6" xfId="0" applyNumberFormat="1" applyFont="1" applyFill="1" applyBorder="1" applyAlignment="1" applyProtection="1">
      <alignment vertical="center" wrapText="1"/>
    </xf>
    <xf numFmtId="0" fontId="16" fillId="0" borderId="6" xfId="0" applyNumberFormat="1" applyFont="1" applyFill="1" applyBorder="1" applyAlignment="1" applyProtection="1">
      <alignment vertical="center"/>
    </xf>
    <xf numFmtId="0" fontId="6" fillId="3" borderId="11" xfId="0" applyFont="1" applyFill="1" applyBorder="1" applyAlignment="1" applyProtection="1">
      <alignment vertical="center"/>
    </xf>
    <xf numFmtId="0" fontId="6" fillId="3" borderId="7" xfId="0" applyFont="1" applyFill="1" applyBorder="1" applyAlignment="1" applyProtection="1">
      <alignment horizontal="right" vertical="center"/>
    </xf>
    <xf numFmtId="0" fontId="6" fillId="3" borderId="10" xfId="0" applyFont="1" applyFill="1" applyBorder="1" applyAlignment="1" applyProtection="1">
      <alignment horizontal="right" vertical="center"/>
    </xf>
    <xf numFmtId="0" fontId="6" fillId="3" borderId="12" xfId="0" applyFont="1" applyFill="1" applyBorder="1" applyAlignment="1" applyProtection="1">
      <alignment horizontal="right" vertical="center"/>
    </xf>
    <xf numFmtId="0" fontId="16" fillId="3" borderId="6" xfId="0" applyNumberFormat="1" applyFont="1" applyFill="1" applyBorder="1" applyAlignment="1" applyProtection="1">
      <alignment vertical="center"/>
    </xf>
    <xf numFmtId="0" fontId="6" fillId="2" borderId="0" xfId="0" applyFont="1" applyFill="1" applyBorder="1" applyProtection="1"/>
    <xf numFmtId="20" fontId="6" fillId="2" borderId="0" xfId="0" applyNumberFormat="1" applyFont="1" applyFill="1" applyBorder="1" applyProtection="1"/>
    <xf numFmtId="0" fontId="6" fillId="2" borderId="0" xfId="0" applyFont="1" applyFill="1" applyAlignment="1" applyProtection="1">
      <alignment horizontal="center"/>
    </xf>
    <xf numFmtId="0" fontId="6" fillId="2" borderId="0" xfId="0" applyFont="1" applyFill="1" applyBorder="1" applyAlignment="1" applyProtection="1">
      <alignment horizontal="right"/>
    </xf>
    <xf numFmtId="0" fontId="6" fillId="2" borderId="0" xfId="0" applyFont="1" applyFill="1" applyProtection="1"/>
    <xf numFmtId="0" fontId="7" fillId="2" borderId="0" xfId="0" applyFont="1" applyFill="1" applyBorder="1" applyProtection="1"/>
    <xf numFmtId="0" fontId="8" fillId="2" borderId="0" xfId="0" applyFont="1" applyFill="1" applyAlignment="1" applyProtection="1">
      <alignment horizontal="center"/>
    </xf>
    <xf numFmtId="0" fontId="9" fillId="2" borderId="0" xfId="0" applyFont="1" applyFill="1" applyAlignment="1" applyProtection="1">
      <alignment vertical="top"/>
    </xf>
    <xf numFmtId="0" fontId="10" fillId="2" borderId="0" xfId="0" applyFont="1" applyFill="1" applyAlignment="1" applyProtection="1">
      <alignment vertical="center"/>
    </xf>
    <xf numFmtId="0" fontId="11" fillId="2" borderId="0" xfId="0" applyFont="1" applyFill="1" applyBorder="1" applyProtection="1"/>
    <xf numFmtId="20" fontId="12" fillId="2" borderId="0" xfId="0" applyNumberFormat="1" applyFont="1" applyFill="1" applyBorder="1" applyProtection="1"/>
    <xf numFmtId="0" fontId="13" fillId="2" borderId="0" xfId="0" applyFont="1" applyFill="1" applyProtection="1"/>
    <xf numFmtId="0" fontId="5" fillId="2" borderId="0" xfId="0" applyFont="1" applyFill="1" applyProtection="1"/>
    <xf numFmtId="0" fontId="6" fillId="2" borderId="0" xfId="0" applyFont="1" applyFill="1" applyAlignment="1" applyProtection="1">
      <alignment horizontal="left"/>
    </xf>
    <xf numFmtId="0" fontId="8" fillId="5" borderId="1" xfId="0" applyNumberFormat="1" applyFont="1" applyFill="1" applyBorder="1" applyAlignment="1" applyProtection="1">
      <alignment vertical="center"/>
    </xf>
    <xf numFmtId="20" fontId="17" fillId="5" borderId="2" xfId="0" applyNumberFormat="1" applyFont="1" applyFill="1" applyBorder="1" applyAlignment="1" applyProtection="1">
      <alignment vertical="center"/>
    </xf>
    <xf numFmtId="0" fontId="17" fillId="5" borderId="3" xfId="0" applyFont="1" applyFill="1" applyBorder="1" applyAlignment="1" applyProtection="1">
      <alignment vertical="center"/>
    </xf>
    <xf numFmtId="0" fontId="17" fillId="5" borderId="3" xfId="0" applyFont="1" applyFill="1" applyBorder="1" applyAlignment="1" applyProtection="1">
      <alignment horizontal="center" vertical="center"/>
    </xf>
    <xf numFmtId="0" fontId="17" fillId="5" borderId="4" xfId="0" applyNumberFormat="1" applyFont="1" applyFill="1" applyBorder="1" applyAlignment="1" applyProtection="1">
      <alignment horizontal="right" vertical="center"/>
    </xf>
    <xf numFmtId="0" fontId="6" fillId="2" borderId="0" xfId="0" applyFont="1" applyFill="1" applyAlignment="1" applyProtection="1">
      <alignment vertical="center"/>
    </xf>
    <xf numFmtId="0" fontId="19" fillId="2" borderId="0" xfId="1" applyFont="1" applyFill="1" applyAlignment="1" applyProtection="1">
      <alignment horizontal="left" vertical="center"/>
    </xf>
    <xf numFmtId="0" fontId="29" fillId="0" borderId="6" xfId="0" applyFont="1" applyFill="1" applyBorder="1" applyAlignment="1" applyProtection="1">
      <alignment vertical="center"/>
    </xf>
    <xf numFmtId="0" fontId="38" fillId="0" borderId="6" xfId="0" applyFont="1" applyFill="1" applyBorder="1" applyAlignment="1" applyProtection="1">
      <alignment vertical="center"/>
    </xf>
    <xf numFmtId="0" fontId="22" fillId="0" borderId="8" xfId="0" applyFont="1" applyFill="1" applyBorder="1" applyAlignment="1" applyProtection="1">
      <alignment horizontal="center" vertical="center"/>
    </xf>
    <xf numFmtId="0" fontId="6" fillId="3" borderId="6" xfId="0" applyFont="1" applyFill="1" applyBorder="1" applyAlignment="1" applyProtection="1">
      <alignment horizontal="center" vertical="center"/>
    </xf>
    <xf numFmtId="1" fontId="6" fillId="2" borderId="8" xfId="0" applyNumberFormat="1" applyFont="1" applyFill="1" applyBorder="1" applyAlignment="1" applyProtection="1">
      <alignment horizontal="center" vertical="center"/>
    </xf>
    <xf numFmtId="0" fontId="17" fillId="8" borderId="2" xfId="0" applyFont="1" applyFill="1" applyBorder="1" applyAlignment="1" applyProtection="1">
      <alignment vertical="center"/>
    </xf>
    <xf numFmtId="0" fontId="17" fillId="8" borderId="8" xfId="0" applyFont="1" applyFill="1" applyBorder="1" applyAlignment="1" applyProtection="1">
      <alignment horizontal="center" vertical="center"/>
    </xf>
    <xf numFmtId="0" fontId="17" fillId="8" borderId="1" xfId="0" applyFont="1" applyFill="1" applyBorder="1" applyAlignment="1" applyProtection="1">
      <alignment horizontal="center" vertical="center"/>
    </xf>
    <xf numFmtId="0" fontId="17" fillId="8" borderId="2" xfId="0" applyFont="1" applyFill="1" applyBorder="1" applyAlignment="1" applyProtection="1">
      <alignment horizontal="center" vertical="center"/>
    </xf>
    <xf numFmtId="1" fontId="6" fillId="2" borderId="13" xfId="0" applyNumberFormat="1" applyFont="1" applyFill="1" applyBorder="1" applyAlignment="1" applyProtection="1">
      <alignment horizontal="center" vertical="center"/>
    </xf>
    <xf numFmtId="0" fontId="17" fillId="8" borderId="0" xfId="0" applyFont="1" applyFill="1" applyBorder="1" applyAlignment="1" applyProtection="1">
      <alignment vertical="center"/>
    </xf>
    <xf numFmtId="0" fontId="17" fillId="8" borderId="13" xfId="0" applyFont="1" applyFill="1" applyBorder="1" applyAlignment="1" applyProtection="1">
      <alignment horizontal="center" vertical="center"/>
    </xf>
    <xf numFmtId="0" fontId="17" fillId="8" borderId="9" xfId="0" applyFont="1" applyFill="1" applyBorder="1" applyAlignment="1" applyProtection="1">
      <alignment horizontal="center" vertical="center"/>
    </xf>
    <xf numFmtId="0" fontId="17" fillId="8" borderId="10" xfId="0" applyFont="1" applyFill="1" applyBorder="1" applyAlignment="1" applyProtection="1">
      <alignment horizontal="center" vertical="center"/>
    </xf>
    <xf numFmtId="0" fontId="6" fillId="3" borderId="13" xfId="0" applyFont="1" applyFill="1" applyBorder="1" applyAlignment="1" applyProtection="1">
      <alignment horizontal="center" vertical="center"/>
    </xf>
    <xf numFmtId="0" fontId="6" fillId="3" borderId="9" xfId="0" applyFont="1" applyFill="1" applyBorder="1" applyAlignment="1" applyProtection="1">
      <alignment horizontal="center" vertical="center"/>
    </xf>
    <xf numFmtId="0" fontId="6" fillId="3" borderId="10" xfId="0" applyFont="1" applyFill="1" applyBorder="1" applyAlignment="1" applyProtection="1">
      <alignment horizontal="center" vertical="center"/>
    </xf>
    <xf numFmtId="1" fontId="6" fillId="2" borderId="15" xfId="0" applyNumberFormat="1" applyFont="1" applyFill="1" applyBorder="1" applyAlignment="1" applyProtection="1">
      <alignment horizontal="center" vertical="center"/>
    </xf>
    <xf numFmtId="0" fontId="6" fillId="3" borderId="15" xfId="0" applyFont="1" applyFill="1" applyBorder="1" applyAlignment="1" applyProtection="1">
      <alignment horizontal="center" vertical="center"/>
    </xf>
    <xf numFmtId="0" fontId="6" fillId="3" borderId="11" xfId="0" applyFont="1" applyFill="1" applyBorder="1" applyAlignment="1" applyProtection="1">
      <alignment horizontal="center" vertical="center"/>
    </xf>
    <xf numFmtId="0" fontId="6" fillId="3" borderId="12" xfId="0" applyFont="1" applyFill="1" applyBorder="1" applyAlignment="1" applyProtection="1">
      <alignment horizontal="center" vertical="center"/>
    </xf>
    <xf numFmtId="0" fontId="24" fillId="2" borderId="0" xfId="0" applyFont="1" applyFill="1" applyAlignment="1" applyProtection="1">
      <alignment horizontal="center" vertical="center"/>
    </xf>
    <xf numFmtId="0" fontId="8" fillId="2" borderId="0" xfId="0" applyFont="1" applyFill="1" applyAlignment="1" applyProtection="1">
      <alignment vertical="center"/>
    </xf>
    <xf numFmtId="0" fontId="24" fillId="2" borderId="0" xfId="0" applyFont="1" applyFill="1" applyAlignment="1" applyProtection="1">
      <alignment vertical="center"/>
    </xf>
    <xf numFmtId="0" fontId="22" fillId="0" borderId="6" xfId="0" applyFont="1" applyFill="1" applyBorder="1" applyAlignment="1" applyProtection="1">
      <alignment horizontal="center" vertical="center"/>
    </xf>
    <xf numFmtId="0" fontId="17" fillId="8" borderId="1" xfId="0" applyFont="1" applyFill="1" applyBorder="1" applyAlignment="1" applyProtection="1">
      <alignment vertical="center"/>
    </xf>
    <xf numFmtId="0" fontId="17" fillId="8" borderId="7" xfId="0" applyFont="1" applyFill="1" applyBorder="1" applyAlignment="1" applyProtection="1">
      <alignment horizontal="center" vertical="center"/>
    </xf>
    <xf numFmtId="0" fontId="17" fillId="8" borderId="9" xfId="0" applyFont="1" applyFill="1" applyBorder="1" applyAlignment="1" applyProtection="1">
      <alignment vertical="center"/>
    </xf>
    <xf numFmtId="0" fontId="22" fillId="3" borderId="6" xfId="0" applyFont="1" applyFill="1" applyBorder="1" applyAlignment="1" applyProtection="1">
      <alignment horizontal="center" vertical="center"/>
    </xf>
    <xf numFmtId="0" fontId="27" fillId="2" borderId="0" xfId="0" applyFont="1" applyFill="1" applyAlignment="1" applyProtection="1">
      <alignment vertical="center"/>
    </xf>
    <xf numFmtId="0" fontId="17" fillId="2" borderId="0" xfId="0" applyFont="1" applyFill="1" applyAlignment="1" applyProtection="1">
      <alignment vertical="center"/>
    </xf>
    <xf numFmtId="0" fontId="22" fillId="3" borderId="8" xfId="0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/>
    </xf>
    <xf numFmtId="0" fontId="22" fillId="2" borderId="0" xfId="0" applyFont="1" applyFill="1" applyAlignment="1" applyProtection="1">
      <alignment vertical="center"/>
    </xf>
    <xf numFmtId="0" fontId="29" fillId="2" borderId="0" xfId="0" applyFont="1" applyFill="1" applyAlignment="1" applyProtection="1">
      <alignment horizontal="center" vertical="center"/>
    </xf>
    <xf numFmtId="0" fontId="37" fillId="2" borderId="0" xfId="0" applyFont="1" applyFill="1" applyAlignment="1" applyProtection="1">
      <alignment vertical="center"/>
    </xf>
    <xf numFmtId="0" fontId="33" fillId="2" borderId="0" xfId="0" applyFont="1" applyFill="1" applyAlignment="1" applyProtection="1">
      <alignment horizontal="left" vertical="center"/>
    </xf>
    <xf numFmtId="0" fontId="36" fillId="2" borderId="0" xfId="0" applyFont="1" applyFill="1" applyAlignment="1" applyProtection="1">
      <alignment horizontal="left" vertical="center"/>
    </xf>
    <xf numFmtId="0" fontId="19" fillId="2" borderId="0" xfId="1" applyFont="1" applyFill="1" applyAlignment="1" applyProtection="1">
      <alignment horizontal="left"/>
    </xf>
    <xf numFmtId="0" fontId="20" fillId="2" borderId="0" xfId="1" applyFont="1" applyFill="1" applyAlignment="1" applyProtection="1">
      <alignment horizontal="left"/>
    </xf>
    <xf numFmtId="0" fontId="36" fillId="2" borderId="0" xfId="0" applyFont="1" applyFill="1" applyAlignment="1" applyProtection="1">
      <alignment vertical="top"/>
    </xf>
    <xf numFmtId="0" fontId="11" fillId="2" borderId="0" xfId="0" applyFont="1" applyFill="1" applyAlignment="1" applyProtection="1">
      <alignment vertical="top"/>
    </xf>
    <xf numFmtId="0" fontId="11" fillId="9" borderId="0" xfId="0" applyFont="1" applyFill="1" applyAlignment="1" applyProtection="1">
      <alignment vertical="top"/>
    </xf>
    <xf numFmtId="0" fontId="37" fillId="2" borderId="0" xfId="0" applyFont="1" applyFill="1" applyAlignment="1" applyProtection="1">
      <alignment vertical="top"/>
    </xf>
    <xf numFmtId="0" fontId="35" fillId="2" borderId="0" xfId="0" applyFont="1" applyFill="1" applyAlignment="1" applyProtection="1">
      <alignment vertical="top"/>
    </xf>
    <xf numFmtId="0" fontId="33" fillId="2" borderId="0" xfId="0" applyFont="1" applyFill="1" applyAlignment="1" applyProtection="1">
      <alignment horizontal="left" vertical="top"/>
    </xf>
    <xf numFmtId="0" fontId="36" fillId="2" borderId="0" xfId="0" applyFont="1" applyFill="1" applyAlignment="1" applyProtection="1">
      <alignment horizontal="left"/>
    </xf>
    <xf numFmtId="0" fontId="37" fillId="3" borderId="0" xfId="0" applyFont="1" applyFill="1" applyAlignment="1" applyProtection="1">
      <alignment vertical="top"/>
    </xf>
    <xf numFmtId="0" fontId="6" fillId="2" borderId="0" xfId="0" applyNumberFormat="1" applyFont="1" applyFill="1" applyBorder="1" applyProtection="1"/>
    <xf numFmtId="0" fontId="6" fillId="2" borderId="0" xfId="0" applyNumberFormat="1" applyFont="1" applyFill="1" applyBorder="1" applyAlignment="1" applyProtection="1">
      <alignment horizontal="right"/>
    </xf>
    <xf numFmtId="0" fontId="29" fillId="0" borderId="6" xfId="0" applyFont="1" applyFill="1" applyBorder="1" applyAlignment="1" applyProtection="1">
      <alignment horizontal="center" vertical="center"/>
    </xf>
    <xf numFmtId="0" fontId="38" fillId="0" borderId="6" xfId="0" applyFont="1" applyFill="1" applyBorder="1" applyAlignment="1" applyProtection="1">
      <alignment horizontal="center" vertical="center"/>
    </xf>
    <xf numFmtId="0" fontId="6" fillId="6" borderId="6" xfId="0" applyFont="1" applyFill="1" applyBorder="1" applyAlignment="1" applyProtection="1">
      <alignment horizontal="center" vertical="center"/>
    </xf>
    <xf numFmtId="0" fontId="6" fillId="6" borderId="4" xfId="0" applyFont="1" applyFill="1" applyBorder="1" applyAlignment="1" applyProtection="1">
      <alignment horizontal="center" vertical="center"/>
    </xf>
    <xf numFmtId="0" fontId="6" fillId="6" borderId="12" xfId="0" applyFont="1" applyFill="1" applyBorder="1" applyAlignment="1" applyProtection="1">
      <alignment horizontal="center" vertical="center"/>
    </xf>
    <xf numFmtId="0" fontId="15" fillId="2" borderId="0" xfId="0" applyFont="1" applyFill="1" applyAlignment="1" applyProtection="1">
      <alignment horizontal="center" vertical="center"/>
    </xf>
    <xf numFmtId="0" fontId="16" fillId="2" borderId="0" xfId="0" applyFont="1" applyFill="1" applyAlignment="1" applyProtection="1">
      <alignment horizontal="center" vertical="center"/>
    </xf>
    <xf numFmtId="0" fontId="33" fillId="2" borderId="0" xfId="0" applyFont="1" applyFill="1" applyAlignment="1" applyProtection="1">
      <alignment horizontal="right" vertical="center"/>
    </xf>
    <xf numFmtId="0" fontId="34" fillId="2" borderId="0" xfId="0" applyFont="1" applyFill="1" applyAlignment="1" applyProtection="1">
      <alignment vertical="center"/>
    </xf>
    <xf numFmtId="0" fontId="36" fillId="2" borderId="0" xfId="0" applyFont="1" applyFill="1" applyAlignment="1" applyProtection="1">
      <alignment vertical="center"/>
    </xf>
    <xf numFmtId="0" fontId="6" fillId="2" borderId="0" xfId="0" applyFont="1" applyFill="1" applyAlignment="1" applyProtection="1">
      <alignment horizontal="left" vertical="center"/>
    </xf>
    <xf numFmtId="0" fontId="64" fillId="2" borderId="0" xfId="0" applyFont="1" applyFill="1" applyAlignment="1" applyProtection="1">
      <alignment vertical="center"/>
    </xf>
    <xf numFmtId="0" fontId="24" fillId="2" borderId="0" xfId="0" applyFont="1" applyFill="1" applyAlignment="1" applyProtection="1">
      <alignment vertical="center"/>
    </xf>
    <xf numFmtId="0" fontId="6" fillId="2" borderId="0" xfId="0" applyFont="1" applyFill="1" applyAlignment="1" applyProtection="1">
      <alignment horizontal="center" vertical="center"/>
    </xf>
    <xf numFmtId="0" fontId="44" fillId="2" borderId="0" xfId="0" applyFont="1" applyFill="1" applyAlignment="1" applyProtection="1">
      <alignment vertical="center"/>
    </xf>
    <xf numFmtId="0" fontId="43" fillId="2" borderId="0" xfId="0" applyFont="1" applyFill="1" applyAlignment="1" applyProtection="1">
      <alignment vertical="center"/>
    </xf>
    <xf numFmtId="0" fontId="45" fillId="2" borderId="0" xfId="0" applyFont="1" applyFill="1" applyAlignment="1" applyProtection="1">
      <alignment vertical="center"/>
    </xf>
    <xf numFmtId="0" fontId="42" fillId="2" borderId="0" xfId="0" applyFont="1" applyFill="1" applyAlignment="1" applyProtection="1">
      <alignment vertical="center"/>
    </xf>
    <xf numFmtId="0" fontId="46" fillId="2" borderId="0" xfId="0" applyFont="1" applyFill="1" applyAlignment="1" applyProtection="1">
      <alignment vertical="center"/>
    </xf>
    <xf numFmtId="0" fontId="21" fillId="2" borderId="0" xfId="0" applyFont="1" applyFill="1" applyAlignment="1" applyProtection="1">
      <alignment vertical="center"/>
    </xf>
    <xf numFmtId="0" fontId="24" fillId="2" borderId="0" xfId="0" applyFont="1" applyFill="1" applyAlignment="1" applyProtection="1">
      <alignment vertical="center"/>
    </xf>
    <xf numFmtId="0" fontId="64" fillId="2" borderId="0" xfId="0" applyFont="1" applyFill="1" applyAlignment="1" applyProtection="1">
      <alignment vertical="center"/>
    </xf>
    <xf numFmtId="0" fontId="6" fillId="2" borderId="0" xfId="0" applyFont="1" applyFill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/>
    </xf>
    <xf numFmtId="0" fontId="24" fillId="2" borderId="0" xfId="0" applyFont="1" applyFill="1" applyAlignment="1" applyProtection="1">
      <alignment vertical="center"/>
    </xf>
    <xf numFmtId="0" fontId="64" fillId="2" borderId="0" xfId="0" applyFont="1" applyFill="1" applyAlignment="1" applyProtection="1">
      <alignment vertical="center"/>
    </xf>
    <xf numFmtId="0" fontId="6" fillId="2" borderId="0" xfId="0" applyFont="1" applyFill="1" applyProtection="1">
      <protection locked="0"/>
    </xf>
    <xf numFmtId="0" fontId="0" fillId="2" borderId="0" xfId="0" applyFill="1" applyAlignment="1" applyProtection="1"/>
    <xf numFmtId="0" fontId="24" fillId="2" borderId="0" xfId="0" applyFont="1" applyFill="1" applyAlignment="1" applyProtection="1">
      <alignment vertical="center"/>
    </xf>
    <xf numFmtId="0" fontId="64" fillId="2" borderId="0" xfId="0" applyFont="1" applyFill="1" applyAlignment="1" applyProtection="1">
      <alignment vertical="center"/>
    </xf>
    <xf numFmtId="0" fontId="6" fillId="2" borderId="0" xfId="0" applyFont="1" applyFill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/>
    </xf>
    <xf numFmtId="0" fontId="24" fillId="2" borderId="0" xfId="0" applyFont="1" applyFill="1" applyAlignment="1" applyProtection="1">
      <alignment vertical="center"/>
    </xf>
    <xf numFmtId="0" fontId="64" fillId="2" borderId="0" xfId="0" applyFont="1" applyFill="1" applyAlignment="1" applyProtection="1">
      <alignment vertical="center"/>
    </xf>
    <xf numFmtId="0" fontId="0" fillId="10" borderId="0" xfId="0" applyFill="1"/>
    <xf numFmtId="0" fontId="0" fillId="10" borderId="0" xfId="0" applyFill="1" applyBorder="1"/>
    <xf numFmtId="0" fontId="0" fillId="10" borderId="0" xfId="0" applyFill="1" applyAlignment="1"/>
    <xf numFmtId="0" fontId="0" fillId="11" borderId="0" xfId="0" applyFill="1"/>
    <xf numFmtId="0" fontId="0" fillId="11" borderId="0" xfId="0" applyFill="1" applyAlignment="1"/>
    <xf numFmtId="0" fontId="0" fillId="11" borderId="0" xfId="0" applyFill="1" applyBorder="1"/>
    <xf numFmtId="0" fontId="71" fillId="11" borderId="0" xfId="1" applyFont="1" applyFill="1" applyBorder="1" applyAlignment="1" applyProtection="1">
      <alignment vertical="center"/>
    </xf>
    <xf numFmtId="0" fontId="71" fillId="11" borderId="0" xfId="0" applyFont="1" applyFill="1" applyBorder="1" applyAlignment="1"/>
    <xf numFmtId="0" fontId="73" fillId="11" borderId="16" xfId="1" applyFont="1" applyFill="1" applyBorder="1" applyAlignment="1" applyProtection="1">
      <alignment horizontal="center" vertical="center"/>
      <protection locked="0"/>
    </xf>
    <xf numFmtId="0" fontId="73" fillId="11" borderId="17" xfId="1" applyFont="1" applyFill="1" applyBorder="1" applyAlignment="1" applyProtection="1">
      <alignment horizontal="center" vertical="center"/>
      <protection locked="0"/>
    </xf>
    <xf numFmtId="0" fontId="73" fillId="11" borderId="18" xfId="1" applyFont="1" applyFill="1" applyBorder="1" applyAlignment="1" applyProtection="1">
      <alignment horizontal="center" vertical="center"/>
      <protection locked="0"/>
    </xf>
    <xf numFmtId="169" fontId="2" fillId="12" borderId="0" xfId="5" applyNumberFormat="1" applyFill="1" applyAlignment="1" applyProtection="1">
      <alignment horizontal="right"/>
    </xf>
    <xf numFmtId="0" fontId="56" fillId="12" borderId="0" xfId="5" applyFont="1" applyFill="1" applyProtection="1"/>
    <xf numFmtId="0" fontId="67" fillId="12" borderId="0" xfId="5" applyFont="1" applyFill="1" applyProtection="1"/>
    <xf numFmtId="0" fontId="2" fillId="12" borderId="0" xfId="5" applyFill="1" applyProtection="1"/>
    <xf numFmtId="0" fontId="76" fillId="12" borderId="0" xfId="5" applyFont="1" applyFill="1" applyAlignment="1" applyProtection="1">
      <alignment vertical="center"/>
    </xf>
    <xf numFmtId="0" fontId="1" fillId="12" borderId="0" xfId="5" applyFont="1" applyFill="1" applyProtection="1"/>
    <xf numFmtId="0" fontId="57" fillId="12" borderId="0" xfId="5" applyFont="1" applyFill="1" applyProtection="1"/>
    <xf numFmtId="0" fontId="58" fillId="12" borderId="0" xfId="5" applyFont="1" applyFill="1" applyProtection="1"/>
    <xf numFmtId="0" fontId="58" fillId="12" borderId="0" xfId="5" applyFont="1" applyFill="1" applyProtection="1">
      <protection hidden="1"/>
    </xf>
    <xf numFmtId="0" fontId="68" fillId="12" borderId="0" xfId="5" applyFont="1" applyFill="1" applyAlignment="1" applyProtection="1">
      <alignment horizontal="center"/>
    </xf>
    <xf numFmtId="0" fontId="77" fillId="12" borderId="0" xfId="5" applyFont="1" applyFill="1" applyAlignment="1" applyProtection="1">
      <alignment horizontal="center" vertical="center"/>
    </xf>
    <xf numFmtId="0" fontId="60" fillId="12" borderId="0" xfId="5" applyFont="1" applyFill="1" applyAlignment="1" applyProtection="1">
      <alignment horizontal="center"/>
    </xf>
    <xf numFmtId="0" fontId="2" fillId="12" borderId="0" xfId="5" applyFill="1" applyProtection="1">
      <protection hidden="1"/>
    </xf>
    <xf numFmtId="0" fontId="59" fillId="12" borderId="0" xfId="5" applyFont="1" applyFill="1" applyAlignment="1" applyProtection="1">
      <alignment horizontal="center"/>
    </xf>
    <xf numFmtId="0" fontId="2" fillId="12" borderId="0" xfId="5" applyFill="1" applyAlignment="1" applyProtection="1">
      <alignment horizontal="left" vertical="center"/>
      <protection hidden="1"/>
    </xf>
    <xf numFmtId="169" fontId="61" fillId="12" borderId="0" xfId="5" applyNumberFormat="1" applyFont="1" applyFill="1" applyAlignment="1" applyProtection="1">
      <alignment horizontal="right"/>
    </xf>
    <xf numFmtId="0" fontId="75" fillId="12" borderId="0" xfId="5" applyFont="1" applyFill="1" applyAlignment="1" applyProtection="1">
      <alignment horizontal="center"/>
    </xf>
    <xf numFmtId="0" fontId="62" fillId="12" borderId="0" xfId="5" applyFont="1" applyFill="1" applyProtection="1"/>
    <xf numFmtId="1" fontId="76" fillId="12" borderId="0" xfId="5" applyNumberFormat="1" applyFont="1" applyFill="1" applyAlignment="1" applyProtection="1">
      <alignment horizontal="center" vertical="center"/>
    </xf>
    <xf numFmtId="0" fontId="78" fillId="12" borderId="0" xfId="5" applyFont="1" applyFill="1" applyAlignment="1" applyProtection="1">
      <alignment horizontal="center"/>
    </xf>
    <xf numFmtId="0" fontId="55" fillId="12" borderId="0" xfId="5" applyFont="1" applyFill="1" applyAlignment="1" applyProtection="1">
      <alignment horizontal="center"/>
    </xf>
    <xf numFmtId="0" fontId="2" fillId="12" borderId="0" xfId="5" applyFill="1" applyAlignment="1" applyProtection="1">
      <alignment horizontal="left" vertical="center"/>
    </xf>
    <xf numFmtId="0" fontId="78" fillId="12" borderId="0" xfId="5" applyNumberFormat="1" applyFont="1" applyFill="1" applyAlignment="1" applyProtection="1">
      <alignment horizontal="center"/>
    </xf>
    <xf numFmtId="0" fontId="63" fillId="12" borderId="0" xfId="5" applyFont="1" applyFill="1" applyProtection="1"/>
    <xf numFmtId="8" fontId="2" fillId="12" borderId="0" xfId="5" applyNumberFormat="1" applyFill="1" applyProtection="1"/>
    <xf numFmtId="0" fontId="6" fillId="6" borderId="6" xfId="0" applyFont="1" applyFill="1" applyBorder="1" applyAlignment="1" applyProtection="1">
      <alignment horizontal="center" vertical="center"/>
      <protection locked="0"/>
    </xf>
    <xf numFmtId="0" fontId="6" fillId="6" borderId="4" xfId="0" applyFont="1" applyFill="1" applyBorder="1" applyAlignment="1" applyProtection="1">
      <alignment horizontal="center" vertical="center"/>
      <protection locked="0"/>
    </xf>
    <xf numFmtId="0" fontId="6" fillId="6" borderId="12" xfId="0" applyFont="1" applyFill="1" applyBorder="1" applyAlignment="1" applyProtection="1">
      <alignment horizontal="center" vertical="center"/>
      <protection locked="0"/>
    </xf>
    <xf numFmtId="0" fontId="79" fillId="12" borderId="0" xfId="5" applyFont="1" applyFill="1" applyAlignment="1" applyProtection="1">
      <alignment horizontal="left" vertical="center"/>
    </xf>
    <xf numFmtId="0" fontId="79" fillId="12" borderId="0" xfId="5" applyFont="1" applyFill="1" applyAlignment="1" applyProtection="1">
      <alignment horizontal="center"/>
    </xf>
    <xf numFmtId="0" fontId="80" fillId="12" borderId="0" xfId="5" applyFont="1" applyFill="1" applyAlignment="1" applyProtection="1">
      <alignment horizontal="center" vertical="center"/>
    </xf>
    <xf numFmtId="0" fontId="80" fillId="12" borderId="0" xfId="5" applyFont="1" applyFill="1" applyAlignment="1" applyProtection="1">
      <alignment horizontal="left" vertical="center"/>
    </xf>
    <xf numFmtId="0" fontId="82" fillId="12" borderId="0" xfId="5" applyFont="1" applyFill="1" applyAlignment="1" applyProtection="1">
      <alignment horizontal="center"/>
    </xf>
    <xf numFmtId="0" fontId="83" fillId="12" borderId="0" xfId="5" applyFont="1" applyFill="1" applyAlignment="1" applyProtection="1">
      <alignment horizontal="center"/>
    </xf>
    <xf numFmtId="170" fontId="84" fillId="13" borderId="19" xfId="2" applyNumberFormat="1" applyFont="1" applyFill="1" applyBorder="1" applyAlignment="1" applyProtection="1">
      <alignment horizontal="center" vertical="center"/>
      <protection locked="0"/>
    </xf>
    <xf numFmtId="170" fontId="84" fillId="14" borderId="0" xfId="2" applyNumberFormat="1" applyFont="1" applyFill="1" applyAlignment="1" applyProtection="1">
      <alignment vertical="center"/>
    </xf>
    <xf numFmtId="170" fontId="85" fillId="15" borderId="20" xfId="2" applyNumberFormat="1" applyFont="1" applyFill="1" applyBorder="1" applyAlignment="1" applyProtection="1">
      <alignment horizontal="center" vertical="center"/>
    </xf>
    <xf numFmtId="170" fontId="84" fillId="13" borderId="21" xfId="2" applyNumberFormat="1" applyFont="1" applyFill="1" applyBorder="1" applyAlignment="1" applyProtection="1">
      <alignment horizontal="center" vertical="center"/>
      <protection locked="0"/>
    </xf>
    <xf numFmtId="170" fontId="84" fillId="16" borderId="19" xfId="2" applyNumberFormat="1" applyFont="1" applyFill="1" applyBorder="1" applyAlignment="1" applyProtection="1">
      <alignment horizontal="center" vertical="center"/>
      <protection locked="0"/>
    </xf>
    <xf numFmtId="170" fontId="84" fillId="13" borderId="22" xfId="2" applyNumberFormat="1" applyFont="1" applyFill="1" applyBorder="1" applyAlignment="1" applyProtection="1">
      <alignment horizontal="center" vertical="center"/>
      <protection locked="0"/>
    </xf>
    <xf numFmtId="0" fontId="6" fillId="13" borderId="19" xfId="6" applyFont="1" applyFill="1" applyBorder="1" applyAlignment="1">
      <alignment horizontal="center" vertical="center"/>
    </xf>
    <xf numFmtId="0" fontId="6" fillId="14" borderId="0" xfId="6" applyFont="1" applyFill="1" applyBorder="1" applyAlignment="1">
      <alignment vertical="center"/>
    </xf>
    <xf numFmtId="0" fontId="85" fillId="15" borderId="20" xfId="6" applyFont="1" applyFill="1" applyBorder="1" applyAlignment="1">
      <alignment horizontal="center" vertical="center"/>
    </xf>
    <xf numFmtId="0" fontId="6" fillId="13" borderId="21" xfId="6" applyFont="1" applyFill="1" applyBorder="1" applyAlignment="1">
      <alignment horizontal="center" vertical="center"/>
    </xf>
    <xf numFmtId="0" fontId="6" fillId="16" borderId="19" xfId="6" applyFont="1" applyFill="1" applyBorder="1" applyAlignment="1">
      <alignment horizontal="center" vertical="center"/>
    </xf>
    <xf numFmtId="0" fontId="6" fillId="13" borderId="22" xfId="6" applyFont="1" applyFill="1" applyBorder="1" applyAlignment="1">
      <alignment horizontal="center" vertical="center"/>
    </xf>
    <xf numFmtId="0" fontId="73" fillId="11" borderId="16" xfId="1" applyFont="1" applyFill="1" applyBorder="1" applyAlignment="1" applyProtection="1">
      <alignment vertical="center"/>
      <protection locked="0"/>
    </xf>
    <xf numFmtId="0" fontId="6" fillId="18" borderId="0" xfId="0" applyFont="1" applyFill="1" applyAlignment="1" applyProtection="1">
      <alignment vertical="center"/>
    </xf>
    <xf numFmtId="0" fontId="17" fillId="19" borderId="3" xfId="0" applyFont="1" applyFill="1" applyBorder="1" applyAlignment="1" applyProtection="1">
      <alignment horizontal="center" vertical="center"/>
    </xf>
    <xf numFmtId="0" fontId="73" fillId="11" borderId="0" xfId="1" applyFont="1" applyFill="1" applyBorder="1" applyAlignment="1" applyProtection="1">
      <alignment horizontal="center" vertical="center"/>
      <protection locked="0"/>
    </xf>
    <xf numFmtId="0" fontId="73" fillId="11" borderId="0" xfId="0" applyFont="1" applyFill="1" applyBorder="1" applyAlignment="1" applyProtection="1">
      <alignment horizontal="center" vertical="center"/>
      <protection locked="0"/>
    </xf>
    <xf numFmtId="0" fontId="48" fillId="2" borderId="0" xfId="0" applyFont="1" applyFill="1" applyAlignment="1" applyProtection="1">
      <alignment horizontal="left" vertical="center"/>
    </xf>
    <xf numFmtId="0" fontId="45" fillId="2" borderId="0" xfId="0" applyFont="1" applyFill="1" applyAlignment="1" applyProtection="1">
      <alignment horizontal="left" vertical="center"/>
    </xf>
    <xf numFmtId="167" fontId="52" fillId="2" borderId="0" xfId="0" applyNumberFormat="1" applyFont="1" applyFill="1" applyAlignment="1" applyProtection="1">
      <alignment horizontal="center" vertical="center"/>
    </xf>
    <xf numFmtId="0" fontId="40" fillId="2" borderId="0" xfId="0" applyFont="1" applyFill="1" applyAlignment="1" applyProtection="1">
      <alignment horizontal="left"/>
    </xf>
    <xf numFmtId="0" fontId="40" fillId="0" borderId="0" xfId="0" applyFont="1" applyAlignment="1" applyProtection="1">
      <alignment horizontal="left"/>
    </xf>
    <xf numFmtId="0" fontId="42" fillId="2" borderId="0" xfId="0" applyFont="1" applyFill="1" applyAlignment="1" applyProtection="1">
      <alignment horizontal="left" vertical="center"/>
    </xf>
    <xf numFmtId="0" fontId="42" fillId="2" borderId="10" xfId="0" applyFont="1" applyFill="1" applyBorder="1" applyAlignment="1" applyProtection="1">
      <alignment horizontal="left" vertical="center"/>
    </xf>
    <xf numFmtId="168" fontId="53" fillId="2" borderId="8" xfId="0" applyNumberFormat="1" applyFont="1" applyFill="1" applyBorder="1" applyAlignment="1" applyProtection="1">
      <alignment horizontal="center" vertical="center"/>
    </xf>
    <xf numFmtId="168" fontId="53" fillId="2" borderId="15" xfId="0" applyNumberFormat="1" applyFont="1" applyFill="1" applyBorder="1" applyAlignment="1" applyProtection="1">
      <alignment horizontal="center" vertical="center"/>
    </xf>
    <xf numFmtId="0" fontId="44" fillId="2" borderId="0" xfId="0" applyFont="1" applyFill="1" applyBorder="1" applyAlignment="1" applyProtection="1">
      <alignment horizontal="left" vertical="center"/>
    </xf>
    <xf numFmtId="0" fontId="44" fillId="0" borderId="10" xfId="0" applyFont="1" applyBorder="1" applyAlignment="1" applyProtection="1">
      <alignment horizontal="left" vertical="center"/>
    </xf>
    <xf numFmtId="0" fontId="44" fillId="0" borderId="0" xfId="0" applyFont="1" applyAlignment="1" applyProtection="1">
      <alignment horizontal="left" vertical="center"/>
    </xf>
    <xf numFmtId="165" fontId="50" fillId="2" borderId="6" xfId="0" applyNumberFormat="1" applyFont="1" applyFill="1" applyBorder="1" applyAlignment="1" applyProtection="1">
      <alignment horizontal="center" vertical="center"/>
    </xf>
    <xf numFmtId="0" fontId="8" fillId="5" borderId="1" xfId="0" applyFont="1" applyFill="1" applyBorder="1" applyAlignment="1" applyProtection="1">
      <alignment horizontal="center" vertical="center"/>
    </xf>
    <xf numFmtId="0" fontId="8" fillId="5" borderId="7" xfId="0" applyFont="1" applyFill="1" applyBorder="1" applyAlignment="1" applyProtection="1">
      <alignment horizontal="center" vertical="center"/>
    </xf>
    <xf numFmtId="0" fontId="8" fillId="5" borderId="11" xfId="0" applyFont="1" applyFill="1" applyBorder="1" applyAlignment="1" applyProtection="1">
      <alignment horizontal="center" vertical="center"/>
    </xf>
    <xf numFmtId="0" fontId="8" fillId="5" borderId="12" xfId="0" applyFont="1" applyFill="1" applyBorder="1" applyAlignment="1" applyProtection="1">
      <alignment horizontal="center" vertical="center"/>
    </xf>
    <xf numFmtId="0" fontId="11" fillId="3" borderId="7" xfId="0" applyFont="1" applyFill="1" applyBorder="1" applyAlignment="1" applyProtection="1">
      <alignment horizontal="center" vertical="center"/>
    </xf>
    <xf numFmtId="0" fontId="11" fillId="3" borderId="12" xfId="0" applyFont="1" applyFill="1" applyBorder="1" applyAlignment="1" applyProtection="1">
      <alignment horizontal="center" vertical="center"/>
    </xf>
    <xf numFmtId="0" fontId="66" fillId="2" borderId="0" xfId="0" applyNumberFormat="1" applyFont="1" applyFill="1" applyAlignment="1" applyProtection="1">
      <alignment horizontal="right"/>
    </xf>
    <xf numFmtId="0" fontId="43" fillId="2" borderId="0" xfId="0" applyFont="1" applyFill="1" applyBorder="1" applyAlignment="1" applyProtection="1">
      <alignment horizontal="left" vertical="center"/>
    </xf>
    <xf numFmtId="0" fontId="43" fillId="2" borderId="10" xfId="0" applyFont="1" applyFill="1" applyBorder="1" applyAlignment="1" applyProtection="1">
      <alignment horizontal="left" vertical="center"/>
    </xf>
    <xf numFmtId="0" fontId="43" fillId="2" borderId="0" xfId="0" applyFont="1" applyFill="1" applyAlignment="1" applyProtection="1">
      <alignment horizontal="left" vertical="center"/>
    </xf>
    <xf numFmtId="165" fontId="49" fillId="2" borderId="8" xfId="0" applyNumberFormat="1" applyFont="1" applyFill="1" applyBorder="1" applyAlignment="1" applyProtection="1">
      <alignment horizontal="center" vertical="center"/>
    </xf>
    <xf numFmtId="165" fontId="49" fillId="2" borderId="15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/>
    </xf>
    <xf numFmtId="0" fontId="6" fillId="2" borderId="10" xfId="0" applyFont="1" applyFill="1" applyBorder="1" applyAlignment="1" applyProtection="1">
      <alignment horizontal="center" vertical="center"/>
    </xf>
    <xf numFmtId="0" fontId="65" fillId="2" borderId="0" xfId="0" applyFont="1" applyFill="1" applyAlignment="1" applyProtection="1">
      <alignment horizontal="left" vertical="center"/>
    </xf>
    <xf numFmtId="0" fontId="21" fillId="2" borderId="0" xfId="0" applyFont="1" applyFill="1" applyAlignment="1" applyProtection="1">
      <alignment horizontal="left" vertical="center"/>
    </xf>
    <xf numFmtId="0" fontId="21" fillId="2" borderId="10" xfId="0" applyFont="1" applyFill="1" applyBorder="1" applyAlignment="1" applyProtection="1">
      <alignment horizontal="left" vertical="center"/>
    </xf>
    <xf numFmtId="166" fontId="51" fillId="2" borderId="6" xfId="0" applyNumberFormat="1" applyFont="1" applyFill="1" applyBorder="1" applyAlignment="1" applyProtection="1">
      <alignment horizontal="center" vertical="center"/>
    </xf>
    <xf numFmtId="0" fontId="46" fillId="2" borderId="0" xfId="0" applyFont="1" applyFill="1" applyBorder="1" applyAlignment="1" applyProtection="1">
      <alignment horizontal="left" vertical="center"/>
    </xf>
    <xf numFmtId="0" fontId="46" fillId="2" borderId="10" xfId="0" applyFont="1" applyFill="1" applyBorder="1" applyAlignment="1" applyProtection="1">
      <alignment horizontal="left" vertical="center"/>
    </xf>
    <xf numFmtId="171" fontId="54" fillId="2" borderId="8" xfId="0" applyNumberFormat="1" applyFont="1" applyFill="1" applyBorder="1" applyAlignment="1" applyProtection="1">
      <alignment horizontal="center" vertical="center"/>
    </xf>
    <xf numFmtId="171" fontId="54" fillId="2" borderId="15" xfId="0" applyNumberFormat="1" applyFont="1" applyFill="1" applyBorder="1" applyAlignment="1" applyProtection="1">
      <alignment horizontal="center" vertical="center"/>
    </xf>
    <xf numFmtId="0" fontId="24" fillId="2" borderId="0" xfId="0" applyFont="1" applyFill="1" applyAlignment="1" applyProtection="1">
      <alignment vertical="center"/>
    </xf>
    <xf numFmtId="0" fontId="13" fillId="0" borderId="0" xfId="0" applyFont="1" applyAlignment="1" applyProtection="1"/>
    <xf numFmtId="0" fontId="64" fillId="2" borderId="0" xfId="0" applyFont="1" applyFill="1" applyAlignment="1" applyProtection="1">
      <alignment vertical="center"/>
    </xf>
    <xf numFmtId="0" fontId="0" fillId="0" borderId="0" xfId="0" applyAlignment="1" applyProtection="1"/>
    <xf numFmtId="0" fontId="28" fillId="3" borderId="7" xfId="0" applyFont="1" applyFill="1" applyBorder="1" applyAlignment="1" applyProtection="1">
      <alignment horizontal="center" vertical="center"/>
    </xf>
    <xf numFmtId="0" fontId="28" fillId="3" borderId="12" xfId="0" applyFont="1" applyFill="1" applyBorder="1" applyAlignment="1" applyProtection="1">
      <alignment horizontal="center" vertical="center"/>
    </xf>
    <xf numFmtId="0" fontId="14" fillId="2" borderId="0" xfId="1" applyFont="1" applyFill="1" applyAlignment="1" applyProtection="1">
      <alignment horizontal="center" vertical="center"/>
    </xf>
    <xf numFmtId="0" fontId="14" fillId="2" borderId="10" xfId="1" applyFont="1" applyFill="1" applyBorder="1" applyAlignment="1" applyProtection="1">
      <alignment horizontal="center" vertical="center"/>
    </xf>
    <xf numFmtId="0" fontId="15" fillId="3" borderId="6" xfId="0" applyNumberFormat="1" applyFont="1" applyFill="1" applyBorder="1" applyAlignment="1" applyProtection="1">
      <alignment horizontal="center" vertical="center" wrapText="1"/>
    </xf>
    <xf numFmtId="0" fontId="16" fillId="3" borderId="6" xfId="0" applyNumberFormat="1" applyFont="1" applyFill="1" applyBorder="1" applyAlignment="1" applyProtection="1">
      <alignment horizontal="center" vertical="center"/>
    </xf>
    <xf numFmtId="0" fontId="8" fillId="5" borderId="2" xfId="0" applyFont="1" applyFill="1" applyBorder="1" applyAlignment="1" applyProtection="1">
      <alignment horizontal="center" vertical="center"/>
    </xf>
    <xf numFmtId="0" fontId="47" fillId="9" borderId="5" xfId="0" applyFont="1" applyFill="1" applyBorder="1" applyAlignment="1" applyProtection="1">
      <alignment horizontal="center" vertical="center"/>
    </xf>
    <xf numFmtId="0" fontId="47" fillId="9" borderId="4" xfId="0" applyFont="1" applyFill="1" applyBorder="1" applyAlignment="1" applyProtection="1">
      <alignment horizontal="center" vertical="center"/>
    </xf>
    <xf numFmtId="0" fontId="8" fillId="5" borderId="8" xfId="0" applyFont="1" applyFill="1" applyBorder="1" applyAlignment="1" applyProtection="1">
      <alignment horizontal="center" vertical="center"/>
    </xf>
    <xf numFmtId="0" fontId="8" fillId="5" borderId="15" xfId="0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0" fontId="8" fillId="5" borderId="5" xfId="0" applyNumberFormat="1" applyFont="1" applyFill="1" applyBorder="1" applyAlignment="1" applyProtection="1">
      <alignment horizontal="left" vertical="center"/>
    </xf>
    <xf numFmtId="0" fontId="8" fillId="5" borderId="3" xfId="0" applyNumberFormat="1" applyFont="1" applyFill="1" applyBorder="1" applyAlignment="1" applyProtection="1">
      <alignment horizontal="left" vertical="center"/>
    </xf>
    <xf numFmtId="0" fontId="8" fillId="5" borderId="4" xfId="0" applyNumberFormat="1" applyFont="1" applyFill="1" applyBorder="1" applyAlignment="1" applyProtection="1">
      <alignment horizontal="left" vertical="center"/>
    </xf>
    <xf numFmtId="0" fontId="16" fillId="3" borderId="7" xfId="0" applyNumberFormat="1" applyFont="1" applyFill="1" applyBorder="1" applyAlignment="1" applyProtection="1">
      <alignment horizontal="center" vertical="center"/>
    </xf>
    <xf numFmtId="0" fontId="16" fillId="3" borderId="12" xfId="0" applyNumberFormat="1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horizontal="center" vertical="center"/>
    </xf>
    <xf numFmtId="0" fontId="8" fillId="5" borderId="1" xfId="0" applyFont="1" applyFill="1" applyBorder="1" applyAlignment="1" applyProtection="1">
      <alignment horizontal="left" vertical="center"/>
    </xf>
    <xf numFmtId="0" fontId="8" fillId="5" borderId="2" xfId="0" applyFont="1" applyFill="1" applyBorder="1" applyAlignment="1" applyProtection="1">
      <alignment horizontal="left" vertical="center"/>
    </xf>
    <xf numFmtId="0" fontId="8" fillId="5" borderId="7" xfId="0" applyFont="1" applyFill="1" applyBorder="1" applyAlignment="1" applyProtection="1">
      <alignment horizontal="left" vertical="center"/>
    </xf>
    <xf numFmtId="0" fontId="8" fillId="5" borderId="11" xfId="0" applyFont="1" applyFill="1" applyBorder="1" applyAlignment="1" applyProtection="1">
      <alignment horizontal="left" vertical="center"/>
    </xf>
    <xf numFmtId="0" fontId="8" fillId="5" borderId="14" xfId="0" applyFont="1" applyFill="1" applyBorder="1" applyAlignment="1" applyProtection="1">
      <alignment horizontal="left" vertical="center"/>
    </xf>
    <xf numFmtId="0" fontId="8" fillId="5" borderId="12" xfId="0" applyFont="1" applyFill="1" applyBorder="1" applyAlignment="1" applyProtection="1">
      <alignment horizontal="left" vertical="center"/>
    </xf>
    <xf numFmtId="0" fontId="41" fillId="9" borderId="5" xfId="0" applyFont="1" applyFill="1" applyBorder="1" applyAlignment="1" applyProtection="1">
      <alignment horizontal="center" vertical="center"/>
    </xf>
    <xf numFmtId="0" fontId="41" fillId="9" borderId="4" xfId="0" applyFont="1" applyFill="1" applyBorder="1" applyAlignment="1" applyProtection="1">
      <alignment horizontal="center" vertical="center"/>
    </xf>
    <xf numFmtId="0" fontId="39" fillId="3" borderId="6" xfId="0" applyNumberFormat="1" applyFont="1" applyFill="1" applyBorder="1" applyAlignment="1" applyProtection="1">
      <alignment horizontal="center" vertical="center"/>
    </xf>
    <xf numFmtId="0" fontId="26" fillId="2" borderId="0" xfId="1" applyFont="1" applyFill="1" applyAlignment="1" applyProtection="1">
      <alignment horizontal="center" vertical="center" wrapText="1"/>
    </xf>
    <xf numFmtId="0" fontId="39" fillId="3" borderId="6" xfId="0" applyNumberFormat="1" applyFont="1" applyFill="1" applyBorder="1" applyAlignment="1" applyProtection="1">
      <alignment horizontal="center" vertical="center" wrapText="1"/>
    </xf>
    <xf numFmtId="0" fontId="25" fillId="2" borderId="0" xfId="1" applyFont="1" applyFill="1" applyAlignment="1" applyProtection="1">
      <alignment horizontal="center" vertical="center" wrapText="1"/>
    </xf>
    <xf numFmtId="0" fontId="18" fillId="2" borderId="0" xfId="1" applyFont="1" applyFill="1" applyAlignment="1" applyProtection="1">
      <alignment horizontal="center" vertical="center" wrapText="1"/>
    </xf>
    <xf numFmtId="0" fontId="12" fillId="4" borderId="0" xfId="0" applyFont="1" applyFill="1" applyBorder="1" applyAlignment="1" applyProtection="1">
      <alignment horizontal="center" vertical="center"/>
    </xf>
    <xf numFmtId="0" fontId="10" fillId="2" borderId="0" xfId="0" applyFont="1" applyFill="1" applyBorder="1" applyAlignment="1" applyProtection="1">
      <alignment horizontal="left" vertical="center" indent="18"/>
    </xf>
    <xf numFmtId="0" fontId="0" fillId="0" borderId="0" xfId="0" applyProtection="1"/>
    <xf numFmtId="0" fontId="70" fillId="2" borderId="0" xfId="1" applyFont="1" applyFill="1" applyAlignment="1" applyProtection="1">
      <alignment horizontal="center" vertical="center"/>
      <protection locked="0"/>
    </xf>
    <xf numFmtId="0" fontId="5" fillId="0" borderId="0" xfId="0" applyFont="1" applyAlignment="1" applyProtection="1">
      <protection locked="0"/>
    </xf>
    <xf numFmtId="0" fontId="15" fillId="2" borderId="0" xfId="0" applyFont="1" applyFill="1" applyBorder="1" applyAlignment="1" applyProtection="1">
      <alignment horizontal="center"/>
    </xf>
    <xf numFmtId="20" fontId="16" fillId="2" borderId="0" xfId="0" applyNumberFormat="1" applyFont="1" applyFill="1" applyBorder="1" applyAlignment="1" applyProtection="1">
      <alignment horizontal="center"/>
    </xf>
    <xf numFmtId="0" fontId="13" fillId="0" borderId="0" xfId="0" applyFont="1" applyAlignment="1"/>
    <xf numFmtId="0" fontId="0" fillId="0" borderId="0" xfId="0" applyAlignment="1"/>
    <xf numFmtId="0" fontId="70" fillId="2" borderId="0" xfId="1" applyFont="1" applyFill="1" applyAlignment="1" applyProtection="1">
      <alignment horizontal="center" vertical="center"/>
    </xf>
    <xf numFmtId="0" fontId="5" fillId="0" borderId="0" xfId="0" applyFont="1" applyAlignment="1" applyProtection="1"/>
    <xf numFmtId="0" fontId="12" fillId="4" borderId="0" xfId="0" applyFont="1" applyFill="1" applyBorder="1" applyAlignment="1" applyProtection="1">
      <alignment horizontal="center" vertical="center"/>
      <protection locked="0"/>
    </xf>
    <xf numFmtId="0" fontId="12" fillId="17" borderId="0" xfId="6" applyFont="1" applyFill="1" applyBorder="1" applyAlignment="1">
      <alignment horizontal="center" vertical="center"/>
    </xf>
    <xf numFmtId="0" fontId="5" fillId="0" borderId="0" xfId="6" applyFont="1" applyBorder="1"/>
    <xf numFmtId="0" fontId="12" fillId="4" borderId="0" xfId="0" applyFont="1" applyFill="1" applyBorder="1" applyAlignment="1" applyProtection="1">
      <alignment horizontal="center" vertical="center" wrapText="1"/>
      <protection locked="0"/>
    </xf>
    <xf numFmtId="0" fontId="87" fillId="8" borderId="0" xfId="0" applyFont="1" applyFill="1" applyBorder="1" applyAlignment="1" applyProtection="1">
      <alignment horizontal="center" vertical="center"/>
      <protection locked="0"/>
    </xf>
    <xf numFmtId="0" fontId="21" fillId="2" borderId="1" xfId="0" applyFont="1" applyFill="1" applyBorder="1" applyAlignment="1" applyProtection="1">
      <alignment horizontal="center" vertical="center"/>
    </xf>
    <xf numFmtId="0" fontId="21" fillId="2" borderId="7" xfId="0" applyFont="1" applyFill="1" applyBorder="1" applyAlignment="1" applyProtection="1">
      <alignment horizontal="center" vertical="center"/>
    </xf>
    <xf numFmtId="0" fontId="21" fillId="2" borderId="11" xfId="0" applyFont="1" applyFill="1" applyBorder="1" applyAlignment="1" applyProtection="1">
      <alignment horizontal="center" vertical="center"/>
    </xf>
    <xf numFmtId="0" fontId="21" fillId="2" borderId="12" xfId="0" applyFont="1" applyFill="1" applyBorder="1" applyAlignment="1" applyProtection="1">
      <alignment horizontal="center" vertical="center"/>
    </xf>
    <xf numFmtId="0" fontId="21" fillId="2" borderId="13" xfId="0" applyFont="1" applyFill="1" applyBorder="1" applyAlignment="1" applyProtection="1">
      <alignment horizontal="center" vertical="center"/>
    </xf>
    <xf numFmtId="0" fontId="35" fillId="2" borderId="0" xfId="0" applyFont="1" applyFill="1" applyAlignment="1" applyProtection="1">
      <alignment horizontal="left" vertical="center"/>
    </xf>
    <xf numFmtId="0" fontId="30" fillId="2" borderId="6" xfId="0" applyFont="1" applyFill="1" applyBorder="1" applyAlignment="1" applyProtection="1">
      <alignment horizontal="center" vertical="center"/>
    </xf>
    <xf numFmtId="0" fontId="31" fillId="2" borderId="6" xfId="0" applyFont="1" applyFill="1" applyBorder="1" applyAlignment="1" applyProtection="1">
      <alignment horizontal="center" vertical="center"/>
    </xf>
    <xf numFmtId="0" fontId="32" fillId="2" borderId="6" xfId="0" applyFont="1" applyFill="1" applyBorder="1" applyAlignment="1" applyProtection="1">
      <alignment horizontal="center" vertical="center"/>
    </xf>
    <xf numFmtId="8" fontId="72" fillId="12" borderId="0" xfId="1" applyNumberFormat="1" applyFont="1" applyFill="1" applyAlignment="1" applyProtection="1">
      <alignment horizontal="right" vertical="center"/>
    </xf>
    <xf numFmtId="0" fontId="72" fillId="12" borderId="0" xfId="1" applyFont="1" applyFill="1" applyAlignment="1" applyProtection="1">
      <alignment horizontal="right"/>
    </xf>
  </cellXfs>
  <cellStyles count="7">
    <cellStyle name="Excel Built-in Normal" xfId="2"/>
    <cellStyle name="Lien hypertexte" xfId="1" builtinId="8"/>
    <cellStyle name="Normal" xfId="0" builtinId="0"/>
    <cellStyle name="Normal 2" xfId="3"/>
    <cellStyle name="Normal 3" xfId="4"/>
    <cellStyle name="Normal 4" xfId="5"/>
    <cellStyle name="Normal 5" xfId="6"/>
  </cellStyles>
  <dxfs count="383">
    <dxf>
      <font>
        <b val="0"/>
        <i val="0"/>
        <strike val="0"/>
        <color rgb="FF669900"/>
      </font>
    </dxf>
    <dxf>
      <font>
        <color rgb="FFCC0000"/>
      </font>
    </dxf>
    <dxf>
      <font>
        <color theme="9" tint="-0.24994659260841701"/>
      </font>
    </dxf>
    <dxf>
      <font>
        <color rgb="FF009900"/>
      </font>
    </dxf>
    <dxf>
      <fill>
        <patternFill>
          <bgColor rgb="FF111111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6"/>
      </font>
      <fill>
        <patternFill>
          <bgColor indexed="52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condense val="0"/>
        <extend val="0"/>
        <color indexed="13"/>
      </font>
      <fill>
        <patternFill>
          <bgColor indexed="17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  <dxf>
      <font>
        <b/>
        <i val="0"/>
        <condense val="0"/>
        <extend val="0"/>
        <color indexed="13"/>
      </font>
      <fill>
        <patternFill>
          <bgColor indexed="58"/>
        </patternFill>
      </fill>
    </dxf>
  </dxfs>
  <tableStyles count="0" defaultTableStyle="TableStyleMedium9" defaultPivotStyle="PivotStyleLight16"/>
  <colors>
    <mruColors>
      <color rgb="FF009900"/>
      <color rgb="FF33CCFF"/>
      <color rgb="FF111111"/>
      <color rgb="FF808080"/>
      <color rgb="FF5F5F5F"/>
      <color rgb="FFFF9900"/>
      <color rgb="FFD22800"/>
      <color rgb="FFFF3300"/>
      <color rgb="FF1C1C1C"/>
      <color rgb="FF3333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R&#233;sultats officiels'!A1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hyperlink" Target="#Classement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Accueil!A1"/><Relationship Id="rId2" Type="http://schemas.openxmlformats.org/officeDocument/2006/relationships/image" Target="../media/image4.png"/><Relationship Id="rId1" Type="http://schemas.openxmlformats.org/officeDocument/2006/relationships/image" Target="../media/image6.png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Accuei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514350</xdr:colOff>
      <xdr:row>3</xdr:row>
      <xdr:rowOff>152398</xdr:rowOff>
    </xdr:from>
    <xdr:to>
      <xdr:col>12</xdr:col>
      <xdr:colOff>866775</xdr:colOff>
      <xdr:row>18</xdr:row>
      <xdr:rowOff>66675</xdr:rowOff>
    </xdr:to>
    <xdr:sp macro="" textlink="">
      <xdr:nvSpPr>
        <xdr:cNvPr id="2" name="ZoneTexte 1"/>
        <xdr:cNvSpPr txBox="1"/>
      </xdr:nvSpPr>
      <xdr:spPr>
        <a:xfrm>
          <a:off x="6934200" y="638173"/>
          <a:ext cx="4638675" cy="23431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fr-FR" sz="1400" b="0">
            <a:solidFill>
              <a:srgbClr val="002060"/>
            </a:solidFill>
          </a:endParaRPr>
        </a:p>
        <a:p>
          <a:pPr algn="ctr"/>
          <a:endParaRPr lang="fr-FR" sz="1400" b="0">
            <a:solidFill>
              <a:srgbClr val="002060"/>
            </a:solidFill>
          </a:endParaRPr>
        </a:p>
        <a:p>
          <a:pPr algn="l"/>
          <a:r>
            <a:rPr lang="fr-FR" sz="1400" b="0" baseline="0">
              <a:solidFill>
                <a:srgbClr val="002060"/>
              </a:solidFill>
            </a:rPr>
            <a:t>      </a:t>
          </a:r>
          <a:r>
            <a:rPr lang="fr-FR" sz="1400" b="1" baseline="0">
              <a:solidFill>
                <a:schemeClr val="bg1">
                  <a:lumMod val="85000"/>
                </a:schemeClr>
              </a:solidFill>
            </a:rPr>
            <a:t>    </a:t>
          </a:r>
          <a:r>
            <a:rPr lang="fr-FR" sz="4000" b="0" i="1" u="sng" baseline="0">
              <a:solidFill>
                <a:schemeClr val="bg1">
                  <a:lumMod val="85000"/>
                </a:schemeClr>
              </a:solidFill>
            </a:rPr>
            <a:t>S</a:t>
          </a:r>
          <a:r>
            <a:rPr lang="fr-FR" sz="1600" b="1" i="1" u="sng" baseline="0">
              <a:solidFill>
                <a:schemeClr val="bg1">
                  <a:lumMod val="85000"/>
                </a:schemeClr>
              </a:solidFill>
            </a:rPr>
            <a:t>ur cette page, vous pouvez consulter :</a:t>
          </a:r>
        </a:p>
        <a:p>
          <a:pPr algn="l"/>
          <a:endParaRPr lang="fr-FR" sz="1400" b="1" i="1" baseline="0">
            <a:solidFill>
              <a:schemeClr val="bg1">
                <a:lumMod val="85000"/>
              </a:schemeClr>
            </a:solidFill>
          </a:endParaRPr>
        </a:p>
        <a:p>
          <a:pPr algn="l"/>
          <a:r>
            <a:rPr lang="fr-FR" sz="1400" b="1">
              <a:solidFill>
                <a:schemeClr val="bg1">
                  <a:lumMod val="85000"/>
                </a:schemeClr>
              </a:solidFill>
            </a:rPr>
            <a:t>- les </a:t>
          </a:r>
          <a:r>
            <a:rPr lang="fr-FR" sz="1400" b="1" baseline="0">
              <a:solidFill>
                <a:schemeClr val="bg1">
                  <a:lumMod val="85000"/>
                </a:schemeClr>
              </a:solidFill>
            </a:rPr>
            <a:t>grilles de pronostics de tous les participants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400" b="1" baseline="0">
              <a:solidFill>
                <a:schemeClr val="bg1">
                  <a:lumMod val="85000"/>
                </a:schemeClr>
              </a:solidFill>
              <a:latin typeface="+mn-lt"/>
              <a:ea typeface="+mn-ea"/>
              <a:cs typeface="+mn-cs"/>
            </a:rPr>
            <a:t>- les résultats officiels des matches</a:t>
          </a:r>
          <a:endParaRPr lang="fr-FR" sz="1400" b="1">
            <a:solidFill>
              <a:schemeClr val="bg1">
                <a:lumMod val="85000"/>
              </a:schemeClr>
            </a:solidFill>
          </a:endParaRPr>
        </a:p>
        <a:p>
          <a:pPr algn="l"/>
          <a:r>
            <a:rPr lang="fr-FR" sz="1400" b="1" baseline="0">
              <a:solidFill>
                <a:schemeClr val="bg1">
                  <a:lumMod val="85000"/>
                </a:schemeClr>
              </a:solidFill>
            </a:rPr>
            <a:t>- le classement général</a:t>
          </a:r>
          <a:endParaRPr lang="fr-FR" sz="1400" b="1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9525</xdr:colOff>
      <xdr:row>20</xdr:row>
      <xdr:rowOff>0</xdr:rowOff>
    </xdr:from>
    <xdr:to>
      <xdr:col>32</xdr:col>
      <xdr:colOff>0</xdr:colOff>
      <xdr:row>20</xdr:row>
      <xdr:rowOff>1588</xdr:rowOff>
    </xdr:to>
    <xdr:cxnSp macro="">
      <xdr:nvCxnSpPr>
        <xdr:cNvPr id="15" name="Connecteur droit 14"/>
        <xdr:cNvCxnSpPr/>
      </xdr:nvCxnSpPr>
      <xdr:spPr>
        <a:xfrm>
          <a:off x="9525" y="3238500"/>
          <a:ext cx="26441400" cy="1588"/>
        </a:xfrm>
        <a:prstGeom prst="line">
          <a:avLst/>
        </a:prstGeom>
        <a:ln>
          <a:solidFill>
            <a:schemeClr val="bg1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326296</xdr:colOff>
      <xdr:row>3</xdr:row>
      <xdr:rowOff>95250</xdr:rowOff>
    </xdr:from>
    <xdr:to>
      <xdr:col>8</xdr:col>
      <xdr:colOff>66675</xdr:colOff>
      <xdr:row>16</xdr:row>
      <xdr:rowOff>48299</xdr:rowOff>
    </xdr:to>
    <xdr:pic>
      <xdr:nvPicPr>
        <xdr:cNvPr id="17" name="Image 16" descr="Football_wallpaper_HD_0026 copie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296" y="581025"/>
          <a:ext cx="5398229" cy="2058074"/>
        </a:xfrm>
        <a:prstGeom prst="rect">
          <a:avLst/>
        </a:prstGeom>
      </xdr:spPr>
    </xdr:pic>
    <xdr:clientData/>
  </xdr:twoCellAnchor>
  <xdr:twoCellAnchor>
    <xdr:from>
      <xdr:col>12</xdr:col>
      <xdr:colOff>981075</xdr:colOff>
      <xdr:row>10</xdr:row>
      <xdr:rowOff>85724</xdr:rowOff>
    </xdr:from>
    <xdr:to>
      <xdr:col>17</xdr:col>
      <xdr:colOff>552450</xdr:colOff>
      <xdr:row>17</xdr:row>
      <xdr:rowOff>152400</xdr:rowOff>
    </xdr:to>
    <xdr:grpSp>
      <xdr:nvGrpSpPr>
        <xdr:cNvPr id="30" name="Groupe 29"/>
        <xdr:cNvGrpSpPr/>
      </xdr:nvGrpSpPr>
      <xdr:grpSpPr>
        <a:xfrm>
          <a:off x="11687175" y="1704974"/>
          <a:ext cx="4048125" cy="1200151"/>
          <a:chOff x="7315200" y="3705225"/>
          <a:chExt cx="3714750" cy="1104900"/>
        </a:xfrm>
      </xdr:grpSpPr>
      <xdr:sp macro="" textlink="">
        <xdr:nvSpPr>
          <xdr:cNvPr id="20" name="Rectangle 19"/>
          <xdr:cNvSpPr/>
        </xdr:nvSpPr>
        <xdr:spPr>
          <a:xfrm>
            <a:off x="7315200" y="3705225"/>
            <a:ext cx="3714750" cy="1104900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 w="3175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11" name="ZoneTexte 10"/>
          <xdr:cNvSpPr txBox="1"/>
        </xdr:nvSpPr>
        <xdr:spPr>
          <a:xfrm>
            <a:off x="7648576" y="3810000"/>
            <a:ext cx="3067049" cy="338313"/>
          </a:xfrm>
          <a:prstGeom prst="rect">
            <a:avLst/>
          </a:prstGeom>
          <a:solidFill>
            <a:schemeClr val="lt1">
              <a:alpha val="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fr-FR" sz="1600" b="1" i="1" u="sng">
                <a:solidFill>
                  <a:schemeClr val="bg1">
                    <a:lumMod val="85000"/>
                  </a:schemeClr>
                </a:solidFill>
                <a:latin typeface="+mn-lt"/>
                <a:ea typeface="+mn-ea"/>
                <a:cs typeface="+mn-cs"/>
              </a:rPr>
              <a:t>Chaque page contient un bouton :</a:t>
            </a:r>
            <a:endParaRPr lang="fr-FR" sz="1600" i="1" u="sng">
              <a:solidFill>
                <a:schemeClr val="bg1">
                  <a:lumMod val="85000"/>
                </a:schemeClr>
              </a:solidFill>
            </a:endParaRPr>
          </a:p>
        </xdr:txBody>
      </xdr:sp>
      <xdr:grpSp>
        <xdr:nvGrpSpPr>
          <xdr:cNvPr id="22" name="Groupe 21"/>
          <xdr:cNvGrpSpPr/>
        </xdr:nvGrpSpPr>
        <xdr:grpSpPr>
          <a:xfrm>
            <a:off x="8134350" y="4248150"/>
            <a:ext cx="1914525" cy="419100"/>
            <a:chOff x="7791450" y="266700"/>
            <a:chExt cx="1914525" cy="419100"/>
          </a:xfrm>
        </xdr:grpSpPr>
        <xdr:sp macro="" textlink="">
          <xdr:nvSpPr>
            <xdr:cNvPr id="23" name="Rectangle à coins arrondis 22"/>
            <xdr:cNvSpPr/>
          </xdr:nvSpPr>
          <xdr:spPr>
            <a:xfrm>
              <a:off x="7791450" y="266700"/>
              <a:ext cx="1914525" cy="419100"/>
            </a:xfrm>
            <a:prstGeom prst="roundRect">
              <a:avLst/>
            </a:prstGeom>
            <a:solidFill>
              <a:srgbClr val="33CCFF"/>
            </a:solidFill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rtlCol="0" anchor="ctr"/>
            <a:lstStyle/>
            <a:p>
              <a:pPr algn="ctr"/>
              <a:endParaRPr lang="fr-FR" sz="1100"/>
            </a:p>
          </xdr:txBody>
        </xdr:sp>
        <xdr:pic>
          <xdr:nvPicPr>
            <xdr:cNvPr id="24" name="Image 23"/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8029575" y="285750"/>
              <a:ext cx="1420491" cy="329213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9</xdr:col>
      <xdr:colOff>133350</xdr:colOff>
      <xdr:row>2</xdr:row>
      <xdr:rowOff>47625</xdr:rowOff>
    </xdr:from>
    <xdr:to>
      <xdr:col>12</xdr:col>
      <xdr:colOff>1257300</xdr:colOff>
      <xdr:row>5</xdr:row>
      <xdr:rowOff>123825</xdr:rowOff>
    </xdr:to>
    <xdr:grpSp>
      <xdr:nvGrpSpPr>
        <xdr:cNvPr id="29" name="Groupe 28"/>
        <xdr:cNvGrpSpPr/>
      </xdr:nvGrpSpPr>
      <xdr:grpSpPr>
        <a:xfrm>
          <a:off x="6553200" y="371475"/>
          <a:ext cx="5410200" cy="561975"/>
          <a:chOff x="11972925" y="1781175"/>
          <a:chExt cx="2028825" cy="561975"/>
        </a:xfrm>
      </xdr:grpSpPr>
      <xdr:sp macro="" textlink="">
        <xdr:nvSpPr>
          <xdr:cNvPr id="25" name="Rectangle 24"/>
          <xdr:cNvSpPr/>
        </xdr:nvSpPr>
        <xdr:spPr>
          <a:xfrm>
            <a:off x="11972925" y="1781175"/>
            <a:ext cx="2028825" cy="561975"/>
          </a:xfrm>
          <a:prstGeom prst="rect">
            <a:avLst/>
          </a:prstGeom>
          <a:solidFill>
            <a:schemeClr val="tx1">
              <a:lumMod val="75000"/>
              <a:lumOff val="25000"/>
            </a:schemeClr>
          </a:solidFill>
          <a:ln w="3175">
            <a:solidFill>
              <a:schemeClr val="bg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28" name="ZoneTexte 27"/>
          <xdr:cNvSpPr txBox="1"/>
        </xdr:nvSpPr>
        <xdr:spPr>
          <a:xfrm>
            <a:off x="12116583" y="1885950"/>
            <a:ext cx="1762125" cy="338313"/>
          </a:xfrm>
          <a:prstGeom prst="rect">
            <a:avLst/>
          </a:prstGeom>
          <a:solidFill>
            <a:schemeClr val="lt1">
              <a:alpha val="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/>
          <a:p>
            <a:pPr algn="ctr"/>
            <a:r>
              <a:rPr lang="fr-FR" sz="2000" b="0" i="1" u="none">
                <a:solidFill>
                  <a:srgbClr val="33CCFF"/>
                </a:solidFill>
                <a:latin typeface="+mn-lt"/>
                <a:ea typeface="+mn-ea"/>
                <a:cs typeface="+mn-cs"/>
              </a:rPr>
              <a:t>Page d'accueil</a:t>
            </a:r>
            <a:endParaRPr lang="fr-FR" sz="2000" b="0" i="1" u="none">
              <a:solidFill>
                <a:srgbClr val="33CCFF"/>
              </a:solidFill>
            </a:endParaRPr>
          </a:p>
        </xdr:txBody>
      </xdr:sp>
    </xdr:grpSp>
    <xdr:clientData/>
  </xdr:twoCellAnchor>
  <xdr:twoCellAnchor>
    <xdr:from>
      <xdr:col>2</xdr:col>
      <xdr:colOff>552450</xdr:colOff>
      <xdr:row>24</xdr:row>
      <xdr:rowOff>200025</xdr:rowOff>
    </xdr:from>
    <xdr:to>
      <xdr:col>7</xdr:col>
      <xdr:colOff>295275</xdr:colOff>
      <xdr:row>31</xdr:row>
      <xdr:rowOff>219075</xdr:rowOff>
    </xdr:to>
    <xdr:sp macro="" textlink="">
      <xdr:nvSpPr>
        <xdr:cNvPr id="31" name="Rectangle 30"/>
        <xdr:cNvSpPr/>
      </xdr:nvSpPr>
      <xdr:spPr>
        <a:xfrm>
          <a:off x="1314450" y="4200525"/>
          <a:ext cx="3714750" cy="188595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 w="3175"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2000" i="1">
            <a:solidFill>
              <a:srgbClr val="33CCFF"/>
            </a:solidFill>
          </a:endParaRPr>
        </a:p>
      </xdr:txBody>
    </xdr:sp>
    <xdr:clientData/>
  </xdr:twoCellAnchor>
  <xdr:twoCellAnchor>
    <xdr:from>
      <xdr:col>3</xdr:col>
      <xdr:colOff>154133</xdr:colOff>
      <xdr:row>25</xdr:row>
      <xdr:rowOff>200025</xdr:rowOff>
    </xdr:from>
    <xdr:to>
      <xdr:col>6</xdr:col>
      <xdr:colOff>304801</xdr:colOff>
      <xdr:row>27</xdr:row>
      <xdr:rowOff>200025</xdr:rowOff>
    </xdr:to>
    <xdr:grpSp>
      <xdr:nvGrpSpPr>
        <xdr:cNvPr id="39" name="Groupe 38">
          <a:hlinkClick xmlns:r="http://schemas.openxmlformats.org/officeDocument/2006/relationships" r:id="rId3"/>
        </xdr:cNvPr>
        <xdr:cNvGrpSpPr/>
      </xdr:nvGrpSpPr>
      <xdr:grpSpPr>
        <a:xfrm>
          <a:off x="1678133" y="4467225"/>
          <a:ext cx="2436668" cy="533400"/>
          <a:chOff x="8126558" y="5133975"/>
          <a:chExt cx="2436668" cy="533400"/>
        </a:xfrm>
      </xdr:grpSpPr>
      <xdr:sp macro="" textlink="">
        <xdr:nvSpPr>
          <xdr:cNvPr id="32" name="Rectangle à coins arrondis 31"/>
          <xdr:cNvSpPr/>
        </xdr:nvSpPr>
        <xdr:spPr>
          <a:xfrm>
            <a:off x="8126558" y="5133975"/>
            <a:ext cx="2436668" cy="5334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34" name="ZoneTexte 33"/>
          <xdr:cNvSpPr txBox="1"/>
        </xdr:nvSpPr>
        <xdr:spPr>
          <a:xfrm>
            <a:off x="8303204" y="5191125"/>
            <a:ext cx="2145722" cy="430580"/>
          </a:xfrm>
          <a:prstGeom prst="rect">
            <a:avLst/>
          </a:prstGeom>
          <a:solidFill>
            <a:schemeClr val="lt1">
              <a:alpha val="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/>
          <a:p>
            <a:pPr algn="ctr"/>
            <a:r>
              <a:rPr lang="fr-FR" sz="1800" b="1" i="0" u="non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Résultats officiels</a:t>
            </a:r>
            <a:endParaRPr lang="fr-FR" sz="1800" b="1" i="0" u="none">
              <a:solidFill>
                <a:sysClr val="windowText" lastClr="000000"/>
              </a:solidFill>
              <a:effectLst/>
            </a:endParaRPr>
          </a:p>
        </xdr:txBody>
      </xdr:sp>
    </xdr:grpSp>
    <xdr:clientData fLocksWithSheet="0"/>
  </xdr:twoCellAnchor>
  <xdr:twoCellAnchor>
    <xdr:from>
      <xdr:col>3</xdr:col>
      <xdr:colOff>685800</xdr:colOff>
      <xdr:row>28</xdr:row>
      <xdr:rowOff>190500</xdr:rowOff>
    </xdr:from>
    <xdr:to>
      <xdr:col>6</xdr:col>
      <xdr:colOff>836468</xdr:colOff>
      <xdr:row>30</xdr:row>
      <xdr:rowOff>190500</xdr:rowOff>
    </xdr:to>
    <xdr:grpSp>
      <xdr:nvGrpSpPr>
        <xdr:cNvPr id="40" name="Groupe 39">
          <a:hlinkClick xmlns:r="http://schemas.openxmlformats.org/officeDocument/2006/relationships" r:id="rId4"/>
        </xdr:cNvPr>
        <xdr:cNvGrpSpPr/>
      </xdr:nvGrpSpPr>
      <xdr:grpSpPr>
        <a:xfrm>
          <a:off x="2209800" y="5257800"/>
          <a:ext cx="2436668" cy="533400"/>
          <a:chOff x="8124825" y="5886450"/>
          <a:chExt cx="2436668" cy="533400"/>
        </a:xfrm>
      </xdr:grpSpPr>
      <xdr:sp macro="" textlink="">
        <xdr:nvSpPr>
          <xdr:cNvPr id="35" name="Rectangle à coins arrondis 34"/>
          <xdr:cNvSpPr/>
        </xdr:nvSpPr>
        <xdr:spPr>
          <a:xfrm>
            <a:off x="8124825" y="5886450"/>
            <a:ext cx="2436668" cy="5334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36" name="ZoneTexte 35"/>
          <xdr:cNvSpPr txBox="1"/>
        </xdr:nvSpPr>
        <xdr:spPr>
          <a:xfrm>
            <a:off x="8301471" y="5943600"/>
            <a:ext cx="2145722" cy="430580"/>
          </a:xfrm>
          <a:prstGeom prst="rect">
            <a:avLst/>
          </a:prstGeom>
          <a:solidFill>
            <a:schemeClr val="lt1">
              <a:alpha val="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ctr"/>
          <a:lstStyle/>
          <a:p>
            <a:pPr algn="ctr"/>
            <a:r>
              <a:rPr lang="fr-FR" sz="1800" b="1" i="0" u="none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Classement</a:t>
            </a:r>
            <a:r>
              <a:rPr lang="fr-FR" sz="1800" b="1" i="0" u="none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 général</a:t>
            </a:r>
            <a:endParaRPr lang="fr-FR" sz="1800" b="1" i="0" u="none">
              <a:solidFill>
                <a:sysClr val="windowText" lastClr="000000"/>
              </a:solidFill>
              <a:effectLst/>
            </a:endParaRPr>
          </a:p>
        </xdr:txBody>
      </xdr:sp>
    </xdr:grpSp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8" name="Groupe 7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9" name="Rectangle à coins arrondis 8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0" name="Image 9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678658</xdr:colOff>
      <xdr:row>4</xdr:row>
      <xdr:rowOff>142876</xdr:rowOff>
    </xdr:from>
    <xdr:to>
      <xdr:col>21</xdr:col>
      <xdr:colOff>684615</xdr:colOff>
      <xdr:row>15</xdr:row>
      <xdr:rowOff>160734</xdr:rowOff>
    </xdr:to>
    <xdr:sp macro="" textlink="">
      <xdr:nvSpPr>
        <xdr:cNvPr id="42" name="Rectangle 41"/>
        <xdr:cNvSpPr/>
      </xdr:nvSpPr>
      <xdr:spPr>
        <a:xfrm>
          <a:off x="8221267" y="1226345"/>
          <a:ext cx="1529957" cy="2113358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 w="3175"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fr-FR" sz="2000" i="1">
            <a:solidFill>
              <a:srgbClr val="33CCFF"/>
            </a:solidFill>
          </a:endParaRPr>
        </a:p>
      </xdr:txBody>
    </xdr:sp>
    <xdr:clientData/>
  </xdr:twoCellAnchor>
  <xdr:twoCellAnchor editAs="oneCell">
    <xdr:from>
      <xdr:col>1</xdr:col>
      <xdr:colOff>136921</xdr:colOff>
      <xdr:row>0</xdr:row>
      <xdr:rowOff>160735</xdr:rowOff>
    </xdr:from>
    <xdr:to>
      <xdr:col>2</xdr:col>
      <xdr:colOff>23812</xdr:colOff>
      <xdr:row>3</xdr:row>
      <xdr:rowOff>176368</xdr:rowOff>
    </xdr:to>
    <xdr:pic>
      <xdr:nvPicPr>
        <xdr:cNvPr id="2" name="Imag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2779" t="18205" r="11183" b="14245"/>
        <a:stretch/>
      </xdr:blipFill>
      <xdr:spPr>
        <a:xfrm>
          <a:off x="136921" y="160735"/>
          <a:ext cx="1553766" cy="908602"/>
        </a:xfrm>
        <a:prstGeom prst="rect">
          <a:avLst/>
        </a:prstGeom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20</xdr:col>
      <xdr:colOff>208364</xdr:colOff>
      <xdr:row>9</xdr:row>
      <xdr:rowOff>22778</xdr:rowOff>
    </xdr:from>
    <xdr:to>
      <xdr:col>21</xdr:col>
      <xdr:colOff>429358</xdr:colOff>
      <xdr:row>14</xdr:row>
      <xdr:rowOff>156486</xdr:rowOff>
    </xdr:to>
    <xdr:pic>
      <xdr:nvPicPr>
        <xdr:cNvPr id="25" name="Image 2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973" y="2058747"/>
          <a:ext cx="982994" cy="1086208"/>
        </a:xfrm>
        <a:prstGeom prst="rect">
          <a:avLst/>
        </a:prstGeom>
        <a:effectLst>
          <a:outerShdw blurRad="50800" dist="38100" dir="2700000" algn="tl" rotWithShape="0">
            <a:prstClr val="black">
              <a:alpha val="74000"/>
            </a:prstClr>
          </a:outerShdw>
        </a:effectLst>
      </xdr:spPr>
    </xdr:pic>
    <xdr:clientData/>
  </xdr:twoCellAnchor>
  <xdr:twoCellAnchor>
    <xdr:from>
      <xdr:col>20</xdr:col>
      <xdr:colOff>65488</xdr:colOff>
      <xdr:row>0</xdr:row>
      <xdr:rowOff>398864</xdr:rowOff>
    </xdr:from>
    <xdr:to>
      <xdr:col>21</xdr:col>
      <xdr:colOff>529833</xdr:colOff>
      <xdr:row>1</xdr:row>
      <xdr:rowOff>155348</xdr:rowOff>
    </xdr:to>
    <xdr:grpSp>
      <xdr:nvGrpSpPr>
        <xdr:cNvPr id="29" name="Groupe 28">
          <a:hlinkClick xmlns:r="http://schemas.openxmlformats.org/officeDocument/2006/relationships" r:id="rId3"/>
        </xdr:cNvPr>
        <xdr:cNvGrpSpPr/>
      </xdr:nvGrpSpPr>
      <xdr:grpSpPr>
        <a:xfrm>
          <a:off x="8560597" y="398864"/>
          <a:ext cx="1226345" cy="268453"/>
          <a:chOff x="7791450" y="266700"/>
          <a:chExt cx="1914525" cy="419100"/>
        </a:xfrm>
      </xdr:grpSpPr>
      <xdr:sp macro="" textlink="">
        <xdr:nvSpPr>
          <xdr:cNvPr id="30" name="Rectangle à coins arrondis 2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  <a:ln>
            <a:noFill/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31" name="Image 30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  <a:ln>
            <a:noFill/>
          </a:ln>
        </xdr:spPr>
      </xdr:pic>
    </xdr:grpSp>
    <xdr:clientData/>
  </xdr:twoCellAnchor>
  <xdr:twoCellAnchor>
    <xdr:from>
      <xdr:col>18</xdr:col>
      <xdr:colOff>756047</xdr:colOff>
      <xdr:row>5</xdr:row>
      <xdr:rowOff>5953</xdr:rowOff>
    </xdr:from>
    <xdr:to>
      <xdr:col>21</xdr:col>
      <xdr:colOff>589360</xdr:colOff>
      <xdr:row>7</xdr:row>
      <xdr:rowOff>0</xdr:rowOff>
    </xdr:to>
    <xdr:sp macro="" textlink="">
      <xdr:nvSpPr>
        <xdr:cNvPr id="2052" name="ZoneTexte 2051"/>
        <xdr:cNvSpPr txBox="1"/>
      </xdr:nvSpPr>
      <xdr:spPr>
        <a:xfrm>
          <a:off x="8298656" y="1279922"/>
          <a:ext cx="1357313" cy="3750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 baseline="0">
              <a:solidFill>
                <a:schemeClr val="bg1">
                  <a:lumMod val="85000"/>
                </a:schemeClr>
              </a:solidFill>
            </a:rPr>
            <a:t>Finale du</a:t>
          </a:r>
          <a:endParaRPr lang="fr-FR" sz="1600">
            <a:solidFill>
              <a:schemeClr val="bg1">
                <a:lumMod val="85000"/>
              </a:schemeClr>
            </a:solidFill>
          </a:endParaRPr>
        </a:p>
      </xdr:txBody>
    </xdr:sp>
    <xdr:clientData/>
  </xdr:twoCellAnchor>
  <xdr:twoCellAnchor>
    <xdr:from>
      <xdr:col>19</xdr:col>
      <xdr:colOff>5953</xdr:colOff>
      <xdr:row>6</xdr:row>
      <xdr:rowOff>59532</xdr:rowOff>
    </xdr:from>
    <xdr:to>
      <xdr:col>21</xdr:col>
      <xdr:colOff>601268</xdr:colOff>
      <xdr:row>8</xdr:row>
      <xdr:rowOff>53579</xdr:rowOff>
    </xdr:to>
    <xdr:sp macro="" textlink="">
      <xdr:nvSpPr>
        <xdr:cNvPr id="45" name="ZoneTexte 44"/>
        <xdr:cNvSpPr txBox="1"/>
      </xdr:nvSpPr>
      <xdr:spPr>
        <a:xfrm>
          <a:off x="8310562" y="1524001"/>
          <a:ext cx="1357315" cy="3750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 baseline="0">
              <a:solidFill>
                <a:schemeClr val="bg1">
                  <a:lumMod val="85000"/>
                </a:schemeClr>
              </a:solidFill>
            </a:rPr>
            <a:t>15 juillet</a:t>
          </a:r>
          <a:endParaRPr lang="fr-FR" sz="1600">
            <a:solidFill>
              <a:schemeClr val="bg1">
                <a:lumMod val="85000"/>
              </a:schemeClr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85725</xdr:colOff>
      <xdr:row>2</xdr:row>
      <xdr:rowOff>142875</xdr:rowOff>
    </xdr:from>
    <xdr:to>
      <xdr:col>26</xdr:col>
      <xdr:colOff>966788</xdr:colOff>
      <xdr:row>16</xdr:row>
      <xdr:rowOff>95250</xdr:rowOff>
    </xdr:to>
    <xdr:pic>
      <xdr:nvPicPr>
        <xdr:cNvPr id="2" name="Image 1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bright="98000" contrast="-70000"/>
        </a:blip>
        <a:stretch>
          <a:fillRect/>
        </a:stretch>
      </xdr:blipFill>
      <xdr:spPr>
        <a:xfrm>
          <a:off x="8753475" y="504825"/>
          <a:ext cx="2528888" cy="1685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25</xdr:col>
      <xdr:colOff>419100</xdr:colOff>
      <xdr:row>26</xdr:row>
      <xdr:rowOff>57151</xdr:rowOff>
    </xdr:from>
    <xdr:to>
      <xdr:col>29</xdr:col>
      <xdr:colOff>276225</xdr:colOff>
      <xdr:row>35</xdr:row>
      <xdr:rowOff>104776</xdr:rowOff>
    </xdr:to>
    <xdr:sp macro="" textlink="">
      <xdr:nvSpPr>
        <xdr:cNvPr id="3" name="ZoneTexte 2"/>
        <xdr:cNvSpPr txBox="1"/>
      </xdr:nvSpPr>
      <xdr:spPr>
        <a:xfrm>
          <a:off x="10096500" y="3390901"/>
          <a:ext cx="2314575" cy="116205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l"/>
          <a:r>
            <a:rPr lang="fr-FR" sz="1200">
              <a:solidFill>
                <a:schemeClr val="bg1"/>
              </a:solidFill>
            </a:rPr>
            <a:t>A partir des huitièmes de finale, </a:t>
          </a:r>
        </a:p>
        <a:p>
          <a:pPr algn="l"/>
          <a:r>
            <a:rPr lang="fr-FR" sz="1200">
              <a:solidFill>
                <a:schemeClr val="bg1"/>
              </a:solidFill>
            </a:rPr>
            <a:t>en cas de match nul pronostiqué, n'oubliez pas de remplir la case </a:t>
          </a:r>
          <a:r>
            <a:rPr lang="fr-FR" sz="1200">
              <a:solidFill>
                <a:srgbClr val="F20000"/>
              </a:solidFill>
            </a:rPr>
            <a:t>"Pen"</a:t>
          </a:r>
          <a:r>
            <a:rPr lang="fr-FR" sz="1200">
              <a:solidFill>
                <a:schemeClr val="bg1"/>
              </a:solidFill>
            </a:rPr>
            <a:t>alty</a:t>
          </a:r>
          <a:r>
            <a:rPr lang="fr-FR" sz="1200">
              <a:solidFill>
                <a:srgbClr val="FF0000"/>
              </a:solidFill>
            </a:rPr>
            <a:t> </a:t>
          </a:r>
          <a:r>
            <a:rPr lang="fr-FR" sz="1200">
              <a:solidFill>
                <a:schemeClr val="bg1"/>
              </a:solidFill>
            </a:rPr>
            <a:t>pour désigner le vainqueur.</a:t>
          </a:r>
        </a:p>
      </xdr:txBody>
    </xdr:sp>
    <xdr:clientData/>
  </xdr:twoCellAnchor>
  <xdr:twoCellAnchor editAs="oneCell">
    <xdr:from>
      <xdr:col>26</xdr:col>
      <xdr:colOff>962024</xdr:colOff>
      <xdr:row>5</xdr:row>
      <xdr:rowOff>7299</xdr:rowOff>
    </xdr:from>
    <xdr:to>
      <xdr:col>30</xdr:col>
      <xdr:colOff>174311</xdr:colOff>
      <xdr:row>20</xdr:row>
      <xdr:rowOff>80708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7599" y="826449"/>
          <a:ext cx="1669737" cy="1845059"/>
        </a:xfrm>
        <a:prstGeom prst="rect">
          <a:avLst/>
        </a:prstGeom>
      </xdr:spPr>
    </xdr:pic>
    <xdr:clientData/>
  </xdr:twoCellAnchor>
  <xdr:twoCellAnchor editAs="oneCell">
    <xdr:from>
      <xdr:col>24</xdr:col>
      <xdr:colOff>514350</xdr:colOff>
      <xdr:row>26</xdr:row>
      <xdr:rowOff>114080</xdr:rowOff>
    </xdr:from>
    <xdr:to>
      <xdr:col>25</xdr:col>
      <xdr:colOff>400049</xdr:colOff>
      <xdr:row>30</xdr:row>
      <xdr:rowOff>104774</xdr:rowOff>
    </xdr:to>
    <xdr:pic>
      <xdr:nvPicPr>
        <xdr:cNvPr id="5" name="Image 4" descr="attentio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3575" y="3447830"/>
          <a:ext cx="523874" cy="485994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25</xdr:row>
      <xdr:rowOff>95250</xdr:rowOff>
    </xdr:from>
    <xdr:to>
      <xdr:col>29</xdr:col>
      <xdr:colOff>276225</xdr:colOff>
      <xdr:row>35</xdr:row>
      <xdr:rowOff>47625</xdr:rowOff>
    </xdr:to>
    <xdr:sp macro="" textlink="">
      <xdr:nvSpPr>
        <xdr:cNvPr id="6" name="Rectangle à coins arrondis 5"/>
        <xdr:cNvSpPr/>
      </xdr:nvSpPr>
      <xdr:spPr bwMode="auto">
        <a:xfrm>
          <a:off x="9420225" y="3305175"/>
          <a:ext cx="2990850" cy="1190625"/>
        </a:xfrm>
        <a:prstGeom prst="roundRect">
          <a:avLst/>
        </a:prstGeom>
        <a:noFill/>
        <a:ln>
          <a:solidFill>
            <a:schemeClr val="tx1">
              <a:lumMod val="85000"/>
              <a:lumOff val="15000"/>
            </a:schemeClr>
          </a:solidFill>
          <a:headEnd type="none" w="med" len="med"/>
          <a:tailEnd type="non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fr-FR" sz="1100"/>
        </a:p>
      </xdr:txBody>
    </xdr:sp>
    <xdr:clientData/>
  </xdr:twoCellAnchor>
  <xdr:twoCellAnchor>
    <xdr:from>
      <xdr:col>20</xdr:col>
      <xdr:colOff>0</xdr:colOff>
      <xdr:row>1</xdr:row>
      <xdr:rowOff>114300</xdr:rowOff>
    </xdr:from>
    <xdr:to>
      <xdr:col>23</xdr:col>
      <xdr:colOff>123825</xdr:colOff>
      <xdr:row>3</xdr:row>
      <xdr:rowOff>66675</xdr:rowOff>
    </xdr:to>
    <xdr:grpSp>
      <xdr:nvGrpSpPr>
        <xdr:cNvPr id="9" name="Groupe 8">
          <a:hlinkClick xmlns:r="http://schemas.openxmlformats.org/officeDocument/2006/relationships" r:id="rId4"/>
        </xdr:cNvPr>
        <xdr:cNvGrpSpPr/>
      </xdr:nvGrpSpPr>
      <xdr:grpSpPr>
        <a:xfrm>
          <a:off x="6877050" y="247650"/>
          <a:ext cx="1914525" cy="419100"/>
          <a:chOff x="7791450" y="266700"/>
          <a:chExt cx="1914525" cy="419100"/>
        </a:xfrm>
      </xdr:grpSpPr>
      <xdr:sp macro="" textlink="">
        <xdr:nvSpPr>
          <xdr:cNvPr id="10" name="Rectangle à coins arrondis 9"/>
          <xdr:cNvSpPr/>
        </xdr:nvSpPr>
        <xdr:spPr>
          <a:xfrm>
            <a:off x="7791450" y="266700"/>
            <a:ext cx="1914525" cy="419100"/>
          </a:xfrm>
          <a:prstGeom prst="roundRect">
            <a:avLst/>
          </a:prstGeom>
          <a:solidFill>
            <a:srgbClr val="33CCFF"/>
          </a:solidFill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fr-FR" sz="1100"/>
          </a:p>
        </xdr:txBody>
      </xdr:sp>
      <xdr:pic>
        <xdr:nvPicPr>
          <xdr:cNvPr id="11" name="Image 10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029575" y="285750"/>
            <a:ext cx="1420491" cy="329213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AF66"/>
  <sheetViews>
    <sheetView tabSelected="1" topLeftCell="B1" workbookViewId="0">
      <selection activeCell="J24" sqref="J24"/>
    </sheetView>
  </sheetViews>
  <sheetFormatPr baseColWidth="10" defaultRowHeight="12.75"/>
  <cols>
    <col min="1" max="1" width="0.140625" hidden="1" customWidth="1"/>
    <col min="3" max="6" width="11.42578125" customWidth="1"/>
    <col min="7" max="8" width="13.85546875" customWidth="1"/>
    <col min="10" max="13" width="21.42578125" customWidth="1"/>
  </cols>
  <sheetData>
    <row r="1" spans="2:32"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</row>
    <row r="2" spans="2:32"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</row>
    <row r="3" spans="2:32"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</row>
    <row r="4" spans="2:32"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</row>
    <row r="5" spans="2:32"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</row>
    <row r="6" spans="2:32"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</row>
    <row r="7" spans="2:32">
      <c r="B7" s="181"/>
      <c r="C7" s="181"/>
      <c r="D7" s="181"/>
      <c r="E7" s="181"/>
      <c r="F7" s="181"/>
      <c r="G7" s="181"/>
      <c r="H7" s="181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81"/>
      <c r="AA7" s="181"/>
      <c r="AB7" s="181"/>
      <c r="AC7" s="181"/>
      <c r="AD7" s="181"/>
      <c r="AE7" s="181"/>
      <c r="AF7" s="181"/>
    </row>
    <row r="8" spans="2:32">
      <c r="B8" s="181"/>
      <c r="C8" s="181"/>
      <c r="D8" s="181"/>
      <c r="E8" s="181"/>
      <c r="F8" s="181"/>
      <c r="G8" s="181"/>
      <c r="H8" s="181"/>
      <c r="I8" s="181"/>
      <c r="J8" s="181"/>
      <c r="K8" s="181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81"/>
      <c r="AA8" s="181"/>
      <c r="AB8" s="181"/>
      <c r="AC8" s="181"/>
      <c r="AD8" s="181"/>
      <c r="AE8" s="181"/>
      <c r="AF8" s="181"/>
    </row>
    <row r="9" spans="2:32"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</row>
    <row r="10" spans="2:32"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</row>
    <row r="11" spans="2:32"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</row>
    <row r="12" spans="2:32"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2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</row>
    <row r="13" spans="2:32">
      <c r="B13" s="181"/>
      <c r="C13" s="181"/>
      <c r="D13" s="181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</row>
    <row r="14" spans="2:32">
      <c r="B14" s="181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</row>
    <row r="15" spans="2:32"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</row>
    <row r="16" spans="2:32">
      <c r="B16" s="181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</row>
    <row r="17" spans="2:32">
      <c r="B17" s="181"/>
      <c r="C17" s="181"/>
      <c r="D17" s="181"/>
      <c r="E17" s="181"/>
      <c r="F17" s="181"/>
      <c r="G17" s="181"/>
      <c r="H17" s="181"/>
      <c r="I17" s="183"/>
      <c r="J17" s="183"/>
      <c r="K17" s="183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</row>
    <row r="18" spans="2:32">
      <c r="B18" s="181"/>
      <c r="C18" s="181"/>
      <c r="D18" s="181"/>
      <c r="E18" s="181"/>
      <c r="F18" s="181"/>
      <c r="G18" s="181"/>
      <c r="H18" s="181"/>
      <c r="I18" s="183"/>
      <c r="J18" s="183"/>
      <c r="K18" s="183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</row>
    <row r="19" spans="2:32">
      <c r="B19" s="181"/>
      <c r="C19" s="181"/>
      <c r="D19" s="181"/>
      <c r="E19" s="181"/>
      <c r="F19" s="181"/>
      <c r="G19" s="181"/>
      <c r="H19" s="181"/>
      <c r="I19" s="183"/>
      <c r="J19" s="183"/>
      <c r="K19" s="183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81"/>
      <c r="AA19" s="181"/>
      <c r="AB19" s="181"/>
      <c r="AC19" s="181"/>
      <c r="AD19" s="181"/>
      <c r="AE19" s="181"/>
      <c r="AF19" s="181"/>
    </row>
    <row r="20" spans="2:32">
      <c r="B20" s="181"/>
      <c r="C20" s="181"/>
      <c r="D20" s="181"/>
      <c r="E20" s="181"/>
      <c r="F20" s="181"/>
      <c r="G20" s="181"/>
      <c r="H20" s="181"/>
      <c r="I20" s="183"/>
      <c r="J20" s="183"/>
      <c r="K20" s="183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</row>
    <row r="21" spans="2:32">
      <c r="B21" s="184"/>
      <c r="C21" s="184"/>
      <c r="D21" s="185"/>
      <c r="E21" s="185"/>
      <c r="F21" s="185"/>
      <c r="G21" s="185"/>
      <c r="H21" s="185"/>
      <c r="I21" s="184"/>
      <c r="J21" s="185"/>
      <c r="K21" s="185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</row>
    <row r="22" spans="2:32"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6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</row>
    <row r="23" spans="2:32" ht="13.5" thickBot="1">
      <c r="B23" s="184"/>
      <c r="C23" s="184"/>
      <c r="D23" s="184"/>
      <c r="E23" s="184"/>
      <c r="F23" s="184"/>
      <c r="G23" s="184"/>
      <c r="H23" s="184"/>
      <c r="I23" s="184"/>
      <c r="J23" s="184"/>
      <c r="K23" s="184"/>
      <c r="L23" s="184"/>
      <c r="M23" s="186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</row>
    <row r="24" spans="2:32" ht="21" thickBot="1">
      <c r="B24" s="184"/>
      <c r="C24" s="184"/>
      <c r="D24" s="184"/>
      <c r="E24" s="184"/>
      <c r="F24" s="184"/>
      <c r="G24" s="184"/>
      <c r="H24" s="184"/>
      <c r="I24" s="184"/>
      <c r="J24" s="189" t="str">
        <f>G!$D$3</f>
        <v>Alia</v>
      </c>
      <c r="K24" s="189" t="str">
        <f>B!$D$3</f>
        <v>Flo</v>
      </c>
      <c r="L24" s="189" t="str">
        <f>O!$D$3</f>
        <v>Marley</v>
      </c>
      <c r="M24" s="189" t="str">
        <f>K!$D$3</f>
        <v>Redg</v>
      </c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</row>
    <row r="25" spans="2:32" ht="21" thickBot="1">
      <c r="B25" s="184"/>
      <c r="C25" s="184"/>
      <c r="D25" s="184"/>
      <c r="E25" s="184"/>
      <c r="F25" s="184"/>
      <c r="G25" s="184"/>
      <c r="H25" s="184"/>
      <c r="I25" s="184"/>
      <c r="J25" s="189" t="str">
        <f>A!$D$3</f>
        <v>Ambre</v>
      </c>
      <c r="K25" s="189" t="str">
        <f>S!$D$3</f>
        <v>Fred</v>
      </c>
      <c r="L25" s="189" t="str">
        <f>X!$D$3</f>
        <v>Matt</v>
      </c>
      <c r="M25" s="189" t="str">
        <f>AA!$D$3</f>
        <v>Reno</v>
      </c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</row>
    <row r="26" spans="2:32" ht="21" thickBot="1">
      <c r="B26" s="184"/>
      <c r="C26" s="184"/>
      <c r="D26" s="184"/>
      <c r="E26" s="184"/>
      <c r="F26" s="184"/>
      <c r="G26" s="184"/>
      <c r="H26" s="184"/>
      <c r="I26" s="184"/>
      <c r="J26" s="189" t="str">
        <f>L!$D$3</f>
        <v>Axel Batalha</v>
      </c>
      <c r="K26" s="189" t="str">
        <f>AJ!$D$3</f>
        <v>James</v>
      </c>
      <c r="L26" s="189" t="str">
        <f>M!$D$3</f>
        <v>Maverick</v>
      </c>
      <c r="M26" s="189" t="str">
        <f>AF!$D$3</f>
        <v>RV</v>
      </c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</row>
    <row r="27" spans="2:32" ht="21" thickBot="1">
      <c r="B27" s="184"/>
      <c r="C27" s="184"/>
      <c r="D27" s="184"/>
      <c r="E27" s="184"/>
      <c r="F27" s="184"/>
      <c r="G27" s="184"/>
      <c r="H27" s="184"/>
      <c r="I27" s="184"/>
      <c r="J27" s="189" t="str">
        <f>AB!$D$3</f>
        <v>Clem28</v>
      </c>
      <c r="K27" s="189" t="str">
        <f>AK!$D$3</f>
        <v>Kawin</v>
      </c>
      <c r="L27" s="238" t="str">
        <f>AH!$D$3</f>
        <v xml:space="preserve">MaxterProno6
</v>
      </c>
      <c r="M27" s="189" t="str">
        <f>P!$D$3</f>
        <v>Sarah</v>
      </c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</row>
    <row r="28" spans="2:32" ht="21" thickBot="1">
      <c r="B28" s="184"/>
      <c r="C28" s="184"/>
      <c r="D28" s="184"/>
      <c r="E28" s="184"/>
      <c r="F28" s="184"/>
      <c r="G28" s="184"/>
      <c r="H28" s="184"/>
      <c r="I28" s="184"/>
      <c r="J28" s="189" t="str">
        <f>J!$D$3</f>
        <v>Denis 56</v>
      </c>
      <c r="K28" s="191" t="str">
        <f>'C'!$D$3</f>
        <v>Kristelle</v>
      </c>
      <c r="L28" s="189" t="str">
        <f>F!$D$3</f>
        <v>Mélanie</v>
      </c>
      <c r="M28" s="189" t="str">
        <f>U!$D$3</f>
        <v>SekzZo</v>
      </c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</row>
    <row r="29" spans="2:32" ht="21" thickBot="1">
      <c r="B29" s="184"/>
      <c r="C29" s="184"/>
      <c r="D29" s="184"/>
      <c r="E29" s="184"/>
      <c r="F29" s="184"/>
      <c r="G29" s="184"/>
      <c r="H29" s="184"/>
      <c r="I29" s="184"/>
      <c r="J29" s="189" t="str">
        <f>N!$D$3</f>
        <v>Didier Mozart</v>
      </c>
      <c r="K29" s="189" t="str">
        <f>AL!$D$3</f>
        <v>Laura</v>
      </c>
      <c r="L29" s="189" t="str">
        <f>AD!$D$3</f>
        <v>Nadine L</v>
      </c>
      <c r="M29" s="189" t="str">
        <f>AG!$D$3</f>
        <v>Tinou</v>
      </c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</row>
    <row r="30" spans="2:32" ht="21" thickBot="1">
      <c r="B30" s="184"/>
      <c r="C30" s="184"/>
      <c r="D30" s="184"/>
      <c r="E30" s="184"/>
      <c r="F30" s="184"/>
      <c r="G30" s="184"/>
      <c r="H30" s="184"/>
      <c r="I30" s="184"/>
      <c r="J30" s="189" t="str">
        <f>'R'!$D$3</f>
        <v>El Mestre</v>
      </c>
      <c r="K30" s="189" t="str">
        <f>D!$D$3</f>
        <v>Léo</v>
      </c>
      <c r="L30" s="189" t="str">
        <f>Y!$D$3</f>
        <v>Nénette</v>
      </c>
      <c r="M30" s="189" t="str">
        <f>V!$D$3</f>
        <v>Tof31</v>
      </c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</row>
    <row r="31" spans="2:32" ht="21" thickBot="1">
      <c r="B31" s="184"/>
      <c r="C31" s="184"/>
      <c r="D31" s="184"/>
      <c r="E31" s="184"/>
      <c r="F31" s="184"/>
      <c r="G31" s="184"/>
      <c r="H31" s="184"/>
      <c r="I31" s="184"/>
      <c r="J31" s="189" t="str">
        <f>Q!$D$3</f>
        <v>FAudusseau</v>
      </c>
      <c r="K31" s="189" t="str">
        <f>W!$D$3</f>
        <v>Lilian</v>
      </c>
      <c r="L31" s="189" t="str">
        <f>T!$D$3</f>
        <v>Nono</v>
      </c>
      <c r="M31" s="189" t="str">
        <f>Z!$D$3</f>
        <v>Vavan</v>
      </c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</row>
    <row r="32" spans="2:32" ht="21" thickBot="1">
      <c r="B32" s="184"/>
      <c r="C32" s="184"/>
      <c r="D32" s="184"/>
      <c r="E32" s="184"/>
      <c r="F32" s="184"/>
      <c r="G32" s="184"/>
      <c r="H32" s="184"/>
      <c r="I32" s="184"/>
      <c r="J32" s="189" t="str">
        <f>AI!$D$3</f>
        <v>Fifi</v>
      </c>
      <c r="K32" s="189" t="str">
        <f>AC!$D$3</f>
        <v>Lolotte44</v>
      </c>
      <c r="L32" s="190" t="str">
        <f>I!$D$3</f>
        <v>Paco</v>
      </c>
      <c r="M32" s="189" t="str">
        <f>AM!$D$3</f>
        <v>Yéyé</v>
      </c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</row>
    <row r="33" spans="2:32" ht="21.75" customHeight="1" thickBot="1">
      <c r="B33" s="184"/>
      <c r="C33" s="184"/>
      <c r="D33" s="184"/>
      <c r="E33" s="184"/>
      <c r="F33" s="184"/>
      <c r="G33" s="184"/>
      <c r="H33" s="184"/>
      <c r="I33" s="184"/>
      <c r="J33" s="189" t="str">
        <f>AN!$D$3</f>
        <v>Fla</v>
      </c>
      <c r="K33" s="189" t="str">
        <f>E!$D$3</f>
        <v>Manu</v>
      </c>
      <c r="L33" s="189" t="str">
        <f>AE!$D$3</f>
        <v>Pouit14</v>
      </c>
      <c r="M33" s="189" t="str">
        <f>H!$D$3</f>
        <v>Zoé</v>
      </c>
      <c r="N33" s="187"/>
      <c r="O33" s="188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</row>
    <row r="34" spans="2:32" ht="21" customHeight="1">
      <c r="B34" s="184"/>
      <c r="C34" s="184"/>
      <c r="D34" s="184"/>
      <c r="E34" s="184"/>
      <c r="F34" s="184"/>
      <c r="G34" s="184"/>
      <c r="H34" s="184"/>
      <c r="I34" s="184"/>
      <c r="J34" s="184"/>
      <c r="K34" s="184"/>
      <c r="L34" s="241"/>
      <c r="M34" s="242"/>
      <c r="N34" s="187"/>
      <c r="O34" s="188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</row>
    <row r="35" spans="2:32" ht="21.75" customHeight="1"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241"/>
      <c r="M35" s="242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</row>
    <row r="36" spans="2:32" ht="21" customHeight="1"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241"/>
      <c r="M36" s="242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</row>
    <row r="37" spans="2:32" ht="20.25"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241"/>
      <c r="M37" s="242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</row>
    <row r="38" spans="2:32" ht="20.25"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241"/>
      <c r="M38" s="242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</row>
    <row r="39" spans="2:32">
      <c r="B39" s="184"/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</row>
    <row r="40" spans="2:32"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</row>
    <row r="41" spans="2:32">
      <c r="B41" s="184"/>
      <c r="C41" s="184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</row>
    <row r="42" spans="2:32">
      <c r="B42" s="184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</row>
    <row r="43" spans="2:32"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</row>
    <row r="44" spans="2:32">
      <c r="B44" s="184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</row>
    <row r="45" spans="2:32"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84"/>
      <c r="U45" s="184"/>
      <c r="V45" s="184"/>
      <c r="W45" s="184"/>
      <c r="X45" s="184"/>
      <c r="Y45" s="184"/>
      <c r="Z45" s="184"/>
      <c r="AA45" s="184"/>
      <c r="AB45" s="184"/>
      <c r="AC45" s="184"/>
      <c r="AD45" s="184"/>
      <c r="AE45" s="184"/>
      <c r="AF45" s="184"/>
    </row>
    <row r="46" spans="2:32"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</row>
    <row r="47" spans="2:32">
      <c r="B47" s="184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</row>
    <row r="48" spans="2:32">
      <c r="B48" s="184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</row>
    <row r="49" spans="2:32">
      <c r="B49" s="184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</row>
    <row r="50" spans="2:32"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</row>
    <row r="51" spans="2:32">
      <c r="B51" s="184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</row>
    <row r="52" spans="2:32">
      <c r="B52" s="184"/>
      <c r="C52" s="184"/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</row>
    <row r="53" spans="2:32"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</row>
    <row r="54" spans="2:32">
      <c r="B54" s="184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</row>
    <row r="55" spans="2:32">
      <c r="B55" s="184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</row>
    <row r="56" spans="2:32">
      <c r="B56" s="184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</row>
    <row r="57" spans="2:32">
      <c r="B57" s="184"/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</row>
    <row r="58" spans="2:32">
      <c r="B58" s="184"/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</row>
    <row r="59" spans="2:32">
      <c r="B59" s="184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</row>
    <row r="60" spans="2:32"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</row>
    <row r="61" spans="2:32">
      <c r="B61" s="184"/>
      <c r="C61" s="184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</row>
    <row r="62" spans="2:32">
      <c r="B62" s="184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</row>
    <row r="63" spans="2:32"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</row>
    <row r="64" spans="2:32">
      <c r="B64" s="184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</row>
    <row r="65" spans="2:32">
      <c r="B65" s="184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</row>
    <row r="66" spans="2:32">
      <c r="B66" s="184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</row>
  </sheetData>
  <sheetProtection sheet="1" objects="1" scenarios="1" selectLockedCells="1"/>
  <sortState ref="J68:J107">
    <sortCondition ref="J68"/>
  </sortState>
  <hyperlinks>
    <hyperlink ref="J25" location="A!A1" display="A!A1"/>
    <hyperlink ref="K24" location="B!A1" display="B!A1"/>
    <hyperlink ref="K28" location="'C'!A1" display="'C'!A1"/>
    <hyperlink ref="K30" location="D!A1" display="D!A1"/>
    <hyperlink ref="K33" location="E!A1" display="E!A1"/>
    <hyperlink ref="L28" location="F!A1" display="F!A1"/>
    <hyperlink ref="J24" location="G!A1" display="G!A1"/>
    <hyperlink ref="M33" location="H!A1" display="H!A1"/>
    <hyperlink ref="L32" location="I!A1" display="I!A1"/>
    <hyperlink ref="J28" location="J!A1" display="J!A1"/>
    <hyperlink ref="M24" location="K!A1" display="K!A1"/>
    <hyperlink ref="J26" location="'L'!A1" display="'L'!A1"/>
    <hyperlink ref="L26" location="M!A1" display="M!A1"/>
    <hyperlink ref="J29" location="N!A1" display="N!A1"/>
    <hyperlink ref="L24" location="O!A1" display="O!A1"/>
    <hyperlink ref="M27" location="P!A1" display="P!A1"/>
    <hyperlink ref="J31" location="Q!A1" display="Q!A1"/>
    <hyperlink ref="J30" location="'R'!A1" display="'R'!A1"/>
    <hyperlink ref="K25" location="S!A1" display="S!A1"/>
    <hyperlink ref="L31" location="T!A1" display="T!A1"/>
    <hyperlink ref="M28" location="U!A1" display="U!A1"/>
    <hyperlink ref="M30" location="V!A1" display="V!A1"/>
    <hyperlink ref="K31" location="W!A1" display="W!A1"/>
    <hyperlink ref="L25" location="X!A1" display="X!A1"/>
    <hyperlink ref="L30" location="Y!A1" display="Y!A1"/>
    <hyperlink ref="M31" location="Z!A1" display="Z!A1"/>
    <hyperlink ref="M25" location="AA!A1" display="AA!A1"/>
    <hyperlink ref="J27" location="AB!A1" display="AB!A1"/>
    <hyperlink ref="K32" location="AC!A1" display="AC!A1"/>
    <hyperlink ref="L29" location="AD!A1" display="AD!A1"/>
    <hyperlink ref="L33" location="AE!A1" display="AE!A1"/>
    <hyperlink ref="M26" location="AF!A1" display="AF!A1"/>
    <hyperlink ref="M29" location="AG!A1" display="AG!A1"/>
    <hyperlink ref="L27" location="AH!A1" display="AH!A1"/>
    <hyperlink ref="J32" location="AI!A1" display="AI!A1"/>
    <hyperlink ref="K26" location="AJ!A1" display="AJ!A1"/>
    <hyperlink ref="K27" location="AK!A1" display="AK!A1"/>
    <hyperlink ref="J33" location="AN!A1" display="AN!A1"/>
    <hyperlink ref="M32" location="AM!A1" display="AM!A1"/>
    <hyperlink ref="K29" location="AL!A1" display="AL!A1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144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officiels'!H8,I!E8='Résultats officiels'!E8,'Résultats officiels'!F8=I!F8),1,""))</f>
        <v/>
      </c>
      <c r="D8" s="67" t="s">
        <v>104</v>
      </c>
      <c r="E8" s="217">
        <v>3</v>
      </c>
      <c r="F8" s="217">
        <v>1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officiels'!U13=I!U8),"E",""))</f>
        <v>E</v>
      </c>
      <c r="R8" s="98" t="str">
        <f>IF('Résultats officiels'!O8=0,"",IF(AND(U8='Résultats officiels'!U8,I!U9='Résultats officiels'!U9),"A",""))</f>
        <v/>
      </c>
      <c r="S8" s="286" t="str">
        <f>IF(O8=0,"",IF(AND(R8="A",O8='Résultats officiels'!O8),1,IF(AND(I!R9="A",I!O8='Résultats officiels'!O12),1,"")))</f>
        <v/>
      </c>
      <c r="T8" s="287" t="str">
        <f>IF(O8=0,"",IF(AND(R8="A",O8='Résultats officiels'!O8,V8='Résultats officiels'!V8,'Résultats officiels'!V9=I!V9),1,IF(AND(I!R9="A",I!O8='Résultats officiels'!O12,I!V8='Résultats officiels'!V13,'Résultats officiels'!V12=I!V9),1,"")))</f>
        <v/>
      </c>
      <c r="U8" s="99" t="str">
        <f>IF(OR(I10&lt;2),"A1",T(J9))</f>
        <v>Russie</v>
      </c>
      <c r="V8" s="218">
        <v>0</v>
      </c>
      <c r="W8" s="12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 t="str">
        <f>IF(H9=0,"",IF(H9='Résultats officiels'!H9,1,""))</f>
        <v/>
      </c>
      <c r="C9" s="70" t="str">
        <f>IF(H9=0,"",IF(AND(H9='Résultats officiels'!H9,I!E9='Résultats officiels'!E9,'Résultats officiels'!F9=I!F9),1,""))</f>
        <v/>
      </c>
      <c r="D9" s="68" t="s">
        <v>122</v>
      </c>
      <c r="E9" s="217">
        <v>1</v>
      </c>
      <c r="F9" s="217">
        <v>1</v>
      </c>
      <c r="G9" s="73" t="s">
        <v>82</v>
      </c>
      <c r="H9" s="95">
        <f t="shared" ref="H9:H69" si="0">IF(E9="",0,IF(F9="",0,IF(E9&gt;F9,1,IF(E9&lt;F9,2,IF(E9=F9,3)))))</f>
        <v>3</v>
      </c>
      <c r="I9" s="101">
        <f>AI9</f>
        <v>1</v>
      </c>
      <c r="J9" s="102" t="str">
        <f>INDEX(AM9:AM12,MATCH(AK9,$AL9:$AL12,0))</f>
        <v>Russie</v>
      </c>
      <c r="K9" s="103">
        <f>INDEX(AN9:AN12,MATCH(AK9,$AL9:$AL12,0))</f>
        <v>7</v>
      </c>
      <c r="L9" s="104">
        <f>INDEX(AO9:AO12,MATCH(AK9,$AL9:$AL12,0))</f>
        <v>5</v>
      </c>
      <c r="M9" s="103">
        <f>INDEX(AP9:AP12,MATCH(AK9,$AL9:$AL12,0))</f>
        <v>2</v>
      </c>
      <c r="N9" s="105">
        <f>INDEX(AQ9:AQ12,MATCH(AK9,$AL9:$AL12,0))</f>
        <v>3</v>
      </c>
      <c r="O9" s="293"/>
      <c r="P9" s="293"/>
      <c r="Q9" s="97" t="str">
        <f>IF(AND('Résultats officiels'!O8&gt;0,U9='Résultats officiels'!U9),"E",IF(AND('Résultats officiels'!O12&gt;0,'Résultats officiels'!U12=I!U9),"E",""))</f>
        <v>E</v>
      </c>
      <c r="R9" s="98" t="str">
        <f>IF('Résultats officiels'!O12=0,"",IF(AND(U8='Résultats officiels'!U13,'Résultats officiels'!U12=I!U9),"A",""))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1</v>
      </c>
      <c r="W9" s="12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0.95000000000000018</v>
      </c>
      <c r="AL9" s="20">
        <f>SUM(BD9:BG9)+2.45</f>
        <v>0.95000000000000018</v>
      </c>
      <c r="AM9" s="21" t="str">
        <f>D8</f>
        <v>Russie</v>
      </c>
      <c r="AN9" s="22">
        <f>SUM(AR9:AU9)</f>
        <v>7</v>
      </c>
      <c r="AO9" s="23">
        <f>E8+E10+F12</f>
        <v>5</v>
      </c>
      <c r="AP9" s="22">
        <f>F8+F10+E12</f>
        <v>2</v>
      </c>
      <c r="AQ9" s="24">
        <f>AO9-AP9</f>
        <v>3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3</v>
      </c>
      <c r="AU9" s="22">
        <f>IF(ISBLANK(F12),0,IF(F12&gt;E12,3,IF(F12=E12,1,0)))</f>
        <v>1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1</v>
      </c>
      <c r="AZ9" s="23">
        <f>10000*(AS9+AT9)+(E10-F10+E8-F8)*100+(E10+E8)</f>
        <v>60304</v>
      </c>
      <c r="BA9" s="22">
        <f>10000*(AS9+AU9)+(E8-F8+F12-E12)*100+(E8+F12)</f>
        <v>40204</v>
      </c>
      <c r="BB9" s="22">
        <f>10000*(AT9+AU9)+(E10-F10+F12-E12)*100+(E10+F12)</f>
        <v>40102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-0.5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>
        <f>IF(H10=0,"",IF(H10='Résultats officiels'!H10,1,""))</f>
        <v>1</v>
      </c>
      <c r="C10" s="70" t="str">
        <f>IF(H10=0,"",IF(AND(H10='Résultats officiels'!H10,I!E10='Résultats officiels'!E10,'Résultats officiels'!F10=I!F10),1,""))</f>
        <v/>
      </c>
      <c r="D10" s="68" t="str">
        <f>D8</f>
        <v>Russie</v>
      </c>
      <c r="E10" s="217">
        <v>1</v>
      </c>
      <c r="F10" s="217">
        <v>0</v>
      </c>
      <c r="G10" s="73" t="str">
        <f>D9</f>
        <v>Egypte</v>
      </c>
      <c r="H10" s="95">
        <f t="shared" si="0"/>
        <v>1</v>
      </c>
      <c r="I10" s="106">
        <f>AI10</f>
        <v>2</v>
      </c>
      <c r="J10" s="107" t="str">
        <f>INDEX(AM9:AM12,MATCH(AK10,$AL9:$AL12,0))</f>
        <v>Uruguay</v>
      </c>
      <c r="K10" s="108">
        <f>INDEX(AN9:AN12,MATCH(AK10,$AL9:$AL12,0))</f>
        <v>5</v>
      </c>
      <c r="L10" s="109">
        <f>INDEX(AO9:AO12,MATCH(AK10,$AL9:$AL12,0))</f>
        <v>4</v>
      </c>
      <c r="M10" s="108">
        <f>INDEX(AP9:AP12,MATCH(AK10,$AL9:$AL12,0))</f>
        <v>2</v>
      </c>
      <c r="N10" s="110">
        <f>INDEX(AQ9:AQ12,MATCH(AK10,$AL9:$AL12,0))</f>
        <v>2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officiels'!U15=I!U10),"E",""))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officiels'!O10),1,IF(AND(I!R11="A",I!O10='Résultats officiels'!O14),1,"")))</f>
        <v/>
      </c>
      <c r="T10" s="310" t="str">
        <f>IF(O10=0,"",IF(AND(R10="A",O10='Résultats officiels'!O10,V10='Résultats officiels'!V10,'Résultats officiels'!V11=I!V11),1,IF(AND(I!R11="A",I!O10='Résultats officiels'!O14,I!V10='Résultats officiels'!V15,'Résultats officiels'!V14=I!V11),1,"")))</f>
        <v/>
      </c>
      <c r="U10" s="99" t="str">
        <f>IF(OR(I26&lt;2),"C1",T(J25))</f>
        <v>France</v>
      </c>
      <c r="V10" s="218">
        <v>2</v>
      </c>
      <c r="W10" s="12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1.98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1</v>
      </c>
      <c r="AP10" s="22">
        <f>E8+E11+F13</f>
        <v>7</v>
      </c>
      <c r="AQ10" s="24">
        <f>AO10-AP10</f>
        <v>-6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-399</v>
      </c>
      <c r="BA10" s="22">
        <f>10000*(AR10+AU10)+(F8-E8+F11-E11)*100+(F8+F11)</f>
        <v>-399</v>
      </c>
      <c r="BB10" s="22" t="s">
        <v>73</v>
      </c>
      <c r="BC10" s="24">
        <f>10000*(AT10+AU10)+(F11-E11+E13-F13)*100+(F11+E13)</f>
        <v>-400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officiels'!H11,I!E11='Résultats officiels'!E11,'Résultats officiels'!F11=I!F11),1,""))</f>
        <v/>
      </c>
      <c r="D11" s="68" t="str">
        <f>G9</f>
        <v>Uruguay</v>
      </c>
      <c r="E11" s="217">
        <v>2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Egypte</v>
      </c>
      <c r="K11" s="111">
        <f>INDEX(AN9:AN12,MATCH(AK11,$AL9:$AL12,0))</f>
        <v>4</v>
      </c>
      <c r="L11" s="112">
        <f>INDEX(AO9:AO12,MATCH(AK11,$AL9:$AL12,0))</f>
        <v>3</v>
      </c>
      <c r="M11" s="111">
        <f>INDEX(AP9:AP12,MATCH(AK11,$AL9:$AL12,0))</f>
        <v>2</v>
      </c>
      <c r="N11" s="113">
        <f>INDEX(AQ9:AQ12,MATCH(AK11,$AL9:$AL12,0))</f>
        <v>1</v>
      </c>
      <c r="O11" s="293"/>
      <c r="P11" s="293"/>
      <c r="Q11" s="97" t="str">
        <f>IF(AND('Résultats officiels'!O10&gt;0,U11='Résultats officiels'!U11),"E",IF(AND('Résultats officiels'!O14&gt;0,'Résultats officiels'!U14=I!U11),"E",""))</f>
        <v>E</v>
      </c>
      <c r="R11" s="98" t="str">
        <f>IF('Résultats officiels'!O14=0,"",IF(AND(U10='Résultats officiels'!U15,'Résultats officiels'!U14=I!U11),"A",""))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19">
        <v>1</v>
      </c>
      <c r="W11" s="12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2.97</v>
      </c>
      <c r="AL11" s="28">
        <f>SUM(BD11:BG11)+2.47</f>
        <v>2.97</v>
      </c>
      <c r="AM11" s="21" t="str">
        <f>D9</f>
        <v>Egypte</v>
      </c>
      <c r="AN11" s="22">
        <f>SUM(AR11:AU11)</f>
        <v>4</v>
      </c>
      <c r="AO11" s="23">
        <f>E9+F10+F13</f>
        <v>3</v>
      </c>
      <c r="AP11" s="22">
        <f>F9+E10+E13</f>
        <v>2</v>
      </c>
      <c r="AQ11" s="24">
        <f>AO11-AP11</f>
        <v>1</v>
      </c>
      <c r="AR11" s="22">
        <f>IF(ISBLANK(F10),0,IF(AT9=3,0,IF(AT9=1,1,3)))</f>
        <v>0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1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30102</v>
      </c>
      <c r="BA11" s="22" t="s">
        <v>73</v>
      </c>
      <c r="BB11" s="22">
        <f>10000*(AR11+AU11)+(E9-F9+F10-E10)*100+(E9+F10)</f>
        <v>9901</v>
      </c>
      <c r="BC11" s="24">
        <f>10000*(AS11+AU11)+(E9-F9+F13-E13)*100+(E9+F13)</f>
        <v>40203</v>
      </c>
      <c r="BD11" s="29">
        <f>-BF9</f>
        <v>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officiels'!H12,I!E12='Résultats officiels'!E12,'Résultats officiels'!F12=I!F12),1,""))</f>
        <v/>
      </c>
      <c r="D12" s="68" t="str">
        <f>G9</f>
        <v>Uruguay</v>
      </c>
      <c r="E12" s="217">
        <v>1</v>
      </c>
      <c r="F12" s="217">
        <v>1</v>
      </c>
      <c r="G12" s="73" t="str">
        <f>D8</f>
        <v>Russie</v>
      </c>
      <c r="H12" s="95">
        <f t="shared" si="0"/>
        <v>3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1</v>
      </c>
      <c r="M12" s="115">
        <f>INDEX(AP9:AP12,MATCH(AK12,$AL9:$AL12,0))</f>
        <v>7</v>
      </c>
      <c r="N12" s="117">
        <f>INDEX(AQ9:AQ12,MATCH(AK12,$AL9:$AL12,0))</f>
        <v>-6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officiels'!U9=I!U12),"E",""))</f>
        <v>E</v>
      </c>
      <c r="R12" s="98" t="str">
        <f>IF('Résultats officiels'!O12=0,"",IF(AND(U12='Résultats officiels'!U12,'Résultats officiels'!U13=I!U13),"A",""))</f>
        <v/>
      </c>
      <c r="S12" s="286" t="str">
        <f>IF(O12=0,"",IF(AND(R12="A",O12='Résultats officiels'!O12),1,IF(AND(I!R13="A",I!O12='Résultats officiels'!O8),1,"")))</f>
        <v/>
      </c>
      <c r="T12" s="308" t="str">
        <f>IF(O12=0,"",IF(AND(R12="A",O12='Résultats officiels'!O12,V12='Résultats officiels'!V12,'Résultats officiels'!V13=I!V13),1,IF(AND(I!R13="A",I!O12='Résultats officiels'!O8,I!V12='Résultats officiels'!V9,'Résultats officiels'!V8=I!V13),1,"")))</f>
        <v/>
      </c>
      <c r="U12" s="99" t="str">
        <f>IF(OR(I18&lt;2),"B1",T(J17))</f>
        <v>Espagne</v>
      </c>
      <c r="V12" s="218">
        <v>2</v>
      </c>
      <c r="W12" s="12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1.98</v>
      </c>
      <c r="AM12" s="31" t="str">
        <f>G9</f>
        <v>Uruguay</v>
      </c>
      <c r="AN12" s="27">
        <f>SUM(AR12:AU12)</f>
        <v>5</v>
      </c>
      <c r="AO12" s="32">
        <f>F9+E11+E12</f>
        <v>4</v>
      </c>
      <c r="AP12" s="27">
        <f>E9+F11+F12</f>
        <v>2</v>
      </c>
      <c r="AQ12" s="33">
        <f>AO12-AP12</f>
        <v>2</v>
      </c>
      <c r="AR12" s="27">
        <f>IF(ISBLANK(E12),0,IF(AU9=3,0,IF(AU9=1,1,3)))</f>
        <v>1</v>
      </c>
      <c r="AS12" s="27">
        <f>IF(ISBLANK(E11),0,IF(AU10=3,0,IF(AU10=1,1,3)))</f>
        <v>3</v>
      </c>
      <c r="AT12" s="27">
        <f>IF(ISBLANK(F9),0,IF(AU11=3,0,IF(AU11=1,1,3)))</f>
        <v>1</v>
      </c>
      <c r="AU12" s="27" t="s">
        <v>73</v>
      </c>
      <c r="AV12" s="32" t="b">
        <f>10*(AQ9-AQ12)+AO9-AO12&lt;0</f>
        <v>0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40203</v>
      </c>
      <c r="BB12" s="27">
        <f>10000*(AR12+AT12)+(F9-E9+E12-F12)*100+(F9+E12)</f>
        <v>20002</v>
      </c>
      <c r="BC12" s="33">
        <f>10000*(AS12+AT12)+(E11-F11+F9-E9)*100+(E11+F9)</f>
        <v>40203</v>
      </c>
      <c r="BD12" s="34">
        <f>-BG9</f>
        <v>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officiels'!H13,I!E13='Résultats officiels'!E13,'Résultats officiels'!F13=I!F13),1,""))</f>
        <v/>
      </c>
      <c r="D13" s="71" t="str">
        <f>G8</f>
        <v>Arabie Saoudite</v>
      </c>
      <c r="E13" s="217">
        <v>0</v>
      </c>
      <c r="F13" s="217">
        <v>2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5"/>
      <c r="L13" s="175"/>
      <c r="M13" s="175"/>
      <c r="N13" s="175"/>
      <c r="O13" s="293"/>
      <c r="P13" s="293"/>
      <c r="Q13" s="97" t="str">
        <f>IF(AND('Résultats officiels'!O12&gt;0,U13='Résultats officiels'!U13),"E",IF(AND('Résultats officiels'!O8&gt;0,'Résultats officiels'!U8=I!U13),"E",""))</f>
        <v>E</v>
      </c>
      <c r="R13" s="98" t="str">
        <f>IF('Résultats officiels'!O8=0,"",IF(AND(U12='Résultats officiels'!U9,'Résultats officiels'!U8=I!U13),"A",""))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Uruguay</v>
      </c>
      <c r="V13" s="219">
        <v>0</v>
      </c>
      <c r="W13" s="12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7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officiels'!U11=I!U14),"E",""))</f>
        <v>E</v>
      </c>
      <c r="R14" s="98" t="str">
        <f>IF('Résultats officiels'!O14=0,"",IF(AND(U14='Résultats officiels'!U14,'Résultats officiels'!U15=I!U15),"A",""))</f>
        <v/>
      </c>
      <c r="S14" s="286" t="str">
        <f>IF(O14=0,"",IF(AND(R14="A",O14='Résultats officiels'!O14),1,IF(AND(I!R15="A",I!O14='Résultats officiels'!O10),1,"")))</f>
        <v/>
      </c>
      <c r="T14" s="308" t="str">
        <f>IF(O14=0,"",IF(AND(R14="A",O14='Résultats officiels'!O14,V14='Résultats officiels'!V14,'Résultats officiels'!V15=I!V15),1,IF(AND(I!R15="A",I!O14='Résultats officiels'!O10,I!V14='Résultats officiels'!V11,'Résultats officiels'!V10=I!V15),1,"")))</f>
        <v/>
      </c>
      <c r="U14" s="99" t="str">
        <f>IF(OR(I34&lt;2),"D1",T(J33))</f>
        <v>Argentine</v>
      </c>
      <c r="V14" s="218">
        <v>3</v>
      </c>
      <c r="W14" s="12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7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officiels'!U10=I!U15),"E",""))</f>
        <v>E</v>
      </c>
      <c r="R15" s="98" t="str">
        <f>IF('Résultats officiels'!O10=0,"",IF(AND(U15='Résultats officiels'!U10,'Résultats officiels'!U11=I!U14),"A",""))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19">
        <v>2</v>
      </c>
      <c r="W15" s="12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officiels'!H16,I!E16='Résultats officiels'!E16,'Résultats officiels'!F16=I!F16),1,""))</f>
        <v/>
      </c>
      <c r="D16" s="67" t="s">
        <v>124</v>
      </c>
      <c r="E16" s="217">
        <v>2</v>
      </c>
      <c r="F16" s="217">
        <v>0</v>
      </c>
      <c r="G16" s="72" t="s">
        <v>96</v>
      </c>
      <c r="H16" s="95">
        <f t="shared" si="0"/>
        <v>1</v>
      </c>
      <c r="I16" s="177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1</v>
      </c>
      <c r="P16" s="293"/>
      <c r="Q16" s="97" t="str">
        <f>IF(AND('Résultats officiels'!O16&gt;0,U16='Résultats officiels'!U16),"E",IF(AND('Résultats officiels'!O20&gt;0,'Résultats officiels'!U21=I!U16),"E",""))</f>
        <v>E</v>
      </c>
      <c r="R16" s="98" t="str">
        <f>IF('Résultats officiels'!O16=0,"",IF(AND(U16='Résultats officiels'!U16,'Résultats officiels'!U17=I!U17),"A",""))</f>
        <v>A</v>
      </c>
      <c r="S16" s="286">
        <f>IF(O16=0,"",IF(AND(R16="A",O16='Résultats officiels'!O16),1,IF(AND(I!R17="A",I!O16='Résultats officiels'!O20),1,"")))</f>
        <v>1</v>
      </c>
      <c r="T16" s="308" t="str">
        <f>IF(O16=0,"",IF(AND(R16="A",O16='Résultats officiels'!O16,V16='Résultats officiels'!V16,'Résultats officiels'!V17=I!V17),1,IF(AND(I!R17="A",I!O16='Résultats officiels'!O20,I!V16='Résultats officiels'!V21,'Résultats officiels'!V20=I!V17),1,"")))</f>
        <v/>
      </c>
      <c r="U16" s="121" t="str">
        <f>IF(OR(I42&lt;2),"E1",T(J41))</f>
        <v>Brésil</v>
      </c>
      <c r="V16" s="218">
        <v>3</v>
      </c>
      <c r="W16" s="12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officiels'!H17,I!E17='Résultats officiels'!E17,'Résultats officiels'!F17=I!F17),1,""))</f>
        <v/>
      </c>
      <c r="D17" s="68" t="s">
        <v>101</v>
      </c>
      <c r="E17" s="217">
        <v>1</v>
      </c>
      <c r="F17" s="217">
        <v>3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9</v>
      </c>
      <c r="L17" s="104">
        <f>INDEX(AO17:AO20,MATCH(AK17,$AL17:$AL20,0))</f>
        <v>8</v>
      </c>
      <c r="M17" s="103">
        <f>INDEX(AP17:AP20,MATCH(AK17,$AL17:$AL20,0))</f>
        <v>1</v>
      </c>
      <c r="N17" s="123">
        <f>INDEX(AQ17:AQ20,MATCH(AK17,$AL17:$AL20,0))</f>
        <v>7</v>
      </c>
      <c r="O17" s="293"/>
      <c r="P17" s="293"/>
      <c r="Q17" s="97" t="str">
        <f>IF(AND('Résultats officiels'!O16&gt;0,U17='Résultats officiels'!U17),"E",IF(AND('Résultats officiels'!O20&gt;0,'Résultats officiels'!U20=I!U17),"E",""))</f>
        <v>E</v>
      </c>
      <c r="R17" s="98" t="str">
        <f>IF('Résultats officiels'!O20=0,"",IF(AND(U16='Résultats officiels'!U21,'Résultats officiels'!U20=I!U17),"A",""))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Mexique</v>
      </c>
      <c r="V17" s="219">
        <v>1</v>
      </c>
      <c r="W17" s="12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3</v>
      </c>
      <c r="AO17" s="23">
        <f>E16+E18+F20</f>
        <v>3</v>
      </c>
      <c r="AP17" s="22">
        <f>F16+F18+E20</f>
        <v>4</v>
      </c>
      <c r="AQ17" s="24">
        <f>AO17-AP17</f>
        <v>-1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30103</v>
      </c>
      <c r="BA17" s="22">
        <f>10000*(AS17+AU17)+(E16-F16+F20-E20)*100+(E16+F20)</f>
        <v>30002</v>
      </c>
      <c r="BB17" s="22">
        <f>10000*(AT17+AU17)+(F20-E20+E18-F18)*100+(F20+E18)</f>
        <v>-299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officiels'!H18,I!E18='Résultats officiels'!E18,'Résultats officiels'!F18=I!F18),1,""))</f>
        <v/>
      </c>
      <c r="D18" s="68" t="str">
        <f>D16</f>
        <v>Maroc</v>
      </c>
      <c r="E18" s="217">
        <v>1</v>
      </c>
      <c r="F18" s="217">
        <v>2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6</v>
      </c>
      <c r="L18" s="109">
        <f>INDEX(AO17:AO20,MATCH(AK18,$AL17:$AL20,0))</f>
        <v>4</v>
      </c>
      <c r="M18" s="108">
        <f>INDEX(AP17:AP20,MATCH(AK18,$AL17:$AL20,0))</f>
        <v>4</v>
      </c>
      <c r="N18" s="110">
        <f>INDEX(AQ17:AQ20,MATCH(AK18,$AL17:$AL20,0))</f>
        <v>0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1</v>
      </c>
      <c r="P18" s="293"/>
      <c r="Q18" s="97" t="str">
        <f>IF(AND('Résultats officiels'!O18&gt;0,U18='Résultats officiels'!U18),"E",IF(AND('Résultats officiels'!O22&gt;0,'Résultats officiels'!U23=I!U18),"E",""))</f>
        <v>E</v>
      </c>
      <c r="R18" s="98" t="str">
        <f>IF('Résultats officiels'!O18=0,"",IF(AND(U18='Résultats officiels'!U18,'Résultats officiels'!U19=I!U19),"A",""))</f>
        <v>A</v>
      </c>
      <c r="S18" s="286">
        <f>IF(O18=0,"",IF(AND(R18="A",O18='Résultats officiels'!O18),1,IF(AND(I!R19="A",I!O18='Résultats officiels'!O22),1,"")))</f>
        <v>1</v>
      </c>
      <c r="T18" s="308" t="str">
        <f>IF(O18=0,"",IF(AND(R18="A",O18='Résultats officiels'!O18,V18='Résultats officiels'!V18,'Résultats officiels'!V19=I!V19),1,IF(AND(I!R19="A",I!O18='Résultats officiels'!O22,I!V18='Résultats officiels'!V23,'Résultats officiels'!V22=I!V19),1,"")))</f>
        <v/>
      </c>
      <c r="U18" s="121" t="str">
        <f>IF(OR(I58&lt;2),"G1",T(J57))</f>
        <v>Belgique</v>
      </c>
      <c r="V18" s="218">
        <v>2</v>
      </c>
      <c r="W18" s="12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6</v>
      </c>
      <c r="AQ18" s="24">
        <f>AO18-AP18</f>
        <v>-6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-300</v>
      </c>
      <c r="BA18" s="22">
        <f>10000*(AR18+AU18)+(F16-E16+F19-E19)*100+(F16+F19)</f>
        <v>-500</v>
      </c>
      <c r="BB18" s="22" t="s">
        <v>73</v>
      </c>
      <c r="BC18" s="24">
        <f>10000*(AT18+AU18)+(F19-E19+E21-F21)*100+(F19+E21)</f>
        <v>-400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officiels'!H19,I!E19='Résultats officiels'!E19,'Résultats officiels'!F19=I!F19),1,""))</f>
        <v/>
      </c>
      <c r="D19" s="68" t="str">
        <f>G17</f>
        <v>Espagne</v>
      </c>
      <c r="E19" s="217">
        <v>3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3</v>
      </c>
      <c r="L19" s="112">
        <f>INDEX(AO17:AO20,MATCH(AK19,$AL17:$AL20,0))</f>
        <v>3</v>
      </c>
      <c r="M19" s="111">
        <f>INDEX(AP17:AP20,MATCH(AK19,$AL17:$AL20,0))</f>
        <v>4</v>
      </c>
      <c r="N19" s="113">
        <f>INDEX(AQ17:AQ20,MATCH(AK19,$AL17:$AL20,0))</f>
        <v>-1</v>
      </c>
      <c r="O19" s="293"/>
      <c r="P19" s="293"/>
      <c r="Q19" s="97" t="str">
        <f>IF(AND('Résultats officiels'!O18&gt;0,U19='Résultats officiels'!U19),"E",IF(AND('Résultats officiels'!O22&gt;0,'Résultats officiels'!U22=I!U19),"E",""))</f>
        <v>E</v>
      </c>
      <c r="R19" s="98" t="str">
        <f>IF('Résultats officiels'!O22=0,"",IF(AND(U18='Résultats officiels'!U23,'Résultats officiels'!U22=I!U19),"A",""))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Japon</v>
      </c>
      <c r="V19" s="219">
        <v>0</v>
      </c>
      <c r="W19" s="12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6</v>
      </c>
      <c r="AO19" s="23">
        <f>E17+F18+F21</f>
        <v>4</v>
      </c>
      <c r="AP19" s="22">
        <f>F17+E18+E21</f>
        <v>4</v>
      </c>
      <c r="AQ19" s="24">
        <f>AO19-AP19</f>
        <v>0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60203</v>
      </c>
      <c r="BA19" s="22" t="s">
        <v>73</v>
      </c>
      <c r="BB19" s="22">
        <f>10000*(AR19+AU19)+(E17-F17+F18-E18)*100+(E17+F18)</f>
        <v>29903</v>
      </c>
      <c r="BC19" s="24">
        <f>10000*(AS19+AU19)+(E17-F17+F21-E21)*100+(E17+F21)</f>
        <v>29902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officiels'!H20,I!E20='Résultats officiels'!E20,'Résultats officiels'!F20=I!F20),1,""))</f>
        <v/>
      </c>
      <c r="D20" s="68" t="str">
        <f>G17</f>
        <v>Espagne</v>
      </c>
      <c r="E20" s="217">
        <v>2</v>
      </c>
      <c r="F20" s="217">
        <v>0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6</v>
      </c>
      <c r="N20" s="117">
        <f>INDEX(AQ17:AQ20,MATCH(AK20,$AL17:$AL20,0))</f>
        <v>-6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officiels'!U17=I!U20),"E",""))</f>
        <v/>
      </c>
      <c r="R20" s="98" t="str">
        <f>IF('Résultats officiels'!O20=0,"",IF(AND(U20='Résultats officiels'!U20,'Résultats officiels'!U21=I!U21),"A",""))</f>
        <v/>
      </c>
      <c r="S20" s="286" t="str">
        <f>IF(O20=0,"",IF(AND(R20="A",O20='Résultats officiels'!O20),1,IF(AND(I!R21="A",I!O20='Résultats officiels'!O16),1,"")))</f>
        <v/>
      </c>
      <c r="T20" s="308" t="str">
        <f>IF(O20=0,"",IF(AND(R20="A",O20='Résultats officiels'!O20,V20='Résultats officiels'!V20,'Résultats officiels'!V21=I!V21),1,IF(AND(I!R21="A",I!O20='Résultats officiels'!O16,I!V20='Résultats officiels'!V17,'Résultats officiels'!V16=I!V21),1,"")))</f>
        <v/>
      </c>
      <c r="U20" s="121" t="str">
        <f>IF(OR(I50&lt;2),"F1",T(J49))</f>
        <v>Allemagne</v>
      </c>
      <c r="V20" s="218">
        <v>2</v>
      </c>
      <c r="W20" s="12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9</v>
      </c>
      <c r="AO20" s="32">
        <f>F17+E19+E20</f>
        <v>8</v>
      </c>
      <c r="AP20" s="27">
        <f>E17+F19+F20</f>
        <v>1</v>
      </c>
      <c r="AQ20" s="33">
        <f>AO20-AP20</f>
        <v>7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60505</v>
      </c>
      <c r="BB20" s="27">
        <f>10000*(AR20+AT20)+(E20-F20+F17-E17)*100+(E20+F17)</f>
        <v>60405</v>
      </c>
      <c r="BC20" s="33">
        <f>10000*(AS20+AT20)+(E19-F19+F17-E17)*100+(E19+F17)</f>
        <v>60506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officiels'!H21,I!E21='Résultats officiels'!E21,'Résultats officiels'!F21=I!F21),1,""))</f>
        <v/>
      </c>
      <c r="D21" s="71" t="str">
        <f>G16</f>
        <v>Iran</v>
      </c>
      <c r="E21" s="217">
        <v>0</v>
      </c>
      <c r="F21" s="217">
        <v>1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5"/>
      <c r="L21" s="175"/>
      <c r="M21" s="175"/>
      <c r="N21" s="175"/>
      <c r="O21" s="293"/>
      <c r="P21" s="293"/>
      <c r="Q21" s="97" t="str">
        <f>IF(AND('Résultats officiels'!O20&gt;0,U21='Résultats officiels'!U21),"E",IF(AND('Résultats officiels'!O16&gt;0,'Résultats officiels'!U16=I!U21),"E",""))</f>
        <v>E</v>
      </c>
      <c r="R21" s="98" t="str">
        <f>IF('Résultats officiels'!O16=0,"",IF(AND(U20='Résultats officiels'!U17,'Résultats officiels'!U16=I!U21),"A",""))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1</v>
      </c>
      <c r="W21" s="12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7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2</v>
      </c>
      <c r="P22" s="293"/>
      <c r="Q22" s="97" t="str">
        <f>IF(AND('Résultats officiels'!O22&gt;0,U22='Résultats officiels'!U22),"E",IF(AND('Résultats officiels'!O18&gt;0,'Résultats officiels'!U19=I!U22),"E",""))</f>
        <v>E</v>
      </c>
      <c r="R22" s="98" t="str">
        <f>IF('Résultats officiels'!O22=0,"",IF(AND(U22='Résultats officiels'!U22,'Résultats officiels'!U23=I!U23),"A",""))</f>
        <v>A</v>
      </c>
      <c r="S22" s="286">
        <f>IF(O22=0,"",IF(AND(R22="A",O22='Résultats officiels'!O22),1,IF(AND(I!R23="A",I!O22='Résultats officiels'!O18),1,"")))</f>
        <v>1</v>
      </c>
      <c r="T22" s="308" t="str">
        <f>IF(O22=0,"",IF(AND(R22="A",O22='Résultats officiels'!O22,V22='Résultats officiels'!V22,'Résultats officiels'!V23=I!V23),1,IF(AND(I!R23="A",I!O22='Résultats officiels'!O18,I!V22='Résultats officiels'!V19,'Résultats officiels'!V18=I!V23),1,"")))</f>
        <v/>
      </c>
      <c r="U22" s="121" t="str">
        <f>IF(OR(I66&lt;2),"H1",T(J65))</f>
        <v>Colombie</v>
      </c>
      <c r="V22" s="218">
        <v>0</v>
      </c>
      <c r="W22" s="12">
        <v>4</v>
      </c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7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officiels'!U18=I!U23),"E",""))</f>
        <v>E</v>
      </c>
      <c r="R23" s="98" t="str">
        <f>IF('Résultats officiels'!O18=0,"",IF(AND(U22='Résultats officiels'!U19,'Résultats officiels'!U18=I!U23),"A",""))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0</v>
      </c>
      <c r="W23" s="12">
        <v>5</v>
      </c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officiels'!H24,I!E24='Résultats officiels'!E24,'Résultats officiels'!F24=I!F24),1,""))</f>
        <v/>
      </c>
      <c r="D24" s="67" t="s">
        <v>88</v>
      </c>
      <c r="E24" s="217">
        <v>3</v>
      </c>
      <c r="F24" s="217">
        <v>1</v>
      </c>
      <c r="G24" s="72" t="s">
        <v>76</v>
      </c>
      <c r="H24" s="95">
        <f t="shared" si="0"/>
        <v>1</v>
      </c>
      <c r="I24" s="177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>
        <f>IF(H25=0,"",IF(H25='Résultats officiels'!H25,1,""))</f>
        <v>1</v>
      </c>
      <c r="C25" s="75">
        <f>IF(H25=0,"",IF(AND(H25='Résultats officiels'!H25,I!E25='Résultats officiels'!E25,'Résultats officiels'!F25=I!F25),1,""))</f>
        <v>1</v>
      </c>
      <c r="D25" s="68" t="s">
        <v>125</v>
      </c>
      <c r="E25" s="217">
        <v>0</v>
      </c>
      <c r="F25" s="217">
        <v>1</v>
      </c>
      <c r="G25" s="73" t="s">
        <v>126</v>
      </c>
      <c r="H25" s="95">
        <f t="shared" si="0"/>
        <v>2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7</v>
      </c>
      <c r="M25" s="103">
        <f>INDEX(AP25:AP28,MATCH(AK25,$AL25:$AL28,0))</f>
        <v>2</v>
      </c>
      <c r="N25" s="123">
        <f>INDEX(AQ25:AQ28,MATCH(AK25,$AL25:$AL28,0))</f>
        <v>5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7</v>
      </c>
      <c r="AP25" s="22">
        <f>F24+F26+E28</f>
        <v>2</v>
      </c>
      <c r="AQ25" s="24">
        <f>AO25-AP25</f>
        <v>5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60305</v>
      </c>
      <c r="BA25" s="22">
        <f>10000*(AS25+AU25)+(E24-F24+F28-E28)*100+(E24+F28)</f>
        <v>60405</v>
      </c>
      <c r="BB25" s="22">
        <f>10000*(AT25+AU25)+(F28-E28+E26-F26)*100+(F28+E26)</f>
        <v>60304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officiels'!H26,I!E26='Résultats officiels'!E26,'Résultats officiels'!F26=I!F26),1,""))</f>
        <v/>
      </c>
      <c r="D26" s="68" t="str">
        <f>D24</f>
        <v>France</v>
      </c>
      <c r="E26" s="217">
        <v>2</v>
      </c>
      <c r="F26" s="217">
        <v>1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4</v>
      </c>
      <c r="L26" s="109">
        <f>INDEX(AO25:AO28,MATCH(AK26,$AL25:$AL28,0))</f>
        <v>1</v>
      </c>
      <c r="M26" s="108">
        <f>INDEX(AP25:AP28,MATCH(AK26,$AL25:$AL28,0))</f>
        <v>2</v>
      </c>
      <c r="N26" s="110">
        <f>INDEX(AQ25:AQ28,MATCH(AK26,$AL25:$AL28,0))</f>
        <v>-1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officiels'!U28=I!U26),"E",""))</f>
        <v/>
      </c>
      <c r="R26" s="98" t="str">
        <f>IF('Résultats officiels'!O26=0,"",IF(AND(U26='Résultats officiels'!U26,'Résultats officiels'!U27=I!U27),"A",""))</f>
        <v/>
      </c>
      <c r="S26" s="286" t="str">
        <f>IF(O26=0,"",IF(AND(R26="A",O26='Résultats officiels'!O26),1,IF(AND(I!R27="A",I!O26='Résultats officiels'!O28),1,"")))</f>
        <v/>
      </c>
      <c r="T26" s="287" t="str">
        <f>IF(O26=0,"",IF(AND(R26="A",O26='Résultats officiels'!O26,V26='Résultats officiels'!V26,'Résultats officiels'!V27=I!V27),1,IF(AND(I!R27="A",I!O26='Résultats officiels'!O28,I!V26='Résultats officiels'!V28,'Résultats officiels'!V29=I!V27),1,"")))</f>
        <v/>
      </c>
      <c r="U26" s="125" t="str">
        <f>IF(100*V8+W8&gt;100*V9+W9,U8,IF(100*V8+W8&lt;100*V9+W9,U9,CONCATENATE(U8," ou ",U9)))</f>
        <v>Portugal</v>
      </c>
      <c r="V26" s="218">
        <v>0</v>
      </c>
      <c r="W26" s="100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2.96</v>
      </c>
      <c r="AM26" s="21" t="str">
        <f>G24</f>
        <v>Australie</v>
      </c>
      <c r="AN26" s="22">
        <f>SUM(AR26:AU26)</f>
        <v>2</v>
      </c>
      <c r="AO26" s="23">
        <f>F24+F27+E29</f>
        <v>1</v>
      </c>
      <c r="AP26" s="22">
        <f>E24+E27+F29</f>
        <v>3</v>
      </c>
      <c r="AQ26" s="24">
        <f>AO26-AP26</f>
        <v>-2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1</v>
      </c>
      <c r="AU26" s="22">
        <f>IF(ISBLANK(F27),0,IF(F27&gt;E27,3,IF(F27=E27,1,0)))</f>
        <v>1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9801</v>
      </c>
      <c r="BA26" s="22">
        <f>10000*(AR26+AU26)+(F24-E24+F27-E27)*100+(F24+F27)</f>
        <v>9801</v>
      </c>
      <c r="BB26" s="22" t="s">
        <v>73</v>
      </c>
      <c r="BC26" s="24">
        <f>10000*(AT26+AU26)+(F27-E27+E29-F29)*100+(F27+E29)</f>
        <v>20000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-0.5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>
        <f>IF(H27=0,"",IF(H27='Résultats officiels'!H27,1,""))</f>
        <v>1</v>
      </c>
      <c r="C27" s="75" t="str">
        <f>IF(H27=0,"",IF(AND(H27='Résultats officiels'!H27,I!E27='Résultats officiels'!E27,'Résultats officiels'!F27=I!F27),1,""))</f>
        <v/>
      </c>
      <c r="D27" s="68" t="str">
        <f>G25</f>
        <v>Danemark</v>
      </c>
      <c r="E27" s="217">
        <v>0</v>
      </c>
      <c r="F27" s="217">
        <v>0</v>
      </c>
      <c r="G27" s="73" t="str">
        <f>G24</f>
        <v>Australie</v>
      </c>
      <c r="H27" s="95">
        <f t="shared" si="0"/>
        <v>3</v>
      </c>
      <c r="I27" s="106">
        <f>AI27</f>
        <v>3</v>
      </c>
      <c r="J27" s="68" t="str">
        <f>INDEX(AM25:AM28,MATCH(AK27,$AL25:$AL28,0))</f>
        <v>Australie</v>
      </c>
      <c r="K27" s="111">
        <f>INDEX(AN25:AN28,MATCH(AK27,$AL25:$AL28,0))</f>
        <v>2</v>
      </c>
      <c r="L27" s="112">
        <f>INDEX(AO25:AO28,MATCH(AK27,$AL25:$AL28,0))</f>
        <v>1</v>
      </c>
      <c r="M27" s="111">
        <f>INDEX(AP25:AP28,MATCH(AK27,$AL25:$AL28,0))</f>
        <v>3</v>
      </c>
      <c r="N27" s="113">
        <f>INDEX(AQ25:AQ28,MATCH(AK27,$AL25:$AL28,0))</f>
        <v>-2</v>
      </c>
      <c r="O27" s="293"/>
      <c r="P27" s="293"/>
      <c r="Q27" s="97" t="str">
        <f>IF(AND('Résultats officiels'!O26&gt;0,U27='Résultats officiels'!U27),"E",IF(AND('Résultats officiels'!O28&gt;0,'Résultats officiels'!U29=I!U27),"E",""))</f>
        <v>E</v>
      </c>
      <c r="R27" s="98" t="str">
        <f>IF('Résultats officiels'!O28=0,"",IF(AND(U26='Résultats officiels'!U28,'Résultats officiels'!U29=I!U27),"A",""))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1</v>
      </c>
      <c r="W27" s="100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2.96</v>
      </c>
      <c r="AL27" s="28">
        <f>SUM(BD27:BG27)+2.47</f>
        <v>3.97</v>
      </c>
      <c r="AM27" s="21" t="str">
        <f>D25</f>
        <v>Pérou</v>
      </c>
      <c r="AN27" s="22">
        <f>SUM(AR27:AU27)</f>
        <v>1</v>
      </c>
      <c r="AO27" s="23">
        <f>E25+F26+F29</f>
        <v>1</v>
      </c>
      <c r="AP27" s="22">
        <f>F25+E26+E29</f>
        <v>3</v>
      </c>
      <c r="AQ27" s="24">
        <f>AO27-AP27</f>
        <v>-2</v>
      </c>
      <c r="AR27" s="22">
        <f>IF(ISBLANK(F26),0,IF(AT25=3,0,IF(AT25=1,1,3)))</f>
        <v>0</v>
      </c>
      <c r="AS27" s="22">
        <f>IF(ISBLANK(F29),0,IF(F29&gt;E29,3,IF(F29=E29,1,0)))</f>
        <v>1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9901</v>
      </c>
      <c r="BA27" s="22" t="s">
        <v>73</v>
      </c>
      <c r="BB27" s="22">
        <f>10000*(AR27+AU27)+(E25-F25+F26-E26)*100+(E25+F26)</f>
        <v>-199</v>
      </c>
      <c r="BC27" s="24">
        <f>10000*(AS27+AU27)+(E25-F25+F29-E29)*100+(E25+F29)</f>
        <v>9900</v>
      </c>
      <c r="BD27" s="29">
        <f>-BF25</f>
        <v>0.5</v>
      </c>
      <c r="BE27" s="25">
        <f>-BF26</f>
        <v>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officiels'!H28,I!E28='Résultats officiels'!E28,'Résultats officiels'!F28=I!F28),1,""))</f>
        <v/>
      </c>
      <c r="D28" s="68" t="str">
        <f>G25</f>
        <v>Danemark</v>
      </c>
      <c r="E28" s="217">
        <v>0</v>
      </c>
      <c r="F28" s="217">
        <v>2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Pérou</v>
      </c>
      <c r="K28" s="115">
        <f>INDEX(AN25:AN28,MATCH(AK28,$AL25:$AL28,0))</f>
        <v>1</v>
      </c>
      <c r="L28" s="116">
        <f>INDEX(AO25:AO28,MATCH(AK28,$AL25:$AL28,0))</f>
        <v>1</v>
      </c>
      <c r="M28" s="115">
        <f>INDEX(AP25:AP28,MATCH(AK28,$AL25:$AL28,0))</f>
        <v>3</v>
      </c>
      <c r="N28" s="117">
        <f>INDEX(AQ25:AQ28,MATCH(AK28,$AL25:$AL28,0))</f>
        <v>-2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officiels'!U26=I!U28),"E",""))</f>
        <v/>
      </c>
      <c r="R28" s="98" t="str">
        <f>IF('Résultats officiels'!O28=0,"",IF(AND(U28='Résultats officiels'!U28,'Résultats officiels'!U29=I!U29),"A",""))</f>
        <v/>
      </c>
      <c r="S28" s="286" t="str">
        <f>IF(O28=0,"",IF(AND(R28="A",O28='Résultats officiels'!O28),1,IF(AND(I!R29="A",I!O28='Résultats officiels'!O26),1,"")))</f>
        <v/>
      </c>
      <c r="T28" s="287" t="str">
        <f>IF(O28=0,"",IF(AND(R28="A",O28='Résultats officiels'!O28,V28='Résultats officiels'!V28,'Résultats officiels'!V29=I!V29),1,IF(AND(I!R29="A",I!O28='Résultats officiels'!O26,I!V28='Résultats officiels'!V26,'Résultats officiels'!V27=I!V29),1,"")))</f>
        <v/>
      </c>
      <c r="U28" s="125" t="str">
        <f>IF(100*V12+W12&gt;100*V13+W13,U12,IF(100*V12+W12&lt;100*V13+W13,U13,CONCATENATE(U12," ou ",U13)))</f>
        <v>Espagne</v>
      </c>
      <c r="V28" s="218">
        <v>3</v>
      </c>
      <c r="W28" s="100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3.97</v>
      </c>
      <c r="AL28" s="30">
        <f>SUM(BD28:BG28)+2.48</f>
        <v>1.98</v>
      </c>
      <c r="AM28" s="31" t="str">
        <f>G25</f>
        <v>Danemark</v>
      </c>
      <c r="AN28" s="27">
        <f>SUM(AR28:AU28)</f>
        <v>4</v>
      </c>
      <c r="AO28" s="32">
        <f>F25+E27+E28</f>
        <v>1</v>
      </c>
      <c r="AP28" s="27">
        <f>E25+F27+F28</f>
        <v>2</v>
      </c>
      <c r="AQ28" s="33">
        <f>AO28-AP28</f>
        <v>-1</v>
      </c>
      <c r="AR28" s="27">
        <f>IF(ISBLANK(E28),0,IF(AU25=3,0,IF(AU25=1,1,3)))</f>
        <v>0</v>
      </c>
      <c r="AS28" s="27">
        <f>IF(ISBLANK(E27),0,IF(AU26=3,0,IF(AU26=1,1,3)))</f>
        <v>1</v>
      </c>
      <c r="AT28" s="27">
        <f>IF(ISBLANK(F25),0,IF(AU27=3,0,IF(AU27=1,1,3)))</f>
        <v>3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9800</v>
      </c>
      <c r="BB28" s="27">
        <f>10000*(AR28+AT28)+(E28-F28+F25-E25)*100+(E28+F25)</f>
        <v>29901</v>
      </c>
      <c r="BC28" s="33">
        <f>10000*(AS28+AT28)+(E27-F27+F25-E25)*100+(E27+F25)</f>
        <v>40101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officiels'!H29,I!E29='Résultats officiels'!E29,'Résultats officiels'!F29=I!F29),1,""))</f>
        <v/>
      </c>
      <c r="D29" s="71" t="str">
        <f>G24</f>
        <v>Australie</v>
      </c>
      <c r="E29" s="217">
        <v>0</v>
      </c>
      <c r="F29" s="217">
        <v>0</v>
      </c>
      <c r="G29" s="74" t="str">
        <f>D25</f>
        <v>Pérou</v>
      </c>
      <c r="H29" s="95">
        <f t="shared" si="0"/>
        <v>3</v>
      </c>
      <c r="I29" s="118"/>
      <c r="J29" s="119" t="str">
        <f>IF(OR(I27&lt;3,I26&lt;2),"TIRAGE AU SORT !!!"," ")</f>
        <v xml:space="preserve"> </v>
      </c>
      <c r="K29" s="175"/>
      <c r="L29" s="175"/>
      <c r="M29" s="175"/>
      <c r="N29" s="175"/>
      <c r="O29" s="293"/>
      <c r="P29" s="293"/>
      <c r="Q29" s="97" t="str">
        <f>IF(AND('Résultats officiels'!O28&gt;0,U29='Résultats officiels'!U29),"E",IF(AND('Résultats officiels'!O26&gt;0,'Résultats officiels'!U27=I!U29),"E",""))</f>
        <v/>
      </c>
      <c r="R29" s="98" t="str">
        <f>IF('Résultats officiels'!O26=0,"",IF(AND(U28='Résultats officiels'!U26,'Résultats officiels'!U27=I!U29),"A",""))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2</v>
      </c>
      <c r="W29" s="100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7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officiels'!U32=I!U30),"E",""))</f>
        <v>E</v>
      </c>
      <c r="R30" s="98" t="str">
        <f>IF('Résultats officiels'!O30=0,"",IF(AND(U30='Résultats officiels'!U30,'Résultats officiels'!U31=I!U31),"A",""))</f>
        <v>A</v>
      </c>
      <c r="S30" s="286" t="str">
        <f>IF(O30=0,"",IF(AND(R30="A",O30='Résultats officiels'!O30),1,IF(AND(I!R31="A",I!O30='Résultats officiels'!O32),1,"")))</f>
        <v/>
      </c>
      <c r="T30" s="287" t="str">
        <f>IF(O30=0,"",IF(AND(R30="A",O30='Résultats officiels'!O30,V30='Résultats officiels'!V30,'Résultats officiels'!V31=I!V31),1,IF(AND(I!R31="A",I!O30='Résultats officiels'!O32,I!V30='Résultats officiels'!V32,'Résultats officiels'!V33=I!V31),1,"")))</f>
        <v/>
      </c>
      <c r="U30" s="125" t="str">
        <f>IF(100*V16+W16&gt;100*V17+W17,U16,IF(100*V16+W16&lt;100*V17+W17,U17,CONCATENATE(U16," ou ",U17)))</f>
        <v>Brésil</v>
      </c>
      <c r="V30" s="218">
        <v>3</v>
      </c>
      <c r="W30" s="100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7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officiels'!U33=I!U31),"E",""))</f>
        <v>E</v>
      </c>
      <c r="R31" s="98" t="str">
        <f>IF('Résultats officiels'!O32=0,"",IF(AND(U30='Résultats officiels'!U32,'Résultats officiels'!U33=I!U31),"A",""))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1</v>
      </c>
      <c r="W31" s="100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officiels'!H32,I!E32='Résultats officiels'!E32,'Résultats officiels'!F32=I!F32),1,""))</f>
        <v/>
      </c>
      <c r="D32" s="67" t="s">
        <v>94</v>
      </c>
      <c r="E32" s="217">
        <v>3</v>
      </c>
      <c r="F32" s="217">
        <v>0</v>
      </c>
      <c r="G32" s="72" t="s">
        <v>127</v>
      </c>
      <c r="H32" s="95">
        <f t="shared" si="0"/>
        <v>1</v>
      </c>
      <c r="I32" s="177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officiels'!U30=I!U32),"E",""))</f>
        <v/>
      </c>
      <c r="R32" s="98" t="str">
        <f>IF('Résultats officiels'!O32=0,"",IF(AND(U32='Résultats officiels'!U32,'Résultats officiels'!U33=I!U33),"A",""))</f>
        <v/>
      </c>
      <c r="S32" s="286" t="str">
        <f>IF(O32=0,"",IF(AND(R32="A",O32='Résultats officiels'!O32),1,IF(AND(I!R33="A",I!O32='Résultats officiels'!O30),1,"")))</f>
        <v/>
      </c>
      <c r="T32" s="287" t="str">
        <f>IF(O32=0,"",IF(AND(R32="A",O32='Résultats officiels'!O32,V32='Résultats officiels'!V32,'Résultats officiels'!V33=I!V33),1,IF(AND(I!R33="A",I!O32='Résultats officiels'!O30,I!V32='Résultats officiels'!V30,'Résultats officiels'!V31=I!V33),1,"")))</f>
        <v/>
      </c>
      <c r="U32" s="125" t="str">
        <f>IF(100*V20+W20&gt;100*V21+W21,U20,IF(100*V20+W20&lt;100*V21+W21,U21,CONCATENATE(U20," ou ",U21)))</f>
        <v>Allemagne</v>
      </c>
      <c r="V32" s="218">
        <v>3</v>
      </c>
      <c r="W32" s="100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 t="str">
        <f>IF(H33=0,"",IF(AND(H33='Résultats officiels'!H33,I!E33='Résultats officiels'!E33,'Résultats officiels'!F33=I!F33),1,""))</f>
        <v/>
      </c>
      <c r="D33" s="68" t="s">
        <v>37</v>
      </c>
      <c r="E33" s="217">
        <v>3</v>
      </c>
      <c r="F33" s="217">
        <v>1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9</v>
      </c>
      <c r="L33" s="104">
        <f>INDEX(AO33:AO36,MATCH(AK33,$AL33:$AL36,0))</f>
        <v>6</v>
      </c>
      <c r="M33" s="103">
        <f>INDEX(AP33:AP36,MATCH(AK33,$AL33:$AL36,0))</f>
        <v>0</v>
      </c>
      <c r="N33" s="123">
        <f>INDEX(AQ33:AQ36,MATCH(AK33,$AL33:$AL36,0))</f>
        <v>6</v>
      </c>
      <c r="O33" s="293"/>
      <c r="P33" s="293"/>
      <c r="Q33" s="97" t="str">
        <f>IF(AND('Résultats officiels'!O32&gt;0,U33='Résultats officiels'!U33),"E",IF(AND('Résultats officiels'!O30&gt;0,'Résultats officiels'!U31=I!U33),"E",""))</f>
        <v>E</v>
      </c>
      <c r="R33" s="98" t="str">
        <f>IF('Résultats officiels'!O30=0,"",IF(AND(U32='Résultats officiels'!U30,'Résultats officiels'!U31=I!U33),"A",""))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Angleterre</v>
      </c>
      <c r="V33" s="219">
        <v>2</v>
      </c>
      <c r="W33" s="100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9</v>
      </c>
      <c r="AO33" s="23">
        <f>E32+E34+F36</f>
        <v>6</v>
      </c>
      <c r="AP33" s="22">
        <f>F32+F34+E36</f>
        <v>0</v>
      </c>
      <c r="AQ33" s="24">
        <f>AO33-AP33</f>
        <v>6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60404</v>
      </c>
      <c r="BA33" s="22">
        <f>10000*(AS33+AU33)+(E32-F32+F36-E36)*100+(E32+F36)</f>
        <v>60505</v>
      </c>
      <c r="BB33" s="22">
        <f>10000*(AT33+AU33)+(F36-E36+E34-F34)*100+(F36+E34)</f>
        <v>60303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officiels'!H34,I!E34='Résultats officiels'!E34,'Résultats officiels'!F34=I!F34),1,""))</f>
        <v/>
      </c>
      <c r="D34" s="68" t="str">
        <f>D32</f>
        <v>Argentine</v>
      </c>
      <c r="E34" s="217">
        <v>1</v>
      </c>
      <c r="F34" s="217">
        <v>0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6</v>
      </c>
      <c r="L34" s="109">
        <f>INDEX(AO33:AO36,MATCH(AK34,$AL33:$AL36,0))</f>
        <v>5</v>
      </c>
      <c r="M34" s="108">
        <f>INDEX(AP33:AP36,MATCH(AK34,$AL33:$AL36,0))</f>
        <v>2</v>
      </c>
      <c r="N34" s="110">
        <f>INDEX(AQ33:AQ36,MATCH(AK34,$AL33:$AL36,0))</f>
        <v>3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3.96</v>
      </c>
      <c r="AM34" s="21" t="str">
        <f>G32</f>
        <v>Islande</v>
      </c>
      <c r="AN34" s="22">
        <f>SUM(AR34:AU34)</f>
        <v>0</v>
      </c>
      <c r="AO34" s="23">
        <f>F32+F35+E37</f>
        <v>1</v>
      </c>
      <c r="AP34" s="22">
        <f>E32+E35+F37</f>
        <v>7</v>
      </c>
      <c r="AQ34" s="24">
        <f>AO34-AP34</f>
        <v>-6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-500</v>
      </c>
      <c r="BA34" s="22">
        <f>10000*(AR34+AU34)+(F32-E32+F35-E35)*100+(F32+F35)</f>
        <v>-399</v>
      </c>
      <c r="BB34" s="22" t="s">
        <v>73</v>
      </c>
      <c r="BC34" s="24">
        <f>10000*(AT34+AU34)+(F35-E35+E37-F37)*100+(F35+E37)</f>
        <v>-299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>
        <f>IF(H35=0,"",IF(H35='Résultats officiels'!H35,1,""))</f>
        <v>1</v>
      </c>
      <c r="C35" s="75" t="str">
        <f>IF(H35=0,"",IF(AND(H35='Résultats officiels'!H35,I!E35='Résultats officiels'!E35,'Résultats officiels'!F35=I!F35),1,""))</f>
        <v/>
      </c>
      <c r="D35" s="68" t="str">
        <f>G33</f>
        <v>Nigéria</v>
      </c>
      <c r="E35" s="217">
        <v>2</v>
      </c>
      <c r="F35" s="217">
        <v>1</v>
      </c>
      <c r="G35" s="73" t="str">
        <f>G32</f>
        <v>Islande</v>
      </c>
      <c r="H35" s="95">
        <f t="shared" si="0"/>
        <v>1</v>
      </c>
      <c r="I35" s="106">
        <f>AI35</f>
        <v>3</v>
      </c>
      <c r="J35" s="68" t="str">
        <f>INDEX(AM33:AM36,MATCH(AK35,$AL33:$AL36,0))</f>
        <v>Nigéria</v>
      </c>
      <c r="K35" s="111">
        <f>INDEX(AN33:AN36,MATCH(AK35,$AL33:$AL36,0))</f>
        <v>3</v>
      </c>
      <c r="L35" s="112">
        <f>INDEX(AO33:AO36,MATCH(AK35,$AL33:$AL36,0))</f>
        <v>3</v>
      </c>
      <c r="M35" s="111">
        <f>INDEX(AP33:AP36,MATCH(AK35,$AL33:$AL36,0))</f>
        <v>6</v>
      </c>
      <c r="N35" s="113">
        <f>INDEX(AQ33:AQ36,MATCH(AK35,$AL33:$AL36,0))</f>
        <v>-3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2.98</v>
      </c>
      <c r="AL35" s="28">
        <f>SUM(BD35:BG35)+2.47</f>
        <v>1.9700000000000002</v>
      </c>
      <c r="AM35" s="21" t="str">
        <f>D33</f>
        <v>Croatie</v>
      </c>
      <c r="AN35" s="22">
        <f>SUM(AR35:AU35)</f>
        <v>6</v>
      </c>
      <c r="AO35" s="23">
        <f>E33+F34+F37</f>
        <v>5</v>
      </c>
      <c r="AP35" s="22">
        <f>F33+E34+E37</f>
        <v>2</v>
      </c>
      <c r="AQ35" s="24">
        <f>AO35-AP35</f>
        <v>3</v>
      </c>
      <c r="AR35" s="22">
        <f>IF(ISBLANK(F34),0,IF(AT33=3,0,IF(AT33=1,1,3)))</f>
        <v>0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30102</v>
      </c>
      <c r="BA35" s="22" t="s">
        <v>73</v>
      </c>
      <c r="BB35" s="22">
        <f>10000*(AR35+AU35)+(E33-F33+F34-E34)*100+(E33+F34)</f>
        <v>30103</v>
      </c>
      <c r="BC35" s="24">
        <f>10000*(AS35+AU35)+(E33-F33+F37-E37)*100+(E33+F37)</f>
        <v>60405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officiels'!H36,I!E36='Résultats officiels'!E36,'Résultats officiels'!F36=I!F36),1,""))</f>
        <v/>
      </c>
      <c r="D36" s="68" t="str">
        <f>G33</f>
        <v>Nigéria</v>
      </c>
      <c r="E36" s="217">
        <v>0</v>
      </c>
      <c r="F36" s="217">
        <v>2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Islande</v>
      </c>
      <c r="K36" s="115">
        <f>INDEX(AN33:AN36,MATCH(AK36,$AL33:$AL36,0))</f>
        <v>0</v>
      </c>
      <c r="L36" s="116">
        <f>INDEX(AO33:AO36,MATCH(AK36,$AL33:$AL36,0))</f>
        <v>1</v>
      </c>
      <c r="M36" s="115">
        <f>INDEX(AP33:AP36,MATCH(AK36,$AL33:$AL36,0))</f>
        <v>7</v>
      </c>
      <c r="N36" s="117">
        <f>INDEX(AQ33:AQ36,MATCH(AK36,$AL33:$AL36,0))</f>
        <v>-6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officiels'!U38=I!U36),"E",""))</f>
        <v>E</v>
      </c>
      <c r="R36" s="98" t="str">
        <f>IF('Résultats officiels'!O36=0,"",IF(AND(U36='Résultats officiels'!U36,'Résultats officiels'!U37=I!U37),"A",""))</f>
        <v/>
      </c>
      <c r="S36" s="286" t="str">
        <f>IF(O36=0,"",IF(AND(R36="A",O36='Résultats officiels'!O36),1,IF(AND(I!R37="A",I!O36='Résultats officiels'!O38),1,"")))</f>
        <v/>
      </c>
      <c r="T36" s="297" t="str">
        <f>IF(O36=0,"",IF(AND(R36="A",O36='Résultats officiels'!O36,V36='Résultats officiels'!V36,'Résultats officiels'!V37=I!V37),1,IF(AND(I!R37="A",I!O36='Résultats officiels'!O38,I!V36='Résultats officiels'!V38,'Résultats officiels'!V39=I!V37),1,"")))</f>
        <v/>
      </c>
      <c r="U36" s="128" t="str">
        <f>IF(100*V26+W26&gt;100*V27+W27,U26,IF(100*V26+W26&lt;100*V27+W27,U27,IF(X27*X26=1,"-",CONCATENATE(U26," ou ",U27))))</f>
        <v>France</v>
      </c>
      <c r="V36" s="218">
        <v>1</v>
      </c>
      <c r="W36" s="12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3.96</v>
      </c>
      <c r="AL36" s="30">
        <f>SUM(BD36:BG36)+2.48</f>
        <v>2.98</v>
      </c>
      <c r="AM36" s="31" t="str">
        <f>G33</f>
        <v>Nigéria</v>
      </c>
      <c r="AN36" s="27">
        <f>SUM(AR36:AU36)</f>
        <v>3</v>
      </c>
      <c r="AO36" s="32">
        <f>F33+E35+E36</f>
        <v>3</v>
      </c>
      <c r="AP36" s="27">
        <f>E33+F35+F36</f>
        <v>6</v>
      </c>
      <c r="AQ36" s="33">
        <f>AO36-AP36</f>
        <v>-3</v>
      </c>
      <c r="AR36" s="27">
        <f>IF(ISBLANK(E36),0,IF(AU33=3,0,IF(AU33=1,1,3)))</f>
        <v>0</v>
      </c>
      <c r="AS36" s="27">
        <f>IF(ISBLANK(E35),0,IF(AU34=3,0,IF(AU34=1,1,3)))</f>
        <v>3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1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29902</v>
      </c>
      <c r="BB36" s="27">
        <f>10000*(AR36+AT36)+(E36-F36+F33-E33)*100+(E36+F33)</f>
        <v>-399</v>
      </c>
      <c r="BC36" s="33">
        <f>10000*(AS36+AT36)+(E35-F35+F33-E33)*100+(E35+F33)</f>
        <v>29903</v>
      </c>
      <c r="BD36" s="34">
        <f>-BG33</f>
        <v>0.5</v>
      </c>
      <c r="BE36" s="35">
        <f>-BG34</f>
        <v>-0.5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 t="str">
        <f>IF(H37=0,"",IF(AND(H37='Résultats officiels'!H37,I!E37='Résultats officiels'!E37,'Résultats officiels'!F37=I!F37),1,""))</f>
        <v/>
      </c>
      <c r="D37" s="71" t="str">
        <f>G32</f>
        <v>Islande</v>
      </c>
      <c r="E37" s="217">
        <v>0</v>
      </c>
      <c r="F37" s="217">
        <v>2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75"/>
      <c r="L37" s="175"/>
      <c r="M37" s="175"/>
      <c r="N37" s="175"/>
      <c r="O37" s="293"/>
      <c r="P37" s="293"/>
      <c r="Q37" s="97" t="str">
        <f>IF(AND('Résultats officiels'!O36&gt;0,U37='Résultats officiels'!U37),"E",IF(AND('Résultats officiels'!O38&gt;0,'Résultats officiels'!U39=I!U37),"E",""))</f>
        <v/>
      </c>
      <c r="R37" s="98" t="str">
        <f>IF('Résultats officiels'!O38=0,"",IF(AND(U36='Résultats officiels'!U38,'Résultats officiels'!U39=I!U37),"A",""))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2</v>
      </c>
      <c r="W37" s="12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7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officiels'!U36=I!U38),"E",""))</f>
        <v/>
      </c>
      <c r="R38" s="98" t="str">
        <f>IF('Résultats officiels'!O38=0,"",IF(AND(U38='Résultats officiels'!U38,'Résultats officiels'!U39=I!U39),"A",""))</f>
        <v/>
      </c>
      <c r="S38" s="286" t="str">
        <f>IF(O38=0,"",IF(AND(R38="A",O38='Résultats officiels'!O38),1,IF(AND(I!R39="A",I!O38='Résultats officiels'!O36),1,"")))</f>
        <v/>
      </c>
      <c r="T38" s="297" t="str">
        <f>IF(O38=0,"",IF(AND(R38="A",O38='Résultats officiels'!O38,V38='Résultats officiels'!V38,'Résultats officiels'!V39=I!V39),1,IF(AND(I!R39="A",I!O38='Résultats officiels'!O36,I!V38='Résultats officiels'!V36,'Résultats officiels'!V37=I!V39),1,"")))</f>
        <v/>
      </c>
      <c r="U38" s="125" t="str">
        <f>IF(100*V28+W28&gt;100*V29+W29,U28,IF(100*V28+W28&lt;100*V29+W29,U29,IF(X30*X31=1,"-",CONCATENATE(U28," ou ",U29))))</f>
        <v>Espagne</v>
      </c>
      <c r="V38" s="218">
        <v>1</v>
      </c>
      <c r="W38" s="12">
        <v>5</v>
      </c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7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officiels'!U37=I!U39),"E",""))</f>
        <v/>
      </c>
      <c r="R39" s="98" t="str">
        <f>IF('Résultats officiels'!O36=0,"",IF(AND(U38='Résultats officiels'!U36,'Résultats officiels'!U37=I!U39),"A",""))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1</v>
      </c>
      <c r="W39" s="12">
        <v>4</v>
      </c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officiels'!H40,I!E40='Résultats officiels'!E40,'Résultats officiels'!F40=I!F40),1,""))</f>
        <v/>
      </c>
      <c r="D40" s="67" t="s">
        <v>83</v>
      </c>
      <c r="E40" s="217">
        <v>1</v>
      </c>
      <c r="F40" s="217">
        <v>1</v>
      </c>
      <c r="G40" s="72" t="s">
        <v>128</v>
      </c>
      <c r="H40" s="95">
        <f t="shared" si="0"/>
        <v>3</v>
      </c>
      <c r="I40" s="177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officiels'!H41,I!E41='Résultats officiels'!E41,'Résultats officiels'!F41=I!F41),1,""))</f>
        <v/>
      </c>
      <c r="D41" s="68" t="s">
        <v>36</v>
      </c>
      <c r="E41" s="217">
        <v>3</v>
      </c>
      <c r="F41" s="217">
        <v>1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8</v>
      </c>
      <c r="M41" s="103">
        <f>INDEX(AP41:AP44,MATCH(AK41,$AL41:$AL44,0))</f>
        <v>2</v>
      </c>
      <c r="N41" s="123">
        <f>INDEX(AQ41:AQ44,MATCH(AK41,$AL41:$AL44,0))</f>
        <v>6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3.95</v>
      </c>
      <c r="AM41" s="21" t="str">
        <f>D40</f>
        <v>Costa Rica</v>
      </c>
      <c r="AN41" s="22">
        <f>SUM(AR41:AU41)</f>
        <v>1</v>
      </c>
      <c r="AO41" s="23">
        <f>E40+E42+F44</f>
        <v>2</v>
      </c>
      <c r="AP41" s="22">
        <f>F40+F42+E44</f>
        <v>6</v>
      </c>
      <c r="AQ41" s="24">
        <f>AO41-AP41</f>
        <v>-4</v>
      </c>
      <c r="AR41" s="22" t="s">
        <v>73</v>
      </c>
      <c r="AS41" s="22">
        <f>IF(ISBLANK(E40),0,IF(E40&gt;F40,3,IF(E40=F40,1,0)))</f>
        <v>1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9801</v>
      </c>
      <c r="BA41" s="22">
        <f>10000*(AS41+AU41)+(E40-F40+F44-E44)*100+(E40+F44)</f>
        <v>9802</v>
      </c>
      <c r="BB41" s="22">
        <f>10000*(AT41+AU41)+(F44-E44+E42-F42)*100+(F44+E42)</f>
        <v>-399</v>
      </c>
      <c r="BC41" s="24" t="s">
        <v>73</v>
      </c>
      <c r="BD41" s="23" t="s">
        <v>73</v>
      </c>
      <c r="BE41" s="25">
        <f>IF($AN41&gt;$AN42,-0.5,IF($AN42&gt;$AN41,0.5,IF(AW41,-0.5,IF(AV42,0.5,BU41))))</f>
        <v>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>
        <f>IF(H42=0,"",IF(AND(H42='Résultats officiels'!H42,I!E42='Résultats officiels'!E42,'Résultats officiels'!F42=I!F42),1,""))</f>
        <v>1</v>
      </c>
      <c r="D42" s="68" t="str">
        <f>D40</f>
        <v>Costa Rica</v>
      </c>
      <c r="E42" s="217">
        <v>0</v>
      </c>
      <c r="F42" s="217">
        <v>2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4</v>
      </c>
      <c r="L42" s="109">
        <f>INDEX(AO41:AO44,MATCH(AK42,$AL41:$AL44,0))</f>
        <v>6</v>
      </c>
      <c r="M42" s="108">
        <f>INDEX(AP41:AP44,MATCH(AK42,$AL41:$AL44,0))</f>
        <v>6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2.96</v>
      </c>
      <c r="AM42" s="21" t="str">
        <f>G40</f>
        <v>Serbie</v>
      </c>
      <c r="AN42" s="22">
        <f>SUM(AR42:AU42)</f>
        <v>2</v>
      </c>
      <c r="AO42" s="23">
        <f>F40+F43+E45</f>
        <v>4</v>
      </c>
      <c r="AP42" s="22">
        <f>E40+E43+F45</f>
        <v>6</v>
      </c>
      <c r="AQ42" s="24">
        <f>AO42-AP42</f>
        <v>-2</v>
      </c>
      <c r="AR42" s="22">
        <f>IF(ISBLANK(F40),0,IF(AS41=3,0,IF(AS41=1,1,3)))</f>
        <v>1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1</v>
      </c>
      <c r="AV42" s="23" t="b">
        <f>(10*(AQ41-AQ42)+AO41-AO42&lt;0)</f>
        <v>1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9802</v>
      </c>
      <c r="BA42" s="22">
        <f>10000*(AR42+AU42)+(F40-E40+F43-E43)*100+(F40+F43)</f>
        <v>20003</v>
      </c>
      <c r="BB42" s="22" t="s">
        <v>73</v>
      </c>
      <c r="BC42" s="24">
        <f>10000*(AT42+AU42)+(F43-E43+E45-F45)*100+(F43+E45)</f>
        <v>9803</v>
      </c>
      <c r="BD42" s="29">
        <f>-BE41</f>
        <v>-0.5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officiels'!H43,I!E43='Résultats officiels'!E43,'Résultats officiels'!F43=I!F43),1,""))</f>
        <v/>
      </c>
      <c r="D43" s="68" t="str">
        <f>G41</f>
        <v>Suisse</v>
      </c>
      <c r="E43" s="217">
        <v>2</v>
      </c>
      <c r="F43" s="217">
        <v>2</v>
      </c>
      <c r="G43" s="73" t="str">
        <f>G40</f>
        <v>Serbie</v>
      </c>
      <c r="H43" s="95">
        <f t="shared" si="0"/>
        <v>3</v>
      </c>
      <c r="I43" s="106">
        <f>AI43</f>
        <v>3</v>
      </c>
      <c r="J43" s="68" t="str">
        <f>INDEX(AM41:AM44,MATCH(AK43,$AL41:$AL44,0))</f>
        <v>Serbie</v>
      </c>
      <c r="K43" s="111">
        <f>INDEX(AN41:AN44,MATCH(AK43,$AL41:$AL44,0))</f>
        <v>2</v>
      </c>
      <c r="L43" s="112">
        <f>INDEX(AO41:AO44,MATCH(AK43,$AL41:$AL44,0))</f>
        <v>4</v>
      </c>
      <c r="M43" s="111">
        <f>INDEX(AP41:AP44,MATCH(AK43,$AL41:$AL44,0))</f>
        <v>6</v>
      </c>
      <c r="N43" s="113">
        <f>INDEX(AQ41:AQ44,MATCH(AK43,$AL41:$AL44,0))</f>
        <v>-2</v>
      </c>
      <c r="O43" s="173"/>
      <c r="P43" s="173"/>
      <c r="Q43" s="97" t="str">
        <f>IF(AND('Résultats officiels'!O41&gt;0,U43='Résultats officiels'!U43),"E",IF(AND('Résultats officiels'!O41&gt;0,'Résultats officiels'!U44=I!U43),"E",""))</f>
        <v/>
      </c>
      <c r="R43" s="98" t="str">
        <f>IF('Résultats officiels'!O41=0,"",IF(AND(U43='Résultats officiels'!U43,'Résultats officiels'!U44=I!U44),"A",""))</f>
        <v/>
      </c>
      <c r="S43" s="286" t="str">
        <f>IF(O41=0,"",IF(AND(R43="A",O41='Résultats officiels'!O41),1,IF(AND(I!R44="A",I!O41='Résultats officiels'!O41),1,"")))</f>
        <v/>
      </c>
      <c r="T43" s="287" t="str">
        <f>IF(O41=0,"",IF(AND(R43="A",O41='Résultats officiels'!O41,V43='Résultats officiels'!V43,'Résultats officiels'!V44=I!V44),1,IF(AND(I!R44="A",I!O41='Résultats officiels'!O41,I!V43='Résultats officiels'!V44,'Résultats officiels'!V43=I!V44),1,"")))</f>
        <v/>
      </c>
      <c r="U43" s="125" t="str">
        <f>IF(100*V36+W36&gt;100*V37+W37,U36,IF(100*V36+W36&lt;100*V37+W37,U37," - "))</f>
        <v>Brésil</v>
      </c>
      <c r="V43" s="218">
        <v>2</v>
      </c>
      <c r="W43" s="100"/>
      <c r="X43" s="147" t="str">
        <f>IF(AND('Résultats officiels'!X41&gt;0,AA43='Résultats officiels'!AA43),"E",IF(AND('Résultats officiels'!X41&gt;0,'Résultats officiels'!AA44=I!AA43),"E",""))</f>
        <v/>
      </c>
      <c r="Y43" s="286" t="str">
        <f>IF(X41=0,"",IF(AND(X45="A",X41='Résultats officiels'!X41),1,IF(AND(X46="A",I!X41='Résultats officiels'!X41),1,"")))</f>
        <v/>
      </c>
      <c r="Z43" s="287" t="str">
        <f>IF(X41=0,"",IF(AND(X45="A",X41='Résultats officiels'!X41,AB43='Résultats officiels'!AB43,'Résultats officiels'!AB44=I!AB44),1,IF(AND(I!X46="A",I!X41='Résultats officiels'!X41,I!AB43='Résultats officiels'!AB44,'Résultats officiels'!AB43=I!AB44),1,"")))</f>
        <v/>
      </c>
      <c r="AA43" s="100" t="str">
        <f>IF(100*V36+W36&gt;100*V37+W37,U37,IF(100*V36+W36&lt;100*V37+W37,U36," - "))</f>
        <v>France</v>
      </c>
      <c r="AB43" s="217">
        <v>3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2.96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8</v>
      </c>
      <c r="AP43" s="22">
        <f>F41+E42+E45</f>
        <v>2</v>
      </c>
      <c r="AQ43" s="24">
        <f>AO43-AP43</f>
        <v>6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60405</v>
      </c>
      <c r="BA43" s="22" t="s">
        <v>73</v>
      </c>
      <c r="BB43" s="22">
        <f>10000*(AR43+AU43)+(E41-F41+F42-E42)*100+(E41+F42)</f>
        <v>60405</v>
      </c>
      <c r="BC43" s="24">
        <f>10000*(AS43+AU43)+(E41-F41+F45-E45)*100+(E41+F45)</f>
        <v>60406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officiels'!H44,I!E44='Résultats officiels'!E44,'Résultats officiels'!F44=I!F44),1,""))</f>
        <v/>
      </c>
      <c r="D44" s="68" t="str">
        <f>G41</f>
        <v>Suisse</v>
      </c>
      <c r="E44" s="217">
        <v>3</v>
      </c>
      <c r="F44" s="217">
        <v>1</v>
      </c>
      <c r="G44" s="73" t="str">
        <f>D40</f>
        <v>Costa Rica</v>
      </c>
      <c r="H44" s="95">
        <f t="shared" si="0"/>
        <v>1</v>
      </c>
      <c r="I44" s="114">
        <f>AI44</f>
        <v>4</v>
      </c>
      <c r="J44" s="71" t="str">
        <f>INDEX(AM41:AM44,MATCH(AK44,$AL41:$AL44,0))</f>
        <v>Costa Rica</v>
      </c>
      <c r="K44" s="115">
        <f>INDEX(AN41:AN44,MATCH(AK44,$AL41:$AL44,0))</f>
        <v>1</v>
      </c>
      <c r="L44" s="116">
        <f>INDEX(AO41:AO44,MATCH(AK44,$AL41:$AL44,0))</f>
        <v>2</v>
      </c>
      <c r="M44" s="115">
        <f>INDEX(AP41:AP44,MATCH(AK44,$AL41:$AL44,0))</f>
        <v>6</v>
      </c>
      <c r="N44" s="117">
        <f>INDEX(AQ41:AQ44,MATCH(AK44,$AL41:$AL44,0))</f>
        <v>-4</v>
      </c>
      <c r="O44" s="173"/>
      <c r="P44" s="173"/>
      <c r="Q44" s="97" t="str">
        <f>IF(AND('Résultats officiels'!O41&gt;0,U44='Résultats officiels'!U44),"E",IF(AND('Résultats officiels'!O41&gt;0,'Résultats officiels'!U43=I!U44),"E",""))</f>
        <v/>
      </c>
      <c r="R44" s="98" t="str">
        <f>IF('Résultats officiels'!O41=0,"",IF(AND(U43='Résultats officiels'!U44,'Résultats officiels'!U43=I!U44),"A",""))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Espagne</v>
      </c>
      <c r="V44" s="219">
        <v>1</v>
      </c>
      <c r="W44" s="100"/>
      <c r="X44" s="147" t="str">
        <f>IF(AND('Résultats officiels'!X41&gt;0,AA44='Résultats officiels'!AA44),"E",IF(AND('Résultats officiels'!X41&gt;0,'Résultats officiels'!AA43=I!AA44),"E",""))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Allemagne</v>
      </c>
      <c r="AB44" s="219">
        <v>1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3.95</v>
      </c>
      <c r="AL44" s="30">
        <f>SUM(BD44:BG44)+2.48</f>
        <v>1.98</v>
      </c>
      <c r="AM44" s="31" t="str">
        <f>G41</f>
        <v>Suisse</v>
      </c>
      <c r="AN44" s="27">
        <f>SUM(AR44:AU44)</f>
        <v>4</v>
      </c>
      <c r="AO44" s="32">
        <f>F41+E43+E44</f>
        <v>6</v>
      </c>
      <c r="AP44" s="27">
        <f>E41+F43+F44</f>
        <v>6</v>
      </c>
      <c r="AQ44" s="33">
        <f>AO44-AP44</f>
        <v>0</v>
      </c>
      <c r="AR44" s="27">
        <f>IF(ISBLANK(E44),0,IF(AU41=3,0,IF(AU41=1,1,3)))</f>
        <v>3</v>
      </c>
      <c r="AS44" s="27">
        <f>IF(ISBLANK(E43),0,IF(AU42=3,0,IF(AU42=1,1,3)))</f>
        <v>1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40205</v>
      </c>
      <c r="BB44" s="27">
        <f>10000*(AR44+AT44)+(E44-F44+F41-E41)*100+(E44+F41)</f>
        <v>30004</v>
      </c>
      <c r="BC44" s="33">
        <f>10000*(AS44+AT44)+(E43-F43+F41-E41)*100+(E43+F41)</f>
        <v>9803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officiels'!H45,I!E45='Résultats officiels'!E45,'Résultats officiels'!F45=I!F45),1,""))</f>
        <v/>
      </c>
      <c r="D45" s="71" t="str">
        <f>G40</f>
        <v>Serbie</v>
      </c>
      <c r="E45" s="217">
        <v>1</v>
      </c>
      <c r="F45" s="217">
        <v>3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5"/>
      <c r="L45" s="175"/>
      <c r="M45" s="175"/>
      <c r="N45" s="175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officiels'!AA44=I!AA44),"A",""))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7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officiels'!U46=I!U46),"C","")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Brésil</v>
      </c>
      <c r="V46" s="130"/>
      <c r="W46" s="95"/>
      <c r="X46" s="148" t="str">
        <f>IF('Résultats officiels'!X41=0,"",IF(AND(AA43='Résultats officiels'!AA44,'Résultats officiels'!AA43=I!AA44),"A",""))</f>
        <v/>
      </c>
      <c r="Y46" s="288" t="s">
        <v>92</v>
      </c>
      <c r="Z46" s="257"/>
      <c r="AA46" s="282" t="str">
        <f>IF(100*V43+W43&gt;100*V44+W44,U44,IF(100*V44+W44&gt;100*V43+W43,U43,"-"))</f>
        <v>Espagne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7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officiels'!AA46=I!AA46),"S","")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officiels'!H48,I!E48='Résultats officiels'!E48,'Résultats officiels'!F48=I!F48),1,""))</f>
        <v/>
      </c>
      <c r="D48" s="67" t="s">
        <v>100</v>
      </c>
      <c r="E48" s="217">
        <v>2</v>
      </c>
      <c r="F48" s="217">
        <v>2</v>
      </c>
      <c r="G48" s="72" t="s">
        <v>72</v>
      </c>
      <c r="H48" s="95">
        <f t="shared" si="0"/>
        <v>3</v>
      </c>
      <c r="I48" s="177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France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>
        <f>IF(H49=0,"",IF(AND(H49='Résultats officiels'!H49,I!E49='Résultats officiels'!E49,'Résultats officiels'!F49=I!F49),1,""))</f>
        <v>1</v>
      </c>
      <c r="D49" s="68" t="s">
        <v>129</v>
      </c>
      <c r="E49" s="217">
        <v>1</v>
      </c>
      <c r="F49" s="217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7</v>
      </c>
      <c r="L49" s="104">
        <f>INDEX(AO49:AO52,MATCH(AK49,$AL49:$AL52,0))</f>
        <v>7</v>
      </c>
      <c r="M49" s="103">
        <f>INDEX(AP49:AP52,MATCH(AK49,$AL49:$AL52,0))</f>
        <v>4</v>
      </c>
      <c r="N49" s="123">
        <f>INDEX(AQ49:AQ52,MATCH(AK49,$AL49:$AL52,0))</f>
        <v>3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7</v>
      </c>
      <c r="AO49" s="23">
        <f>E48+E50+F52</f>
        <v>7</v>
      </c>
      <c r="AP49" s="22">
        <f>F48+F50+E52</f>
        <v>4</v>
      </c>
      <c r="AQ49" s="24">
        <f>AO49-AP49</f>
        <v>3</v>
      </c>
      <c r="AR49" s="22" t="s">
        <v>73</v>
      </c>
      <c r="AS49" s="22">
        <f>IF(ISBLANK(E48),0,IF(E48&gt;F48,3,IF(E48=F48,1,0)))</f>
        <v>1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40104</v>
      </c>
      <c r="BA49" s="22">
        <f>10000*(AS49+AU49)+(E48-F48+F52-E52)*100+(E48+F52)</f>
        <v>40205</v>
      </c>
      <c r="BB49" s="22">
        <f>10000*(AT49+AU49)+(F52-E52+E50-F50)*100+(F52+E50)</f>
        <v>60305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>
        <f>IF(H50=0,"",IF(AND(H50='Résultats officiels'!H50,I!E50='Résultats officiels'!E50,'Résultats officiels'!F50=I!F50),1,""))</f>
        <v>1</v>
      </c>
      <c r="D50" s="68" t="str">
        <f>D48</f>
        <v>Allemagne</v>
      </c>
      <c r="E50" s="217">
        <v>2</v>
      </c>
      <c r="F50" s="217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Mexique</v>
      </c>
      <c r="K50" s="108">
        <f>INDEX(AN49:AN52,MATCH(AK50,$AL49:$AL52,0))</f>
        <v>5</v>
      </c>
      <c r="L50" s="109">
        <f>INDEX(AO49:AO52,MATCH(AK50,$AL49:$AL52,0))</f>
        <v>4</v>
      </c>
      <c r="M50" s="108">
        <f>INDEX(AP49:AP52,MATCH(AK50,$AL49:$AL52,0))</f>
        <v>2</v>
      </c>
      <c r="N50" s="110">
        <f>INDEX(AQ49:AQ52,MATCH(AK50,$AL49:$AL52,0))</f>
        <v>2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Allemagne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1.96</v>
      </c>
      <c r="AL50" s="28">
        <f>SUM(BD50:BG50)+2.46</f>
        <v>1.96</v>
      </c>
      <c r="AM50" s="21" t="str">
        <f>G48</f>
        <v>Mexique</v>
      </c>
      <c r="AN50" s="22">
        <f>SUM(AR50:AU50)</f>
        <v>5</v>
      </c>
      <c r="AO50" s="23">
        <f>F48+F51+E53</f>
        <v>4</v>
      </c>
      <c r="AP50" s="22">
        <f>E48+E51+F53</f>
        <v>2</v>
      </c>
      <c r="AQ50" s="24">
        <f>AO50-AP50</f>
        <v>2</v>
      </c>
      <c r="AR50" s="22">
        <f>IF(ISBLANK(F48),0,IF(AS49=3,0,IF(AS49=1,1,3)))</f>
        <v>1</v>
      </c>
      <c r="AS50" s="22" t="s">
        <v>73</v>
      </c>
      <c r="AT50" s="22">
        <f>IF(ISBLANK(E53),0,IF(AS51=3,0,IF(AS51=1,1,3)))</f>
        <v>1</v>
      </c>
      <c r="AU50" s="22">
        <f>IF(ISBLANK(F51),0,IF(F51&gt;E51,3,IF(F51=E51,1,0)))</f>
        <v>3</v>
      </c>
      <c r="AV50" s="23" t="b">
        <f>(10*(AQ49-AQ50)+AO49-AO50&lt;0)</f>
        <v>0</v>
      </c>
      <c r="AW50" s="22" t="s">
        <v>73</v>
      </c>
      <c r="AX50" s="22" t="b">
        <f>10*(AQ50-AQ51)+AO50-AO51&gt;0</f>
        <v>1</v>
      </c>
      <c r="AY50" s="24" t="b">
        <f>10*(AQ50-AQ52)+AO50-AO52&gt;0</f>
        <v>1</v>
      </c>
      <c r="AZ50" s="23">
        <f>10000*(AR50+AT50)+(F48-E48+E53-F53)*100+(F48+E53)</f>
        <v>20002</v>
      </c>
      <c r="BA50" s="22">
        <f>10000*(AR50+AU50)+(F48-E48+F51-E51)*100+(F48+F51)</f>
        <v>40204</v>
      </c>
      <c r="BB50" s="22" t="s">
        <v>73</v>
      </c>
      <c r="BC50" s="24">
        <f>10000*(AT50+AU50)+(F51-E51+E53-F53)*100+(F51+E53)</f>
        <v>40202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-0.5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>
        <f>IF(H51=0,"",IF(H51='Résultats officiels'!H51,1,""))</f>
        <v>1</v>
      </c>
      <c r="C51" s="75" t="str">
        <f>IF(H51=0,"",IF(AND(H51='Résultats officiels'!H51,I!E51='Résultats officiels'!E51,'Résultats officiels'!F51=I!F51),1,""))</f>
        <v/>
      </c>
      <c r="D51" s="68" t="str">
        <f>G49</f>
        <v>Corée du Sud</v>
      </c>
      <c r="E51" s="217">
        <v>0</v>
      </c>
      <c r="F51" s="217">
        <v>2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Suède</v>
      </c>
      <c r="K51" s="111">
        <f>INDEX(AN49:AN52,MATCH(AK51,$AL49:$AL52,0))</f>
        <v>4</v>
      </c>
      <c r="L51" s="112">
        <f>INDEX(AO49:AO52,MATCH(AK51,$AL49:$AL52,0))</f>
        <v>2</v>
      </c>
      <c r="M51" s="111">
        <f>INDEX(AP49:AP52,MATCH(AK51,$AL49:$AL52,0))</f>
        <v>2</v>
      </c>
      <c r="N51" s="113">
        <f>INDEX(AQ49:AQ52,MATCH(AK51,$AL49:$AL52,0))</f>
        <v>0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27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2.97</v>
      </c>
      <c r="AL51" s="28">
        <f>SUM(BD51:BG51)+2.47</f>
        <v>2.97</v>
      </c>
      <c r="AM51" s="21" t="str">
        <f>D49</f>
        <v>Suède</v>
      </c>
      <c r="AN51" s="22">
        <f>SUM(AR51:AU51)</f>
        <v>4</v>
      </c>
      <c r="AO51" s="23">
        <f>E49+F50+F53</f>
        <v>2</v>
      </c>
      <c r="AP51" s="22">
        <f>F49+E50+E53</f>
        <v>2</v>
      </c>
      <c r="AQ51" s="24">
        <f>AO51-AP51</f>
        <v>0</v>
      </c>
      <c r="AR51" s="22">
        <f>IF(ISBLANK(F50),0,IF(AT49=3,0,IF(AT49=1,1,3)))</f>
        <v>0</v>
      </c>
      <c r="AS51" s="22">
        <f>IF(ISBLANK(F53),0,IF(F53&gt;E53,3,IF(F53=E53,1,0)))</f>
        <v>1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9901</v>
      </c>
      <c r="BA51" s="22" t="s">
        <v>73</v>
      </c>
      <c r="BB51" s="22">
        <f>10000*(AR51+AU51)+(E49-F49+F50-E50)*100+(E49+F50)</f>
        <v>30002</v>
      </c>
      <c r="BC51" s="24">
        <f>10000*(AS51+AU51)+(E49-F49+F53-E53)*100+(E49+F53)</f>
        <v>40101</v>
      </c>
      <c r="BD51" s="29">
        <f>-BF49</f>
        <v>0.5</v>
      </c>
      <c r="BE51" s="25">
        <f>-BF50</f>
        <v>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officiels'!H52,I!E52='Résultats officiels'!E52,'Résultats officiels'!F52=I!F52),1,""))</f>
        <v/>
      </c>
      <c r="D52" s="68" t="str">
        <f>G49</f>
        <v>Corée du Sud</v>
      </c>
      <c r="E52" s="217">
        <v>1</v>
      </c>
      <c r="F52" s="217">
        <v>3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1</v>
      </c>
      <c r="M52" s="115">
        <f>INDEX(AP49:AP52,MATCH(AK52,$AL49:$AL52,0))</f>
        <v>6</v>
      </c>
      <c r="N52" s="117">
        <f>INDEX(AQ49:AQ52,MATCH(AK52,$AL49:$AL52,0))</f>
        <v>-5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0</v>
      </c>
      <c r="AO52" s="32">
        <f>F49+E51+E52</f>
        <v>1</v>
      </c>
      <c r="AP52" s="27">
        <f>E49+F51+F52</f>
        <v>6</v>
      </c>
      <c r="AQ52" s="33">
        <f>AO52-AP52</f>
        <v>-5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-399</v>
      </c>
      <c r="BB52" s="27">
        <f>10000*(AR52+AT52)+(E52-F52+F49-E49)*100+(E52+F49)</f>
        <v>-299</v>
      </c>
      <c r="BC52" s="33">
        <f>10000*(AS52+AT52)+(E51-F51+F49-E49)*100+(E51+F49)</f>
        <v>-300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officiels'!H53,I!E53='Résultats officiels'!E53,'Résultats officiels'!F53=I!F53),1,""))</f>
        <v/>
      </c>
      <c r="D53" s="71" t="str">
        <f>G48</f>
        <v>Mexique</v>
      </c>
      <c r="E53" s="217">
        <v>0</v>
      </c>
      <c r="F53" s="217">
        <v>0</v>
      </c>
      <c r="G53" s="74" t="str">
        <f>D49</f>
        <v>Suède</v>
      </c>
      <c r="H53" s="95">
        <f t="shared" si="0"/>
        <v>3</v>
      </c>
      <c r="I53" s="118"/>
      <c r="J53" s="119" t="str">
        <f>IF(OR(I51&lt;3,I50&lt;2),"TIRAGE AU SORT !!!"," ")</f>
        <v xml:space="preserve"> </v>
      </c>
      <c r="K53" s="175"/>
      <c r="L53" s="175"/>
      <c r="M53" s="175"/>
      <c r="N53" s="175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4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7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7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20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officiels'!H56,I!E56='Résultats officiels'!E56,'Résultats officiels'!F56=I!F56),1,""))</f>
        <v/>
      </c>
      <c r="D56" s="67" t="s">
        <v>103</v>
      </c>
      <c r="E56" s="217">
        <v>3</v>
      </c>
      <c r="F56" s="217">
        <v>1</v>
      </c>
      <c r="G56" s="72" t="s">
        <v>130</v>
      </c>
      <c r="H56" s="95">
        <f t="shared" si="0"/>
        <v>1</v>
      </c>
      <c r="I56" s="177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 t="str">
        <f>IF(H57=0,"",IF(AND(H57='Résultats officiels'!H57,I!E57='Résultats officiels'!E57,'Résultats officiels'!F57=I!F57),1,""))</f>
        <v/>
      </c>
      <c r="D57" s="68" t="s">
        <v>131</v>
      </c>
      <c r="E57" s="217">
        <v>0</v>
      </c>
      <c r="F57" s="217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7</v>
      </c>
      <c r="L57" s="104">
        <f>INDEX(AO57:AO60,MATCH(AK57,$AL57:$AL60,0))</f>
        <v>8</v>
      </c>
      <c r="M57" s="103">
        <f>INDEX(AP57:AP60,MATCH(AK57,$AL57:$AL60,0))</f>
        <v>3</v>
      </c>
      <c r="N57" s="123">
        <f>INDEX(AQ57:AQ60,MATCH(AK57,$AL57:$AL60,0))</f>
        <v>5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4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7</v>
      </c>
      <c r="AO57" s="47">
        <f>E56+E58+F60</f>
        <v>8</v>
      </c>
      <c r="AP57" s="46">
        <f>F56+F58+E60</f>
        <v>3</v>
      </c>
      <c r="AQ57" s="48">
        <f>AO57-AP57</f>
        <v>5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1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60506</v>
      </c>
      <c r="BA57" s="46">
        <f>10000*(AS57+AU57)+(E56-F56+F60-E60)*100+(E56+F60)</f>
        <v>40205</v>
      </c>
      <c r="BB57" s="46">
        <f>10000*(AT57+AU57)+(F60-E60+E58-F58)*100+(F60+E58)</f>
        <v>40305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officiels'!H58,I!E58='Résultats officiels'!E58,'Résultats officiels'!F58=I!F58),1,""))</f>
        <v/>
      </c>
      <c r="D58" s="68" t="str">
        <f>D56</f>
        <v>Belgique</v>
      </c>
      <c r="E58" s="217">
        <v>3</v>
      </c>
      <c r="F58" s="217">
        <v>0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7</v>
      </c>
      <c r="L58" s="109">
        <f>INDEX(AO57:AO60,MATCH(AK58,$AL57:$AL60,0))</f>
        <v>6</v>
      </c>
      <c r="M58" s="108">
        <f>INDEX(AP57:AP60,MATCH(AK58,$AL57:$AL60,0))</f>
        <v>3</v>
      </c>
      <c r="N58" s="110">
        <f>INDEX(AQ57:AQ60,MATCH(AK58,$AL57:$AL60,0))</f>
        <v>3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0</v>
      </c>
      <c r="AO58" s="47">
        <f>F56+F59+E61</f>
        <v>2</v>
      </c>
      <c r="AP58" s="46">
        <f>E56+E59+F61</f>
        <v>6</v>
      </c>
      <c r="AQ58" s="48">
        <f>AO58-AP58</f>
        <v>-4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1</v>
      </c>
      <c r="AY58" s="48" t="b">
        <f>10*(AQ58-AQ60)+AO58-AO60&gt;0</f>
        <v>0</v>
      </c>
      <c r="AZ58" s="47">
        <f>10000*(AR58+AT58)+(F56-E56+E61-F61)*100+(F56+E61)</f>
        <v>-299</v>
      </c>
      <c r="BA58" s="46">
        <f>10000*(AR58+AU58)+(F56-E56+F59-E59)*100+(F56+F59)</f>
        <v>-298</v>
      </c>
      <c r="BB58" s="46" t="s">
        <v>73</v>
      </c>
      <c r="BC58" s="48">
        <f>10000*(AT58+AU58)+(F59-E59+E61-F61)*100+(F59+E61)</f>
        <v>-199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officiels'!H59,I!E59='Résultats officiels'!E59,'Résultats officiels'!F59=I!F59),1,""))</f>
        <v/>
      </c>
      <c r="D59" s="68" t="str">
        <f>G57</f>
        <v>Angleterre</v>
      </c>
      <c r="E59" s="217">
        <v>2</v>
      </c>
      <c r="F59" s="217">
        <v>1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3</v>
      </c>
      <c r="L59" s="112">
        <f>INDEX(AO57:AO60,MATCH(AK59,$AL57:$AL60,0))</f>
        <v>1</v>
      </c>
      <c r="M59" s="111">
        <f>INDEX(AP57:AP60,MATCH(AK59,$AL57:$AL60,0))</f>
        <v>5</v>
      </c>
      <c r="N59" s="113">
        <f>INDEX(AQ57:AQ60,MATCH(AK59,$AL57:$AL60,0))</f>
        <v>-4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3</v>
      </c>
      <c r="AO59" s="47">
        <f>E57+F58+F61</f>
        <v>1</v>
      </c>
      <c r="AP59" s="46">
        <f>F57+E58+E61</f>
        <v>5</v>
      </c>
      <c r="AQ59" s="48">
        <f>AO59-AP59</f>
        <v>-4</v>
      </c>
      <c r="AR59" s="46">
        <f>IF(ISBLANK(F58),0,IF(AT57=3,0,IF(AT57=1,1,3)))</f>
        <v>0</v>
      </c>
      <c r="AS59" s="46">
        <f>IF(ISBLANK(F61),0,IF(F61&gt;E61,3,IF(F61=E61,1,0)))</f>
        <v>3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0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29801</v>
      </c>
      <c r="BA59" s="46" t="s">
        <v>73</v>
      </c>
      <c r="BB59" s="46">
        <f>10000*(AR59+AU59)+(E57-F57+F58-E58)*100+(E57+F58)</f>
        <v>-500</v>
      </c>
      <c r="BC59" s="48">
        <f>10000*(AS59+AU59)+(E57-F57+F61-E61)*100+(E57+F61)</f>
        <v>29901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officiels'!H60,I!E60='Résultats officiels'!E60,'Résultats officiels'!F60=I!F60),1,""))</f>
        <v/>
      </c>
      <c r="D60" s="68" t="str">
        <f>G57</f>
        <v>Angleterre</v>
      </c>
      <c r="E60" s="217">
        <v>2</v>
      </c>
      <c r="F60" s="217">
        <v>2</v>
      </c>
      <c r="G60" s="73" t="str">
        <f>D56</f>
        <v>Belgique</v>
      </c>
      <c r="H60" s="95">
        <f t="shared" si="0"/>
        <v>3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0</v>
      </c>
      <c r="L60" s="116">
        <f>INDEX(AO57:AO60,MATCH(AK60,$AL57:$AL60,0))</f>
        <v>2</v>
      </c>
      <c r="M60" s="115">
        <f>INDEX(AP57:AP60,MATCH(AK60,$AL57:$AL60,0))</f>
        <v>6</v>
      </c>
      <c r="N60" s="117">
        <f>INDEX(AQ57:AQ60,MATCH(AK60,$AL57:$AL60,0))</f>
        <v>-4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7</v>
      </c>
      <c r="AO60" s="58">
        <f>F57+E59+E60</f>
        <v>6</v>
      </c>
      <c r="AP60" s="51">
        <f>E57+F59+F60</f>
        <v>3</v>
      </c>
      <c r="AQ60" s="59">
        <f>AO60-AP60</f>
        <v>3</v>
      </c>
      <c r="AR60" s="51">
        <f>IF(ISBLANK(E60),0,IF(AU57=3,0,IF(AU57=1,1,3)))</f>
        <v>1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40104</v>
      </c>
      <c r="BB60" s="51">
        <f>10000*(AR60+AT60)+(E60-F60+F57-E57)*100+(E60+F57)</f>
        <v>40204</v>
      </c>
      <c r="BC60" s="59">
        <f>10000*(AS60+AT60)+(E59-F59+F57-E57)*100+(E59+F57)</f>
        <v>60304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>
        <f>IF(H61=0,"",IF(H61='Résultats officiels'!H61,1,""))</f>
        <v>1</v>
      </c>
      <c r="C61" s="75" t="str">
        <f>IF(H61=0,"",IF(AND(H61='Résultats officiels'!H61,I!E61='Résultats officiels'!E61,'Résultats officiels'!F61=I!F61),1,""))</f>
        <v/>
      </c>
      <c r="D61" s="71" t="str">
        <f>G56</f>
        <v>Panama</v>
      </c>
      <c r="E61" s="217">
        <v>0</v>
      </c>
      <c r="F61" s="217">
        <v>1</v>
      </c>
      <c r="G61" s="74" t="str">
        <f>D57</f>
        <v>Tunisie</v>
      </c>
      <c r="H61" s="95">
        <f t="shared" si="0"/>
        <v>2</v>
      </c>
      <c r="I61" s="118"/>
      <c r="J61" s="119" t="str">
        <f>IF(OR(I59&lt;3,I58&lt;2),"TIRAGE AU SORT !!!"," ")</f>
        <v xml:space="preserve"> </v>
      </c>
      <c r="K61" s="175"/>
      <c r="L61" s="175"/>
      <c r="M61" s="175"/>
      <c r="N61" s="175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7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7"/>
      <c r="J63" s="95"/>
      <c r="K63" s="95"/>
      <c r="L63" s="95"/>
      <c r="M63" s="95"/>
      <c r="N63" s="95"/>
      <c r="O63" s="95"/>
      <c r="P63" s="175"/>
      <c r="Q63" s="175"/>
      <c r="R63" s="175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officiels'!H64,I!E64='Résultats officiels'!E64,'Résultats officiels'!F64=I!F64),1,""))</f>
        <v/>
      </c>
      <c r="D64" s="67" t="s">
        <v>78</v>
      </c>
      <c r="E64" s="217">
        <v>2</v>
      </c>
      <c r="F64" s="217">
        <v>1</v>
      </c>
      <c r="G64" s="72" t="s">
        <v>79</v>
      </c>
      <c r="H64" s="95">
        <f t="shared" si="0"/>
        <v>1</v>
      </c>
      <c r="I64" s="177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6"/>
      <c r="Q64" s="176"/>
      <c r="R64" s="176"/>
      <c r="S64" s="280" t="s">
        <v>107</v>
      </c>
      <c r="T64" s="281"/>
      <c r="U64" s="262">
        <f>SUM(U51:U62)</f>
        <v>55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officiels'!H65,I!E65='Résultats officiels'!E65,'Résultats officiels'!F65=I!F65),1,""))</f>
        <v/>
      </c>
      <c r="D65" s="68" t="s">
        <v>132</v>
      </c>
      <c r="E65" s="217">
        <v>1</v>
      </c>
      <c r="F65" s="217">
        <v>0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7</v>
      </c>
      <c r="L65" s="104">
        <f>INDEX(AO65:AO68,MATCH(AK65,$AL65:$AL68,0))</f>
        <v>4</v>
      </c>
      <c r="M65" s="103">
        <f>INDEX(AP65:AP68,MATCH(AK65,$AL65:$AL68,0))</f>
        <v>2</v>
      </c>
      <c r="N65" s="123">
        <f>INDEX(AQ65:AQ68,MATCH(AK65,$AL65:$AL68,0))</f>
        <v>2</v>
      </c>
      <c r="O65" s="95"/>
      <c r="P65" s="176"/>
      <c r="Q65" s="176"/>
      <c r="R65" s="176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0.95000000000000018</v>
      </c>
      <c r="AL65" s="44">
        <f>SUM(BD65:BG65)+2.45</f>
        <v>0.95000000000000018</v>
      </c>
      <c r="AM65" s="45" t="str">
        <f>D64</f>
        <v>Colombie</v>
      </c>
      <c r="AN65" s="46">
        <f>SUM(AR65:AU65)</f>
        <v>7</v>
      </c>
      <c r="AO65" s="47">
        <f>E64+E66+F68</f>
        <v>4</v>
      </c>
      <c r="AP65" s="46">
        <f>F64+F66+E68</f>
        <v>2</v>
      </c>
      <c r="AQ65" s="48">
        <f>AO65-AP65</f>
        <v>2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3</v>
      </c>
      <c r="AU65" s="46">
        <f>IF(ISBLANK(F68),0,IF(F68&gt;E68,3,IF(F68=E68,1,0)))</f>
        <v>1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1</v>
      </c>
      <c r="AZ65" s="47">
        <f>10000*(AS65+AT65)+(E66-F66+E64-F64)*100+(E66+E64)</f>
        <v>60203</v>
      </c>
      <c r="BA65" s="46">
        <f>10000*(AS65+AU65)+(E64-F64+F68-E68)*100+(E64+F68)</f>
        <v>40103</v>
      </c>
      <c r="BB65" s="46">
        <f>10000*(AT65+AU65)+(F68-E68+E66-F66)*100+(F68+E66)</f>
        <v>40102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>
        <f>IF(H66=0,"",IF(H66='Résultats officiels'!H66,1,""))</f>
        <v>1</v>
      </c>
      <c r="C66" s="75" t="str">
        <f>IF(H66=0,"",IF(AND(H66='Résultats officiels'!H66,I!E66='Résultats officiels'!E66,'Résultats officiels'!F66=I!F66),1,""))</f>
        <v/>
      </c>
      <c r="D66" s="68" t="str">
        <f>D64</f>
        <v>Colombie</v>
      </c>
      <c r="E66" s="217">
        <v>1</v>
      </c>
      <c r="F66" s="217">
        <v>0</v>
      </c>
      <c r="G66" s="73" t="str">
        <f>D65</f>
        <v>Pologne</v>
      </c>
      <c r="H66" s="95">
        <f t="shared" si="0"/>
        <v>1</v>
      </c>
      <c r="I66" s="106">
        <f>AI66</f>
        <v>2</v>
      </c>
      <c r="J66" s="124" t="str">
        <f>INDEX(AM65:AM68,MATCH(AK66,$AL65:$AL68,0))</f>
        <v>Japon</v>
      </c>
      <c r="K66" s="108">
        <f>INDEX(AN65:AN68,MATCH(AK66,$AL65:$AL68,0))</f>
        <v>4</v>
      </c>
      <c r="L66" s="109">
        <f>INDEX(AO65:AO68,MATCH(AK66,$AL65:$AL68,0))</f>
        <v>3</v>
      </c>
      <c r="M66" s="108">
        <f>INDEX(AP65:AP68,MATCH(AK66,$AL65:$AL68,0))</f>
        <v>3</v>
      </c>
      <c r="N66" s="110">
        <f>INDEX(AQ65:AQ68,MATCH(AK66,$AL65:$AL68,0))</f>
        <v>0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1.96</v>
      </c>
      <c r="AL66" s="52">
        <f>SUM(BD66:BG66)+2.46</f>
        <v>1.96</v>
      </c>
      <c r="AM66" s="45" t="str">
        <f>G64</f>
        <v>Japon</v>
      </c>
      <c r="AN66" s="46">
        <f>SUM(AR66:AU66)</f>
        <v>4</v>
      </c>
      <c r="AO66" s="47">
        <f>F64+F67+E69</f>
        <v>3</v>
      </c>
      <c r="AP66" s="46">
        <f>E64+E67+F69</f>
        <v>3</v>
      </c>
      <c r="AQ66" s="48">
        <f>AO66-AP66</f>
        <v>0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1</v>
      </c>
      <c r="AU66" s="46">
        <f>IF(ISBLANK(F67),0,IF(F67&gt;E67,3,IF(F67=E67,1,0)))</f>
        <v>3</v>
      </c>
      <c r="AV66" s="47" t="b">
        <f>(10*(AQ65-AQ66)+AO65-AO66&lt;0)</f>
        <v>0</v>
      </c>
      <c r="AW66" s="46" t="s">
        <v>73</v>
      </c>
      <c r="AX66" s="46" t="b">
        <f>10*(AQ66-AQ67)+AO66-AO67&gt;0</f>
        <v>1</v>
      </c>
      <c r="AY66" s="48" t="b">
        <f>10*(AQ66-AQ68)+AO66-AO68&gt;0</f>
        <v>1</v>
      </c>
      <c r="AZ66" s="47">
        <f>10000*(AR66+AT66)+(F64-E64+E69-F69)*100+(F64+E69)</f>
        <v>9901</v>
      </c>
      <c r="BA66" s="46">
        <f>10000*(AR66+AU66)+(F64-E64+F67-E67)*100+(F64+F67)</f>
        <v>30003</v>
      </c>
      <c r="BB66" s="46" t="s">
        <v>73</v>
      </c>
      <c r="BC66" s="48">
        <f>10000*(AT66+AU66)+(F67-E67+E69-F69)*100+(F67+E69)</f>
        <v>40102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-0.5</v>
      </c>
      <c r="BG66" s="50">
        <f>IF($AN66&gt;$AN68,-0.5,IF($AN68&gt;$AN66,0.5,IF(AY66,-0.5,IF(AW68,0.5,BW66))))</f>
        <v>-0.5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officiels'!H67,I!E67='Résultats officiels'!E67,'Résultats officiels'!F67=I!F67),1,""))</f>
        <v/>
      </c>
      <c r="D67" s="68" t="str">
        <f>G65</f>
        <v>Sénégal</v>
      </c>
      <c r="E67" s="217">
        <v>1</v>
      </c>
      <c r="F67" s="217">
        <v>2</v>
      </c>
      <c r="G67" s="73" t="str">
        <f>G64</f>
        <v>Japon</v>
      </c>
      <c r="H67" s="95">
        <f t="shared" si="0"/>
        <v>2</v>
      </c>
      <c r="I67" s="106">
        <f>AI67</f>
        <v>3</v>
      </c>
      <c r="J67" s="68" t="str">
        <f>INDEX(AM65:AM68,MATCH(AK67,$AL65:$AL68,0))</f>
        <v>Pologne</v>
      </c>
      <c r="K67" s="111">
        <f>INDEX(AN65:AN68,MATCH(AK67,$AL65:$AL68,0))</f>
        <v>4</v>
      </c>
      <c r="L67" s="112">
        <f>INDEX(AO65:AO68,MATCH(AK67,$AL65:$AL68,0))</f>
        <v>1</v>
      </c>
      <c r="M67" s="111">
        <f>INDEX(AP65:AP68,MATCH(AK67,$AL65:$AL68,0))</f>
        <v>1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2.97</v>
      </c>
      <c r="AL67" s="52">
        <f>SUM(BD67:BG67)+2.47</f>
        <v>2.97</v>
      </c>
      <c r="AM67" s="45" t="str">
        <f>D65</f>
        <v>Pologne</v>
      </c>
      <c r="AN67" s="46">
        <f>SUM(AR67:AU67)</f>
        <v>4</v>
      </c>
      <c r="AO67" s="47">
        <f>E65+F66+F69</f>
        <v>1</v>
      </c>
      <c r="AP67" s="46">
        <f>F65+E66+E69</f>
        <v>1</v>
      </c>
      <c r="AQ67" s="48">
        <f>AO67-AP67</f>
        <v>0</v>
      </c>
      <c r="AR67" s="46">
        <f>IF(ISBLANK(F66),0,IF(AT65=3,0,IF(AT65=1,1,3)))</f>
        <v>0</v>
      </c>
      <c r="AS67" s="46">
        <f>IF(ISBLANK(F69),0,IF(F69&gt;E69,3,IF(F69=E69,1,0)))</f>
        <v>1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0</v>
      </c>
      <c r="AW67" s="46" t="b">
        <f>10*(AQ66-AQ67)+AO66-AO67&lt;0</f>
        <v>0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9900</v>
      </c>
      <c r="BA67" s="46" t="s">
        <v>73</v>
      </c>
      <c r="BB67" s="46">
        <f>10000*(AR67+AU67)+(E65-F65+F66-E66)*100+(E65+F66)</f>
        <v>30001</v>
      </c>
      <c r="BC67" s="48">
        <f>10000*(AS67+AU67)+(E65-F65+F69-E69)*100+(E65+F69)</f>
        <v>40101</v>
      </c>
      <c r="BD67" s="53">
        <f>-BF65</f>
        <v>0.5</v>
      </c>
      <c r="BE67" s="49">
        <f>-BF66</f>
        <v>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officiels'!H68,I!E68='Résultats officiels'!E68,'Résultats officiels'!F68=I!F68),1,""))</f>
        <v/>
      </c>
      <c r="D68" s="68" t="str">
        <f>G65</f>
        <v>Sénégal</v>
      </c>
      <c r="E68" s="217">
        <v>1</v>
      </c>
      <c r="F68" s="217">
        <v>1</v>
      </c>
      <c r="G68" s="73" t="str">
        <f>D64</f>
        <v>Colombie</v>
      </c>
      <c r="H68" s="95">
        <f t="shared" si="0"/>
        <v>3</v>
      </c>
      <c r="I68" s="114">
        <f>AI68</f>
        <v>4</v>
      </c>
      <c r="J68" s="71" t="str">
        <f>INDEX(AM65:AM68,MATCH(AK68,$AL65:$AL68,0))</f>
        <v>Sénégal</v>
      </c>
      <c r="K68" s="115">
        <f>INDEX(AN65:AN68,MATCH(AK68,$AL65:$AL68,0))</f>
        <v>1</v>
      </c>
      <c r="L68" s="116">
        <f>INDEX(AO65:AO68,MATCH(AK68,$AL65:$AL68,0))</f>
        <v>2</v>
      </c>
      <c r="M68" s="115">
        <f>INDEX(AP65:AP68,MATCH(AK68,$AL65:$AL68,0))</f>
        <v>4</v>
      </c>
      <c r="N68" s="117">
        <f>INDEX(AQ65:AQ68,MATCH(AK68,$AL65:$AL68,0))</f>
        <v>-2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3.98</v>
      </c>
      <c r="AL68" s="56">
        <f>SUM(BD68:BG68)+2.48</f>
        <v>3.98</v>
      </c>
      <c r="AM68" s="57" t="str">
        <f>G65</f>
        <v>Sénégal</v>
      </c>
      <c r="AN68" s="51">
        <f>SUM(AR68:AU68)</f>
        <v>1</v>
      </c>
      <c r="AO68" s="58">
        <f>F65+E67+E68</f>
        <v>2</v>
      </c>
      <c r="AP68" s="51">
        <f>E65+F67+F68</f>
        <v>4</v>
      </c>
      <c r="AQ68" s="59">
        <f>AO68-AP68</f>
        <v>-2</v>
      </c>
      <c r="AR68" s="51">
        <f>IF(ISBLANK(E68),0,IF(AU65=3,0,IF(AU65=1,1,3)))</f>
        <v>1</v>
      </c>
      <c r="AS68" s="51">
        <f>IF(ISBLANK(E67),0,IF(AU66=3,0,IF(AU66=1,1,3)))</f>
        <v>0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9902</v>
      </c>
      <c r="BB68" s="51">
        <f>10000*(AR68+AT68)+(E68-F68+F65-E65)*100+(E68+F65)</f>
        <v>9901</v>
      </c>
      <c r="BC68" s="59">
        <f>10000*(AS68+AT68)+(E67-F67+F65-E65)*100+(E67+F65)</f>
        <v>-199</v>
      </c>
      <c r="BD68" s="60">
        <f>-BG65</f>
        <v>0.5</v>
      </c>
      <c r="BE68" s="61">
        <f>-BG66</f>
        <v>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officiels'!H69,I!E69='Résultats officiels'!E69,'Résultats officiels'!F69=I!F69),1,""))</f>
        <v/>
      </c>
      <c r="D69" s="71" t="str">
        <f>G64</f>
        <v>Japon</v>
      </c>
      <c r="E69" s="217">
        <v>0</v>
      </c>
      <c r="F69" s="217">
        <v>0</v>
      </c>
      <c r="G69" s="74" t="str">
        <f>D65</f>
        <v>Pologne</v>
      </c>
      <c r="H69" s="95">
        <f t="shared" si="0"/>
        <v>3</v>
      </c>
      <c r="I69" s="118"/>
      <c r="J69" s="119" t="str">
        <f>IF(OR(I67&lt;3,I66&lt;2),"TIRAGE AU SORT !!!"," ")</f>
        <v xml:space="preserve"> </v>
      </c>
      <c r="K69" s="175"/>
      <c r="L69" s="175"/>
      <c r="M69" s="175"/>
      <c r="N69" s="17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D3:F3"/>
    <mergeCell ref="G3:W4"/>
    <mergeCell ref="U2:X2"/>
    <mergeCell ref="B4:B5"/>
    <mergeCell ref="C4:C5"/>
    <mergeCell ref="S7:V7"/>
    <mergeCell ref="Y13:AA19"/>
    <mergeCell ref="O14:P15"/>
    <mergeCell ref="S14:S15"/>
    <mergeCell ref="T14:T15"/>
    <mergeCell ref="O16:P17"/>
    <mergeCell ref="O12:P13"/>
    <mergeCell ref="S12:S13"/>
    <mergeCell ref="T12:T13"/>
    <mergeCell ref="S16:S17"/>
    <mergeCell ref="T16:T17"/>
    <mergeCell ref="O18:P19"/>
    <mergeCell ref="S18:S19"/>
    <mergeCell ref="T18:T19"/>
    <mergeCell ref="Y7:AA12"/>
    <mergeCell ref="O8:P9"/>
    <mergeCell ref="S8:S9"/>
    <mergeCell ref="Y20:AA23"/>
    <mergeCell ref="O22:P23"/>
    <mergeCell ref="S22:S23"/>
    <mergeCell ref="T22:T23"/>
    <mergeCell ref="T8:T9"/>
    <mergeCell ref="O10:P11"/>
    <mergeCell ref="S10:S11"/>
    <mergeCell ref="T10:T11"/>
    <mergeCell ref="O24:P25"/>
    <mergeCell ref="S25:V25"/>
    <mergeCell ref="O20:P21"/>
    <mergeCell ref="S20:S21"/>
    <mergeCell ref="T20:T21"/>
    <mergeCell ref="O26:P27"/>
    <mergeCell ref="S26:S27"/>
    <mergeCell ref="T26:T27"/>
    <mergeCell ref="O28:P29"/>
    <mergeCell ref="S28:S29"/>
    <mergeCell ref="T28:T29"/>
    <mergeCell ref="O30:P31"/>
    <mergeCell ref="S30:S31"/>
    <mergeCell ref="T30:T31"/>
    <mergeCell ref="O32:P33"/>
    <mergeCell ref="S32:S33"/>
    <mergeCell ref="T32:T33"/>
    <mergeCell ref="Q47:R47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Q46:R46"/>
    <mergeCell ref="S43:S44"/>
    <mergeCell ref="T43:T44"/>
    <mergeCell ref="Y43:Y44"/>
    <mergeCell ref="Z43:Z44"/>
    <mergeCell ref="Y46:Z47"/>
    <mergeCell ref="Y50:Z51"/>
    <mergeCell ref="AA46:AA47"/>
    <mergeCell ref="Y48:Z49"/>
    <mergeCell ref="AA48:AA49"/>
    <mergeCell ref="S49:X49"/>
    <mergeCell ref="AA50:AA51"/>
    <mergeCell ref="S53:T54"/>
    <mergeCell ref="U53:U54"/>
    <mergeCell ref="S46:T47"/>
    <mergeCell ref="U46:U47"/>
    <mergeCell ref="U64:U65"/>
    <mergeCell ref="S51:T52"/>
    <mergeCell ref="U51:U52"/>
    <mergeCell ref="S50:X50"/>
    <mergeCell ref="V64:X65"/>
    <mergeCell ref="S55:T56"/>
    <mergeCell ref="U55:U56"/>
    <mergeCell ref="S61:T62"/>
    <mergeCell ref="U61:U62"/>
    <mergeCell ref="S63:U63"/>
    <mergeCell ref="S64:T65"/>
    <mergeCell ref="Y56:AC57"/>
    <mergeCell ref="S57:T58"/>
    <mergeCell ref="U57:U58"/>
    <mergeCell ref="V58:X60"/>
    <mergeCell ref="S59:T60"/>
    <mergeCell ref="U59:U60"/>
  </mergeCells>
  <conditionalFormatting sqref="U8 U10 U12 U14 U16 U18 U20 U22 U26 U28 U30 U32 U36 U38 U43">
    <cfRule type="expression" dxfId="326" priority="7" stopIfTrue="1">
      <formula>100*$V8+$W8&gt;100*$V9+$W9</formula>
    </cfRule>
  </conditionalFormatting>
  <conditionalFormatting sqref="U9 U11 U13 U15 U17 U19 U21 U23 U27 U29 U31 U33 U37 U39 U44">
    <cfRule type="expression" dxfId="325" priority="6" stopIfTrue="1">
      <formula>100*$V9+$W9&gt;100*$V8+$W8</formula>
    </cfRule>
  </conditionalFormatting>
  <conditionalFormatting sqref="AA43">
    <cfRule type="expression" dxfId="324" priority="5" stopIfTrue="1">
      <formula>100*$AB43+$AC43&gt;100*$AB44+$AC44</formula>
    </cfRule>
  </conditionalFormatting>
  <conditionalFormatting sqref="AA44">
    <cfRule type="expression" dxfId="323" priority="4" stopIfTrue="1">
      <formula>100*$AB44+$AC44&gt;100*$AB43+$AC43</formula>
    </cfRule>
  </conditionalFormatting>
  <conditionalFormatting sqref="J35:N35 J43:N43 J11:N11 J27:N27 J19:N19 J51:N51 J59:N59 J67:N67">
    <cfRule type="expression" dxfId="322" priority="3" stopIfTrue="1">
      <formula>OR($I11&lt;3)</formula>
    </cfRule>
  </conditionalFormatting>
  <conditionalFormatting sqref="J36:N36 J44:N44 J12:N12 J28:N28 J20:N20 J52:N52 J60:N60 J68:N68">
    <cfRule type="expression" dxfId="321" priority="2" stopIfTrue="1">
      <formula>$I12&lt;3</formula>
    </cfRule>
  </conditionalFormatting>
  <conditionalFormatting sqref="U46:U47 AA46:AA51">
    <cfRule type="cellIs" dxfId="320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145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officiels'!H8,J!E8='Résultats officiels'!E8,'Résultats officiels'!F8=J!F8),1,""))</f>
        <v/>
      </c>
      <c r="D8" s="67" t="s">
        <v>104</v>
      </c>
      <c r="E8" s="217">
        <v>1</v>
      </c>
      <c r="F8" s="217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1</v>
      </c>
      <c r="P8" s="293"/>
      <c r="Q8" s="97" t="str">
        <f>IF(AND('Résultats officiels'!O8&gt;0,U8='Résultats officiels'!U8),"E",IF(AND('Résultats officiels'!O12&gt;0,'Résultats officiels'!U13=J!U8),"E",""))</f>
        <v>E</v>
      </c>
      <c r="R8" s="98" t="str">
        <f>IF('Résultats officiels'!O8=0,"",IF(AND(U8='Résultats officiels'!U8,J!U9='Résultats officiels'!U9),"A",""))</f>
        <v>A</v>
      </c>
      <c r="S8" s="286">
        <f>IF(O8=0,"",IF(AND(R8="A",O8='Résultats officiels'!O8),1,IF(AND(J!R9="A",J!O8='Résultats officiels'!O12),1,"")))</f>
        <v>1</v>
      </c>
      <c r="T8" s="287">
        <f>IF(O8=0,"",IF(AND(R8="A",O8='Résultats officiels'!O8,V8='Résultats officiels'!V8,'Résultats officiels'!V9=J!V9),1,IF(AND(J!R9="A",J!O8='Résultats officiels'!O12,J!V8='Résultats officiels'!V13,'Résultats officiels'!V12=J!V9),1,"")))</f>
        <v>1</v>
      </c>
      <c r="U8" s="99" t="str">
        <f>IF(OR(I10&lt;2),"A1",T(J9))</f>
        <v>Uruguay</v>
      </c>
      <c r="V8" s="218">
        <v>2</v>
      </c>
      <c r="W8" s="12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officiels'!H9,J!E9='Résultats officiels'!E9,'Résultats officiels'!F9=J!F9),1,""))</f>
        <v/>
      </c>
      <c r="D9" s="68" t="s">
        <v>122</v>
      </c>
      <c r="E9" s="217">
        <v>1</v>
      </c>
      <c r="F9" s="217">
        <v>3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7</v>
      </c>
      <c r="L9" s="104">
        <f>INDEX(AO9:AO12,MATCH(AK9,$AL9:$AL12,0))</f>
        <v>6</v>
      </c>
      <c r="M9" s="103">
        <f>INDEX(AP9:AP12,MATCH(AK9,$AL9:$AL12,0))</f>
        <v>2</v>
      </c>
      <c r="N9" s="105">
        <f>INDEX(AQ9:AQ12,MATCH(AK9,$AL9:$AL12,0))</f>
        <v>4</v>
      </c>
      <c r="O9" s="293"/>
      <c r="P9" s="293"/>
      <c r="Q9" s="97" t="str">
        <f>IF(AND('Résultats officiels'!O8&gt;0,U9='Résultats officiels'!U9),"E",IF(AND('Résultats officiels'!O12&gt;0,'Résultats officiels'!U12=J!U9),"E",""))</f>
        <v>E</v>
      </c>
      <c r="R9" s="98" t="str">
        <f>IF('Résultats officiels'!O12=0,"",IF(AND(U8='Résultats officiels'!U13,'Résultats officiels'!U12=J!U9),"A",""))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1</v>
      </c>
      <c r="W9" s="12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1.9500000000000002</v>
      </c>
      <c r="AM9" s="21" t="str">
        <f>D8</f>
        <v>Russie</v>
      </c>
      <c r="AN9" s="22">
        <f>SUM(AR9:AU9)</f>
        <v>5</v>
      </c>
      <c r="AO9" s="23">
        <f>E8+E10+F12</f>
        <v>3</v>
      </c>
      <c r="AP9" s="22">
        <f>F8+F10+E12</f>
        <v>2</v>
      </c>
      <c r="AQ9" s="24">
        <f>AO9-AP9</f>
        <v>1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1</v>
      </c>
      <c r="AU9" s="22">
        <f>IF(ISBLANK(F12),0,IF(F12&gt;E12,3,IF(F12=E12,1,0)))</f>
        <v>1</v>
      </c>
      <c r="AV9" s="23" t="s">
        <v>73</v>
      </c>
      <c r="AW9" s="22" t="b">
        <f>(10*(AQ9-AQ10)+AO9-AO10&gt;0)</f>
        <v>1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40102</v>
      </c>
      <c r="BA9" s="22">
        <f>10000*(AS9+AU9)+(E8-F8+F12-E12)*100+(E8+F12)</f>
        <v>40102</v>
      </c>
      <c r="BB9" s="22">
        <f>10000*(AT9+AU9)+(E10-F10+F12-E12)*100+(E10+F12)</f>
        <v>20002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officiels'!H10,J!E10='Résultats officiels'!E10,'Résultats officiels'!F10=J!F10),1,""))</f>
        <v/>
      </c>
      <c r="D10" s="68" t="str">
        <f>D8</f>
        <v>Russie</v>
      </c>
      <c r="E10" s="217">
        <v>1</v>
      </c>
      <c r="F10" s="217">
        <v>1</v>
      </c>
      <c r="G10" s="73" t="str">
        <f>D9</f>
        <v>Egypte</v>
      </c>
      <c r="H10" s="95">
        <f t="shared" si="0"/>
        <v>3</v>
      </c>
      <c r="I10" s="106">
        <f>AI10</f>
        <v>2</v>
      </c>
      <c r="J10" s="107" t="str">
        <f>INDEX(AM9:AM12,MATCH(AK10,$AL9:$AL12,0))</f>
        <v>Russie</v>
      </c>
      <c r="K10" s="108">
        <f>INDEX(AN9:AN12,MATCH(AK10,$AL9:$AL12,0))</f>
        <v>5</v>
      </c>
      <c r="L10" s="109">
        <f>INDEX(AO9:AO12,MATCH(AK10,$AL9:$AL12,0))</f>
        <v>3</v>
      </c>
      <c r="M10" s="108">
        <f>INDEX(AP9:AP12,MATCH(AK10,$AL9:$AL12,0))</f>
        <v>2</v>
      </c>
      <c r="N10" s="110">
        <f>INDEX(AQ9:AQ12,MATCH(AK10,$AL9:$AL12,0))</f>
        <v>1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officiels'!U15=J!U10),"E",""))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officiels'!O10),1,IF(AND(J!R11="A",J!O10='Résultats officiels'!O14),1,"")))</f>
        <v/>
      </c>
      <c r="T10" s="310" t="str">
        <f>IF(O10=0,"",IF(AND(R10="A",O10='Résultats officiels'!O10,V10='Résultats officiels'!V10,'Résultats officiels'!V11=J!V11),1,IF(AND(J!R11="A",J!O10='Résultats officiels'!O14,J!V10='Résultats officiels'!V15,'Résultats officiels'!V14=J!V11),1,"")))</f>
        <v/>
      </c>
      <c r="U10" s="99" t="str">
        <f>IF(OR(I26&lt;2),"C1",T(J25))</f>
        <v>France</v>
      </c>
      <c r="V10" s="218">
        <v>4</v>
      </c>
      <c r="W10" s="12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1.9500000000000002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0</v>
      </c>
      <c r="AP10" s="22">
        <f>E8+E11+F13</f>
        <v>6</v>
      </c>
      <c r="AQ10" s="24">
        <f>AO10-AP10</f>
        <v>-6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-400</v>
      </c>
      <c r="BA10" s="22">
        <f>10000*(AR10+AU10)+(F8-E8+F11-E11)*100+(F8+F11)</f>
        <v>-300</v>
      </c>
      <c r="BB10" s="22" t="s">
        <v>73</v>
      </c>
      <c r="BC10" s="24">
        <f>10000*(AT10+AU10)+(F11-E11+E13-F13)*100+(F11+E13)</f>
        <v>-500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officiels'!H11,J!E11='Résultats officiels'!E11,'Résultats officiels'!F11=J!F11),1,""))</f>
        <v/>
      </c>
      <c r="D11" s="68" t="str">
        <f>G9</f>
        <v>Uruguay</v>
      </c>
      <c r="E11" s="217">
        <v>2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Egypte</v>
      </c>
      <c r="K11" s="111">
        <f>INDEX(AN9:AN12,MATCH(AK11,$AL9:$AL12,0))</f>
        <v>4</v>
      </c>
      <c r="L11" s="112">
        <f>INDEX(AO9:AO12,MATCH(AK11,$AL9:$AL12,0))</f>
        <v>5</v>
      </c>
      <c r="M11" s="111">
        <f>INDEX(AP9:AP12,MATCH(AK11,$AL9:$AL12,0))</f>
        <v>4</v>
      </c>
      <c r="N11" s="113">
        <f>INDEX(AQ9:AQ12,MATCH(AK11,$AL9:$AL12,0))</f>
        <v>1</v>
      </c>
      <c r="O11" s="293"/>
      <c r="P11" s="293"/>
      <c r="Q11" s="97" t="str">
        <f>IF(AND('Résultats officiels'!O10&gt;0,U11='Résultats officiels'!U11),"E",IF(AND('Résultats officiels'!O14&gt;0,'Résultats officiels'!U14=J!U11),"E",""))</f>
        <v/>
      </c>
      <c r="R11" s="98" t="str">
        <f>IF('Résultats officiels'!O14=0,"",IF(AND(U10='Résultats officiels'!U15,'Résultats officiels'!U14=J!U11),"A",""))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Islande</v>
      </c>
      <c r="V11" s="219">
        <v>1</v>
      </c>
      <c r="W11" s="12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2.97</v>
      </c>
      <c r="AL11" s="28">
        <f>SUM(BD11:BG11)+2.47</f>
        <v>2.97</v>
      </c>
      <c r="AM11" s="21" t="str">
        <f>D9</f>
        <v>Egypte</v>
      </c>
      <c r="AN11" s="22">
        <f>SUM(AR11:AU11)</f>
        <v>4</v>
      </c>
      <c r="AO11" s="23">
        <f>E9+F10+F13</f>
        <v>5</v>
      </c>
      <c r="AP11" s="22">
        <f>F9+E10+E13</f>
        <v>4</v>
      </c>
      <c r="AQ11" s="24">
        <f>AO11-AP11</f>
        <v>1</v>
      </c>
      <c r="AR11" s="22">
        <f>IF(ISBLANK(F10),0,IF(AT9=3,0,IF(AT9=1,1,3)))</f>
        <v>1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1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40304</v>
      </c>
      <c r="BA11" s="22" t="s">
        <v>73</v>
      </c>
      <c r="BB11" s="22">
        <f>10000*(AR11+AU11)+(E9-F9+F10-E10)*100+(E9+F10)</f>
        <v>9802</v>
      </c>
      <c r="BC11" s="24">
        <f>10000*(AS11+AU11)+(E9-F9+F13-E13)*100+(E9+F13)</f>
        <v>30104</v>
      </c>
      <c r="BD11" s="29">
        <f>-BF9</f>
        <v>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officiels'!H12,J!E12='Résultats officiels'!E12,'Résultats officiels'!F12=J!F12),1,""))</f>
        <v/>
      </c>
      <c r="D12" s="68" t="str">
        <f>G9</f>
        <v>Uruguay</v>
      </c>
      <c r="E12" s="217">
        <v>1</v>
      </c>
      <c r="F12" s="217">
        <v>1</v>
      </c>
      <c r="G12" s="73" t="str">
        <f>D8</f>
        <v>Russie</v>
      </c>
      <c r="H12" s="95">
        <f t="shared" si="0"/>
        <v>3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0</v>
      </c>
      <c r="M12" s="115">
        <f>INDEX(AP9:AP12,MATCH(AK12,$AL9:$AL12,0))</f>
        <v>6</v>
      </c>
      <c r="N12" s="117">
        <f>INDEX(AQ9:AQ12,MATCH(AK12,$AL9:$AL12,0))</f>
        <v>-6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1</v>
      </c>
      <c r="P12" s="293"/>
      <c r="Q12" s="97" t="str">
        <f>IF(AND('Résultats officiels'!O12&gt;0,U12='Résultats officiels'!U12),"E",IF(AND('Résultats officiels'!O8&gt;0,'Résultats officiels'!U9=J!U12),"E",""))</f>
        <v>E</v>
      </c>
      <c r="R12" s="98" t="str">
        <f>IF('Résultats officiels'!O12=0,"",IF(AND(U12='Résultats officiels'!U12,'Résultats officiels'!U13=J!U13),"A",""))</f>
        <v>A</v>
      </c>
      <c r="S12" s="286" t="str">
        <f>IF(O12=0,"",IF(AND(R12="A",O12='Résultats officiels'!O12),1,IF(AND(J!R13="A",J!O12='Résultats officiels'!O8),1,"")))</f>
        <v/>
      </c>
      <c r="T12" s="308" t="str">
        <f>IF(O12=0,"",IF(AND(R12="A",O12='Résultats officiels'!O12,V12='Résultats officiels'!V12,'Résultats officiels'!V13=J!V13),1,IF(AND(J!R13="A",J!O12='Résultats officiels'!O8,J!V12='Résultats officiels'!V9,'Résultats officiels'!V8=J!V13),1,"")))</f>
        <v/>
      </c>
      <c r="U12" s="99" t="str">
        <f>IF(OR(I18&lt;2),"B1",T(J17))</f>
        <v>Espagne</v>
      </c>
      <c r="V12" s="218">
        <v>2</v>
      </c>
      <c r="W12" s="12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7</v>
      </c>
      <c r="AO12" s="32">
        <f>F9+E11+E12</f>
        <v>6</v>
      </c>
      <c r="AP12" s="27">
        <f>E9+F11+F12</f>
        <v>2</v>
      </c>
      <c r="AQ12" s="33">
        <f>AO12-AP12</f>
        <v>4</v>
      </c>
      <c r="AR12" s="27">
        <f>IF(ISBLANK(E12),0,IF(AU9=3,0,IF(AU9=1,1,3)))</f>
        <v>1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40203</v>
      </c>
      <c r="BB12" s="27">
        <f>10000*(AR12+AT12)+(F9-E9+E12-F12)*100+(F9+E12)</f>
        <v>40204</v>
      </c>
      <c r="BC12" s="33">
        <f>10000*(AS12+AT12)+(E11-F11+F9-E9)*100+(E11+F9)</f>
        <v>60405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officiels'!H13,J!E13='Résultats officiels'!E13,'Résultats officiels'!F13=J!F13),1,""))</f>
        <v/>
      </c>
      <c r="D13" s="71" t="str">
        <f>G8</f>
        <v>Arabie Saoudite</v>
      </c>
      <c r="E13" s="217">
        <v>0</v>
      </c>
      <c r="F13" s="217">
        <v>3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5"/>
      <c r="L13" s="175"/>
      <c r="M13" s="175"/>
      <c r="N13" s="175"/>
      <c r="O13" s="293"/>
      <c r="P13" s="293"/>
      <c r="Q13" s="97" t="str">
        <f>IF(AND('Résultats officiels'!O12&gt;0,U13='Résultats officiels'!U13),"E",IF(AND('Résultats officiels'!O8&gt;0,'Résultats officiels'!U8=J!U13),"E",""))</f>
        <v>E</v>
      </c>
      <c r="R13" s="98" t="str">
        <f>IF('Résultats officiels'!O8=0,"",IF(AND(U12='Résultats officiels'!U9,'Résultats officiels'!U8=J!U13),"A",""))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Russie</v>
      </c>
      <c r="V13" s="219">
        <v>0</v>
      </c>
      <c r="W13" s="12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7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officiels'!U11=J!U14),"E",""))</f>
        <v>E</v>
      </c>
      <c r="R14" s="98" t="str">
        <f>IF('Résultats officiels'!O14=0,"",IF(AND(U14='Résultats officiels'!U14,'Résultats officiels'!U15=J!U15),"A",""))</f>
        <v/>
      </c>
      <c r="S14" s="286" t="str">
        <f>IF(O14=0,"",IF(AND(R14="A",O14='Résultats officiels'!O14),1,IF(AND(J!R15="A",J!O14='Résultats officiels'!O10),1,"")))</f>
        <v/>
      </c>
      <c r="T14" s="308" t="str">
        <f>IF(O14=0,"",IF(AND(R14="A",O14='Résultats officiels'!O14,V14='Résultats officiels'!V14,'Résultats officiels'!V15=J!V15),1,IF(AND(J!R15="A",J!O14='Résultats officiels'!O10,J!V14='Résultats officiels'!V11,'Résultats officiels'!V10=J!V15),1,"")))</f>
        <v/>
      </c>
      <c r="U14" s="99" t="str">
        <f>IF(OR(I34&lt;2),"D1",T(J33))</f>
        <v>Argentine</v>
      </c>
      <c r="V14" s="218">
        <v>3</v>
      </c>
      <c r="W14" s="12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7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officiels'!U10=J!U15),"E",""))</f>
        <v>E</v>
      </c>
      <c r="R15" s="98" t="str">
        <f>IF('Résultats officiels'!O10=0,"",IF(AND(U15='Résultats officiels'!U10,'Résultats officiels'!U11=J!U14),"A",""))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19">
        <v>1</v>
      </c>
      <c r="W15" s="12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>
        <f>IF(H16=0,"",IF(H16='Résultats officiels'!H16,1,""))</f>
        <v>1</v>
      </c>
      <c r="C16" s="75" t="str">
        <f>IF(H16=0,"",IF(AND(H16='Résultats officiels'!H16,J!E16='Résultats officiels'!E16,'Résultats officiels'!F16=J!F16),1,""))</f>
        <v/>
      </c>
      <c r="D16" s="67" t="s">
        <v>124</v>
      </c>
      <c r="E16" s="217">
        <v>1</v>
      </c>
      <c r="F16" s="217">
        <v>2</v>
      </c>
      <c r="G16" s="72" t="s">
        <v>96</v>
      </c>
      <c r="H16" s="95">
        <f t="shared" si="0"/>
        <v>2</v>
      </c>
      <c r="I16" s="177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1</v>
      </c>
      <c r="P16" s="293"/>
      <c r="Q16" s="97" t="str">
        <f>IF(AND('Résultats officiels'!O16&gt;0,U16='Résultats officiels'!U16),"E",IF(AND('Résultats officiels'!O20&gt;0,'Résultats officiels'!U21=J!U16),"E",""))</f>
        <v>E</v>
      </c>
      <c r="R16" s="98" t="str">
        <f>IF('Résultats officiels'!O16=0,"",IF(AND(U16='Résultats officiels'!U16,'Résultats officiels'!U17=J!U17),"A",""))</f>
        <v>A</v>
      </c>
      <c r="S16" s="286">
        <f>IF(O16=0,"",IF(AND(R16="A",O16='Résultats officiels'!O16),1,IF(AND(J!R17="A",J!O16='Résultats officiels'!O20),1,"")))</f>
        <v>1</v>
      </c>
      <c r="T16" s="308" t="str">
        <f>IF(O16=0,"",IF(AND(R16="A",O16='Résultats officiels'!O16,V16='Résultats officiels'!V16,'Résultats officiels'!V17=J!V17),1,IF(AND(J!R17="A",J!O16='Résultats officiels'!O20,J!V16='Résultats officiels'!V21,'Résultats officiels'!V20=J!V17),1,"")))</f>
        <v/>
      </c>
      <c r="U16" s="121" t="str">
        <f>IF(OR(I42&lt;2),"E1",T(J41))</f>
        <v>Brésil</v>
      </c>
      <c r="V16" s="218">
        <v>3</v>
      </c>
      <c r="W16" s="12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officiels'!H17,J!E17='Résultats officiels'!E17,'Résultats officiels'!F17=J!F17),1,""))</f>
        <v/>
      </c>
      <c r="D17" s="68" t="s">
        <v>101</v>
      </c>
      <c r="E17" s="217">
        <v>1</v>
      </c>
      <c r="F17" s="217">
        <v>2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9</v>
      </c>
      <c r="L17" s="104">
        <f>INDEX(AO17:AO20,MATCH(AK17,$AL17:$AL20,0))</f>
        <v>8</v>
      </c>
      <c r="M17" s="103">
        <f>INDEX(AP17:AP20,MATCH(AK17,$AL17:$AL20,0))</f>
        <v>1</v>
      </c>
      <c r="N17" s="123">
        <f>INDEX(AQ17:AQ20,MATCH(AK17,$AL17:$AL20,0))</f>
        <v>7</v>
      </c>
      <c r="O17" s="293"/>
      <c r="P17" s="293"/>
      <c r="Q17" s="97" t="str">
        <f>IF(AND('Résultats officiels'!O16&gt;0,U17='Résultats officiels'!U17),"E",IF(AND('Résultats officiels'!O20&gt;0,'Résultats officiels'!U20=J!U17),"E",""))</f>
        <v>E</v>
      </c>
      <c r="R17" s="98" t="str">
        <f>IF('Résultats officiels'!O20=0,"",IF(AND(U16='Résultats officiels'!U21,'Résultats officiels'!U20=J!U17),"A",""))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Mexique</v>
      </c>
      <c r="V17" s="219">
        <v>2</v>
      </c>
      <c r="W17" s="12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3.95</v>
      </c>
      <c r="AM17" s="21" t="str">
        <f>D16</f>
        <v>Maroc</v>
      </c>
      <c r="AN17" s="22">
        <f>SUM(AR17:AU17)</f>
        <v>0</v>
      </c>
      <c r="AO17" s="23">
        <f>E16+E18+F20</f>
        <v>3</v>
      </c>
      <c r="AP17" s="22">
        <f>F16+F18+E20</f>
        <v>7</v>
      </c>
      <c r="AQ17" s="24">
        <f>AO17-AP17</f>
        <v>-4</v>
      </c>
      <c r="AR17" s="22" t="s">
        <v>73</v>
      </c>
      <c r="AS17" s="22">
        <f>IF(ISBLANK(E16),0,IF(E16&gt;F16,3,IF(E16=F16,1,0)))</f>
        <v>0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0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-197</v>
      </c>
      <c r="BA17" s="22">
        <f>10000*(AS17+AU17)+(E16-F16+F20-E20)*100+(E16+F20)</f>
        <v>-299</v>
      </c>
      <c r="BB17" s="22">
        <f>10000*(AT17+AU17)+(F20-E20+E18-F18)*100+(F20+E18)</f>
        <v>-298</v>
      </c>
      <c r="BC17" s="24" t="s">
        <v>73</v>
      </c>
      <c r="BD17" s="23" t="s">
        <v>73</v>
      </c>
      <c r="BE17" s="25">
        <f>IF($AN17&gt;$AN18,-0.5,IF($AN18&gt;$AN17,0.5,IF(AW17,-0.5,IF(AV18,0.5,BU17))))</f>
        <v>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officiels'!H18,J!E18='Résultats officiels'!E18,'Résultats officiels'!F18=J!F18),1,""))</f>
        <v/>
      </c>
      <c r="D18" s="68" t="str">
        <f>D16</f>
        <v>Maroc</v>
      </c>
      <c r="E18" s="217">
        <v>2</v>
      </c>
      <c r="F18" s="217">
        <v>3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6</v>
      </c>
      <c r="L18" s="109">
        <f>INDEX(AO17:AO20,MATCH(AK18,$AL17:$AL20,0))</f>
        <v>6</v>
      </c>
      <c r="M18" s="108">
        <f>INDEX(AP17:AP20,MATCH(AK18,$AL17:$AL20,0))</f>
        <v>5</v>
      </c>
      <c r="N18" s="110">
        <f>INDEX(AQ17:AQ20,MATCH(AK18,$AL17:$AL20,0))</f>
        <v>1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officiels'!U23=J!U18),"E",""))</f>
        <v>E</v>
      </c>
      <c r="R18" s="98" t="str">
        <f>IF('Résultats officiels'!O18=0,"",IF(AND(U18='Résultats officiels'!U18,'Résultats officiels'!U19=J!U19),"A",""))</f>
        <v/>
      </c>
      <c r="S18" s="286" t="str">
        <f>IF(O18=0,"",IF(AND(R18="A",O18='Résultats officiels'!O18),1,IF(AND(J!R19="A",J!O18='Résultats officiels'!O22),1,"")))</f>
        <v/>
      </c>
      <c r="T18" s="308" t="str">
        <f>IF(O18=0,"",IF(AND(R18="A",O18='Résultats officiels'!O18,V18='Résultats officiels'!V18,'Résultats officiels'!V19=J!V19),1,IF(AND(J!R19="A",J!O18='Résultats officiels'!O22,J!V18='Résultats officiels'!V23,'Résultats officiels'!V22=J!V19),1,"")))</f>
        <v/>
      </c>
      <c r="U18" s="121" t="str">
        <f>IF(OR(I58&lt;2),"G1",T(J57))</f>
        <v>Belgique</v>
      </c>
      <c r="V18" s="218">
        <v>2</v>
      </c>
      <c r="W18" s="12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2.96</v>
      </c>
      <c r="AM18" s="21" t="str">
        <f>G16</f>
        <v>Iran</v>
      </c>
      <c r="AN18" s="22">
        <f>SUM(AR18:AU18)</f>
        <v>3</v>
      </c>
      <c r="AO18" s="23">
        <f>F16+F19+E21</f>
        <v>3</v>
      </c>
      <c r="AP18" s="22">
        <f>E16+E19+F21</f>
        <v>7</v>
      </c>
      <c r="AQ18" s="24">
        <f>AO18-AP18</f>
        <v>-4</v>
      </c>
      <c r="AR18" s="22">
        <f>IF(ISBLANK(F16),0,IF(AS17=3,0,IF(AS17=1,1,3)))</f>
        <v>3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30003</v>
      </c>
      <c r="BA18" s="22">
        <f>10000*(AR18+AU18)+(F16-E16+F19-E19)*100+(F16+F19)</f>
        <v>29702</v>
      </c>
      <c r="BB18" s="22" t="s">
        <v>73</v>
      </c>
      <c r="BC18" s="24">
        <f>10000*(AT18+AU18)+(F19-E19+E21-F21)*100+(F19+E21)</f>
        <v>-499</v>
      </c>
      <c r="BD18" s="29">
        <f>-BE17</f>
        <v>-0.5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officiels'!H19,J!E19='Résultats officiels'!E19,'Résultats officiels'!F19=J!F19),1,""))</f>
        <v/>
      </c>
      <c r="D19" s="68" t="str">
        <f>G17</f>
        <v>Espagne</v>
      </c>
      <c r="E19" s="217">
        <v>4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Iran</v>
      </c>
      <c r="K19" s="111">
        <f>INDEX(AN17:AN20,MATCH(AK19,$AL17:$AL20,0))</f>
        <v>3</v>
      </c>
      <c r="L19" s="112">
        <f>INDEX(AO17:AO20,MATCH(AK19,$AL17:$AL20,0))</f>
        <v>3</v>
      </c>
      <c r="M19" s="111">
        <f>INDEX(AP17:AP20,MATCH(AK19,$AL17:$AL20,0))</f>
        <v>7</v>
      </c>
      <c r="N19" s="113">
        <f>INDEX(AQ17:AQ20,MATCH(AK19,$AL17:$AL20,0))</f>
        <v>-4</v>
      </c>
      <c r="O19" s="293"/>
      <c r="P19" s="293"/>
      <c r="Q19" s="97" t="str">
        <f>IF(AND('Résultats officiels'!O18&gt;0,U19='Résultats officiels'!U19),"E",IF(AND('Résultats officiels'!O22&gt;0,'Résultats officiels'!U22=J!U19),"E",""))</f>
        <v>E</v>
      </c>
      <c r="R19" s="98" t="str">
        <f>IF('Résultats officiels'!O22=0,"",IF(AND(U18='Résultats officiels'!U23,'Résultats officiels'!U22=J!U19),"A",""))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Colombie</v>
      </c>
      <c r="V19" s="219">
        <v>0</v>
      </c>
      <c r="W19" s="12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2.96</v>
      </c>
      <c r="AL19" s="28">
        <f>SUM(BD19:BG19)+2.47</f>
        <v>1.9700000000000002</v>
      </c>
      <c r="AM19" s="21" t="str">
        <f>D17</f>
        <v>Portugal</v>
      </c>
      <c r="AN19" s="22">
        <f>SUM(AR19:AU19)</f>
        <v>6</v>
      </c>
      <c r="AO19" s="23">
        <f>E17+F18+F21</f>
        <v>6</v>
      </c>
      <c r="AP19" s="22">
        <f>F17+E18+E21</f>
        <v>5</v>
      </c>
      <c r="AQ19" s="24">
        <f>AO19-AP19</f>
        <v>1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60205</v>
      </c>
      <c r="BA19" s="22" t="s">
        <v>73</v>
      </c>
      <c r="BB19" s="22">
        <f>10000*(AR19+AU19)+(E17-F17+F18-E18)*100+(E17+F18)</f>
        <v>30004</v>
      </c>
      <c r="BC19" s="24">
        <f>10000*(AS19+AU19)+(E17-F17+F21-E21)*100+(E17+F21)</f>
        <v>30003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officiels'!H20,J!E20='Résultats officiels'!E20,'Résultats officiels'!F20=J!F20),1,""))</f>
        <v/>
      </c>
      <c r="D20" s="68" t="str">
        <f>G17</f>
        <v>Espagne</v>
      </c>
      <c r="E20" s="217">
        <v>2</v>
      </c>
      <c r="F20" s="217">
        <v>0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Maroc</v>
      </c>
      <c r="K20" s="115">
        <f>INDEX(AN17:AN20,MATCH(AK20,$AL17:$AL20,0))</f>
        <v>0</v>
      </c>
      <c r="L20" s="116">
        <f>INDEX(AO17:AO20,MATCH(AK20,$AL17:$AL20,0))</f>
        <v>3</v>
      </c>
      <c r="M20" s="115">
        <f>INDEX(AP17:AP20,MATCH(AK20,$AL17:$AL20,0))</f>
        <v>7</v>
      </c>
      <c r="N20" s="117">
        <f>INDEX(AQ17:AQ20,MATCH(AK20,$AL17:$AL20,0))</f>
        <v>-4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officiels'!U17=J!U20),"E",""))</f>
        <v/>
      </c>
      <c r="R20" s="98" t="str">
        <f>IF('Résultats officiels'!O20=0,"",IF(AND(U20='Résultats officiels'!U20,'Résultats officiels'!U21=J!U21),"A",""))</f>
        <v/>
      </c>
      <c r="S20" s="286" t="str">
        <f>IF(O20=0,"",IF(AND(R20="A",O20='Résultats officiels'!O20),1,IF(AND(J!R21="A",J!O20='Résultats officiels'!O16),1,"")))</f>
        <v/>
      </c>
      <c r="T20" s="308" t="str">
        <f>IF(O20=0,"",IF(AND(R20="A",O20='Résultats officiels'!O20,V20='Résultats officiels'!V20,'Résultats officiels'!V21=J!V21),1,IF(AND(J!R21="A",J!O20='Résultats officiels'!O16,J!V20='Résultats officiels'!V17,'Résultats officiels'!V16=J!V21),1,"")))</f>
        <v/>
      </c>
      <c r="U20" s="121" t="str">
        <f>IF(OR(I50&lt;2),"F1",T(J49))</f>
        <v>Allemagne</v>
      </c>
      <c r="V20" s="218">
        <v>3</v>
      </c>
      <c r="W20" s="12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3.95</v>
      </c>
      <c r="AL20" s="30">
        <f>SUM(BD20:BG20)+2.48</f>
        <v>0.98</v>
      </c>
      <c r="AM20" s="31" t="str">
        <f>G17</f>
        <v>Espagne</v>
      </c>
      <c r="AN20" s="27">
        <f>SUM(AR20:AU20)</f>
        <v>9</v>
      </c>
      <c r="AO20" s="32">
        <f>F17+E19+E20</f>
        <v>8</v>
      </c>
      <c r="AP20" s="27">
        <f>E17+F19+F20</f>
        <v>1</v>
      </c>
      <c r="AQ20" s="33">
        <f>AO20-AP20</f>
        <v>7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60606</v>
      </c>
      <c r="BB20" s="27">
        <f>10000*(AR20+AT20)+(E20-F20+F17-E17)*100+(E20+F17)</f>
        <v>60304</v>
      </c>
      <c r="BC20" s="33">
        <f>10000*(AS20+AT20)+(E19-F19+F17-E17)*100+(E19+F17)</f>
        <v>60506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officiels'!H21,J!E21='Résultats officiels'!E21,'Résultats officiels'!F21=J!F21),1,""))</f>
        <v/>
      </c>
      <c r="D21" s="71" t="str">
        <f>G16</f>
        <v>Iran</v>
      </c>
      <c r="E21" s="217">
        <v>1</v>
      </c>
      <c r="F21" s="217">
        <v>2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5"/>
      <c r="L21" s="175"/>
      <c r="M21" s="175"/>
      <c r="N21" s="175"/>
      <c r="O21" s="293"/>
      <c r="P21" s="293"/>
      <c r="Q21" s="97" t="str">
        <f>IF(AND('Résultats officiels'!O20&gt;0,U21='Résultats officiels'!U21),"E",IF(AND('Résultats officiels'!O16&gt;0,'Résultats officiels'!U16=J!U21),"E",""))</f>
        <v>E</v>
      </c>
      <c r="R21" s="98" t="str">
        <f>IF('Résultats officiels'!O16=0,"",IF(AND(U20='Résultats officiels'!U17,'Résultats officiels'!U16=J!U21),"A",""))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1</v>
      </c>
      <c r="W21" s="12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7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officiels'!U19=J!U22),"E",""))</f>
        <v/>
      </c>
      <c r="R22" s="98" t="str">
        <f>IF('Résultats officiels'!O22=0,"",IF(AND(U22='Résultats officiels'!U22,'Résultats officiels'!U23=J!U23),"A",""))</f>
        <v/>
      </c>
      <c r="S22" s="286" t="str">
        <f>IF(O22=0,"",IF(AND(R22="A",O22='Résultats officiels'!O22),1,IF(AND(J!R23="A",J!O22='Résultats officiels'!O18),1,"")))</f>
        <v/>
      </c>
      <c r="T22" s="308" t="str">
        <f>IF(O22=0,"",IF(AND(R22="A",O22='Résultats officiels'!O22,V22='Résultats officiels'!V22,'Résultats officiels'!V23=J!V23),1,IF(AND(J!R23="A",J!O22='Résultats officiels'!O18,J!V22='Résultats officiels'!V19,'Résultats officiels'!V18=J!V23),1,"")))</f>
        <v/>
      </c>
      <c r="U22" s="121" t="str">
        <f>IF(OR(I66&lt;2),"H1",T(J65))</f>
        <v>Pologne</v>
      </c>
      <c r="V22" s="218">
        <v>2</v>
      </c>
      <c r="W22" s="12">
        <v>4</v>
      </c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7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officiels'!U18=J!U23),"E",""))</f>
        <v>E</v>
      </c>
      <c r="R23" s="98" t="str">
        <f>IF('Résultats officiels'!O18=0,"",IF(AND(U22='Résultats officiels'!U19,'Résultats officiels'!U18=J!U23),"A",""))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2</v>
      </c>
      <c r="W23" s="12">
        <v>2</v>
      </c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officiels'!H24,J!E24='Résultats officiels'!E24,'Résultats officiels'!F24=J!F24),1,""))</f>
        <v/>
      </c>
      <c r="D24" s="67" t="s">
        <v>88</v>
      </c>
      <c r="E24" s="217">
        <v>3</v>
      </c>
      <c r="F24" s="217">
        <v>0</v>
      </c>
      <c r="G24" s="72" t="s">
        <v>76</v>
      </c>
      <c r="H24" s="95">
        <f t="shared" si="0"/>
        <v>1</v>
      </c>
      <c r="I24" s="177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officiels'!H25,J!E25='Résultats officiels'!E25,'Résultats officiels'!F25=J!F25),1,""))</f>
        <v/>
      </c>
      <c r="D25" s="68" t="s">
        <v>125</v>
      </c>
      <c r="E25" s="217">
        <v>1</v>
      </c>
      <c r="F25" s="217">
        <v>1</v>
      </c>
      <c r="G25" s="73" t="s">
        <v>126</v>
      </c>
      <c r="H25" s="95">
        <f t="shared" si="0"/>
        <v>3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7</v>
      </c>
      <c r="M25" s="103">
        <f>INDEX(AP25:AP28,MATCH(AK25,$AL25:$AL28,0))</f>
        <v>1</v>
      </c>
      <c r="N25" s="123">
        <f>INDEX(AQ25:AQ28,MATCH(AK25,$AL25:$AL28,0))</f>
        <v>6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7</v>
      </c>
      <c r="AP25" s="22">
        <f>F24+F26+E28</f>
        <v>1</v>
      </c>
      <c r="AQ25" s="24">
        <f>AO25-AP25</f>
        <v>6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60505</v>
      </c>
      <c r="BA25" s="22">
        <f>10000*(AS25+AU25)+(E24-F24+F28-E28)*100+(E24+F28)</f>
        <v>60405</v>
      </c>
      <c r="BB25" s="22">
        <f>10000*(AT25+AU25)+(F28-E28+E26-F26)*100+(F28+E26)</f>
        <v>60304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officiels'!H26,J!E26='Résultats officiels'!E26,'Résultats officiels'!F26=J!F26),1,""))</f>
        <v/>
      </c>
      <c r="D26" s="68" t="str">
        <f>D24</f>
        <v>France</v>
      </c>
      <c r="E26" s="217">
        <v>2</v>
      </c>
      <c r="F26" s="217">
        <v>0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4</v>
      </c>
      <c r="L26" s="109">
        <f>INDEX(AO25:AO28,MATCH(AK26,$AL25:$AL28,0))</f>
        <v>5</v>
      </c>
      <c r="M26" s="108">
        <f>INDEX(AP25:AP28,MATCH(AK26,$AL25:$AL28,0))</f>
        <v>3</v>
      </c>
      <c r="N26" s="110">
        <f>INDEX(AQ25:AQ28,MATCH(AK26,$AL25:$AL28,0))</f>
        <v>2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2</v>
      </c>
      <c r="P26" s="293"/>
      <c r="Q26" s="97" t="str">
        <f>IF(AND('Résultats officiels'!O26&gt;0,U26='Résultats officiels'!U26),"E",IF(AND('Résultats officiels'!O28&gt;0,'Résultats officiels'!U28=J!U26),"E",""))</f>
        <v>E</v>
      </c>
      <c r="R26" s="98" t="str">
        <f>IF('Résultats officiels'!O26=0,"",IF(AND(U26='Résultats officiels'!U26,'Résultats officiels'!U27=J!U27),"A",""))</f>
        <v>A</v>
      </c>
      <c r="S26" s="286">
        <f>IF(O26=0,"",IF(AND(R26="A",O26='Résultats officiels'!O26),1,IF(AND(J!R27="A",J!O26='Résultats officiels'!O28),1,"")))</f>
        <v>1</v>
      </c>
      <c r="T26" s="287" t="str">
        <f>IF(O26=0,"",IF(AND(R26="A",O26='Résultats officiels'!O26,V26='Résultats officiels'!V26,'Résultats officiels'!V27=J!V27),1,IF(AND(J!R27="A",J!O26='Résultats officiels'!O28,J!V26='Résultats officiels'!V28,'Résultats officiels'!V29=J!V27),1,"")))</f>
        <v/>
      </c>
      <c r="U26" s="125" t="str">
        <f>IF(100*V8+W8&gt;100*V9+W9,U8,IF(100*V8+W8&lt;100*V9+W9,U9,CONCATENATE(U8," ou ",U9)))</f>
        <v>Uruguay</v>
      </c>
      <c r="V26" s="218">
        <v>1</v>
      </c>
      <c r="W26" s="100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3.96</v>
      </c>
      <c r="AM26" s="21" t="str">
        <f>G24</f>
        <v>Australie</v>
      </c>
      <c r="AN26" s="22">
        <f>SUM(AR26:AU26)</f>
        <v>0</v>
      </c>
      <c r="AO26" s="23">
        <f>F24+F27+E29</f>
        <v>1</v>
      </c>
      <c r="AP26" s="22">
        <f>E24+E27+F29</f>
        <v>9</v>
      </c>
      <c r="AQ26" s="24">
        <f>AO26-AP26</f>
        <v>-8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-499</v>
      </c>
      <c r="BA26" s="22">
        <f>10000*(AR26+AU26)+(F24-E24+F27-E27)*100+(F24+F27)</f>
        <v>-600</v>
      </c>
      <c r="BB26" s="22" t="s">
        <v>73</v>
      </c>
      <c r="BC26" s="24">
        <f>10000*(AT26+AU26)+(F27-E27+E29-F29)*100+(F27+E29)</f>
        <v>-499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officiels'!H27,J!E27='Résultats officiels'!E27,'Résultats officiels'!F27=J!F27),1,""))</f>
        <v/>
      </c>
      <c r="D27" s="68" t="str">
        <f>G25</f>
        <v>Danemark</v>
      </c>
      <c r="E27" s="217">
        <v>3</v>
      </c>
      <c r="F27" s="217">
        <v>0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Pérou</v>
      </c>
      <c r="K27" s="111">
        <f>INDEX(AN25:AN28,MATCH(AK27,$AL25:$AL28,0))</f>
        <v>4</v>
      </c>
      <c r="L27" s="112">
        <f>INDEX(AO25:AO28,MATCH(AK27,$AL25:$AL28,0))</f>
        <v>4</v>
      </c>
      <c r="M27" s="111">
        <f>INDEX(AP25:AP28,MATCH(AK27,$AL25:$AL28,0))</f>
        <v>4</v>
      </c>
      <c r="N27" s="113">
        <f>INDEX(AQ25:AQ28,MATCH(AK27,$AL25:$AL28,0))</f>
        <v>0</v>
      </c>
      <c r="O27" s="293"/>
      <c r="P27" s="293"/>
      <c r="Q27" s="97" t="str">
        <f>IF(AND('Résultats officiels'!O26&gt;0,U27='Résultats officiels'!U27),"E",IF(AND('Résultats officiels'!O28&gt;0,'Résultats officiels'!U29=J!U27),"E",""))</f>
        <v>E</v>
      </c>
      <c r="R27" s="98" t="str">
        <f>IF('Résultats officiels'!O28=0,"",IF(AND(U26='Résultats officiels'!U28,'Résultats officiels'!U29=J!U27),"A",""))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2</v>
      </c>
      <c r="W27" s="100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2.97</v>
      </c>
      <c r="AL27" s="28">
        <f>SUM(BD27:BG27)+2.47</f>
        <v>2.97</v>
      </c>
      <c r="AM27" s="21" t="str">
        <f>D25</f>
        <v>Pérou</v>
      </c>
      <c r="AN27" s="22">
        <f>SUM(AR27:AU27)</f>
        <v>4</v>
      </c>
      <c r="AO27" s="23">
        <f>E25+F26+F29</f>
        <v>4</v>
      </c>
      <c r="AP27" s="22">
        <f>F25+E26+E29</f>
        <v>4</v>
      </c>
      <c r="AQ27" s="24">
        <f>AO27-AP27</f>
        <v>0</v>
      </c>
      <c r="AR27" s="22">
        <f>IF(ISBLANK(F26),0,IF(AT25=3,0,IF(AT25=1,1,3)))</f>
        <v>0</v>
      </c>
      <c r="AS27" s="22">
        <f>IF(ISBLANK(F29),0,IF(F29&gt;E29,3,IF(F29=E29,1,0)))</f>
        <v>3</v>
      </c>
      <c r="AT27" s="22" t="s">
        <v>73</v>
      </c>
      <c r="AU27" s="22">
        <f>IF(ISBLANK(E25),0,IF(E25&gt;F25,3,IF(E25=F25,1,0)))</f>
        <v>1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30003</v>
      </c>
      <c r="BA27" s="22" t="s">
        <v>73</v>
      </c>
      <c r="BB27" s="22">
        <f>10000*(AR27+AU27)+(E25-F25+F26-E26)*100+(E25+F26)</f>
        <v>9801</v>
      </c>
      <c r="BC27" s="24">
        <f>10000*(AS27+AU27)+(E25-F25+F29-E29)*100+(E25+F29)</f>
        <v>40204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officiels'!H28,J!E28='Résultats officiels'!E28,'Résultats officiels'!F28=J!F28),1,""))</f>
        <v/>
      </c>
      <c r="D28" s="68" t="str">
        <f>G25</f>
        <v>Danemark</v>
      </c>
      <c r="E28" s="217">
        <v>1</v>
      </c>
      <c r="F28" s="217">
        <v>2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Australie</v>
      </c>
      <c r="K28" s="115">
        <f>INDEX(AN25:AN28,MATCH(AK28,$AL25:$AL28,0))</f>
        <v>0</v>
      </c>
      <c r="L28" s="116">
        <f>INDEX(AO25:AO28,MATCH(AK28,$AL25:$AL28,0))</f>
        <v>1</v>
      </c>
      <c r="M28" s="115">
        <f>INDEX(AP25:AP28,MATCH(AK28,$AL25:$AL28,0))</f>
        <v>9</v>
      </c>
      <c r="N28" s="117">
        <f>INDEX(AQ25:AQ28,MATCH(AK28,$AL25:$AL28,0))</f>
        <v>-8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officiels'!U26=J!U28),"E",""))</f>
        <v/>
      </c>
      <c r="R28" s="98" t="str">
        <f>IF('Résultats officiels'!O28=0,"",IF(AND(U28='Résultats officiels'!U28,'Résultats officiels'!U29=J!U29),"A",""))</f>
        <v/>
      </c>
      <c r="S28" s="286" t="str">
        <f>IF(O28=0,"",IF(AND(R28="A",O28='Résultats officiels'!O28),1,IF(AND(J!R29="A",J!O28='Résultats officiels'!O26),1,"")))</f>
        <v/>
      </c>
      <c r="T28" s="287" t="str">
        <f>IF(O28=0,"",IF(AND(R28="A",O28='Résultats officiels'!O28,V28='Résultats officiels'!V28,'Résultats officiels'!V29=J!V29),1,IF(AND(J!R29="A",J!O28='Résultats officiels'!O26,J!V28='Résultats officiels'!V26,'Résultats officiels'!V27=J!V29),1,"")))</f>
        <v/>
      </c>
      <c r="U28" s="125" t="str">
        <f>IF(100*V12+W12&gt;100*V13+W13,U12,IF(100*V12+W12&lt;100*V13+W13,U13,CONCATENATE(U12," ou ",U13)))</f>
        <v>Espagne</v>
      </c>
      <c r="V28" s="218">
        <v>1</v>
      </c>
      <c r="W28" s="100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3.96</v>
      </c>
      <c r="AL28" s="30">
        <f>SUM(BD28:BG28)+2.48</f>
        <v>1.98</v>
      </c>
      <c r="AM28" s="31" t="str">
        <f>G25</f>
        <v>Danemark</v>
      </c>
      <c r="AN28" s="27">
        <f>SUM(AR28:AU28)</f>
        <v>4</v>
      </c>
      <c r="AO28" s="32">
        <f>F25+E27+E28</f>
        <v>5</v>
      </c>
      <c r="AP28" s="27">
        <f>E25+F27+F28</f>
        <v>3</v>
      </c>
      <c r="AQ28" s="33">
        <f>AO28-AP28</f>
        <v>2</v>
      </c>
      <c r="AR28" s="27">
        <f>IF(ISBLANK(E28),0,IF(AU25=3,0,IF(AU25=1,1,3)))</f>
        <v>0</v>
      </c>
      <c r="AS28" s="27">
        <f>IF(ISBLANK(E27),0,IF(AU26=3,0,IF(AU26=1,1,3)))</f>
        <v>3</v>
      </c>
      <c r="AT28" s="27">
        <f>IF(ISBLANK(F25),0,IF(AU27=3,0,IF(AU27=1,1,3)))</f>
        <v>1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30204</v>
      </c>
      <c r="BB28" s="27">
        <f>10000*(AR28+AT28)+(E28-F28+F25-E25)*100+(E28+F25)</f>
        <v>9902</v>
      </c>
      <c r="BC28" s="33">
        <f>10000*(AS28+AT28)+(E27-F27+F25-E25)*100+(E27+F25)</f>
        <v>40304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>
        <f>IF(H29=0,"",IF(H29='Résultats officiels'!H29,1,""))</f>
        <v>1</v>
      </c>
      <c r="C29" s="75" t="str">
        <f>IF(H29=0,"",IF(AND(H29='Résultats officiels'!H29,J!E29='Résultats officiels'!E29,'Résultats officiels'!F29=J!F29),1,""))</f>
        <v/>
      </c>
      <c r="D29" s="71" t="str">
        <f>G24</f>
        <v>Australie</v>
      </c>
      <c r="E29" s="217">
        <v>1</v>
      </c>
      <c r="F29" s="217">
        <v>3</v>
      </c>
      <c r="G29" s="74" t="str">
        <f>D25</f>
        <v>Pérou</v>
      </c>
      <c r="H29" s="95">
        <f t="shared" si="0"/>
        <v>2</v>
      </c>
      <c r="I29" s="118"/>
      <c r="J29" s="119" t="str">
        <f>IF(OR(I27&lt;3,I26&lt;2),"TIRAGE AU SORT !!!"," ")</f>
        <v xml:space="preserve"> </v>
      </c>
      <c r="K29" s="175"/>
      <c r="L29" s="175"/>
      <c r="M29" s="175"/>
      <c r="N29" s="175"/>
      <c r="O29" s="293"/>
      <c r="P29" s="293"/>
      <c r="Q29" s="97" t="str">
        <f>IF(AND('Résultats officiels'!O28&gt;0,U29='Résultats officiels'!U29),"E",IF(AND('Résultats officiels'!O26&gt;0,'Résultats officiels'!U27=J!U29),"E",""))</f>
        <v/>
      </c>
      <c r="R29" s="98" t="str">
        <f>IF('Résultats officiels'!O26=0,"",IF(AND(U28='Résultats officiels'!U26,'Résultats officiels'!U27=J!U29),"A",""))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3</v>
      </c>
      <c r="W29" s="100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7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officiels'!U32=J!U30),"E",""))</f>
        <v>E</v>
      </c>
      <c r="R30" s="98" t="str">
        <f>IF('Résultats officiels'!O30=0,"",IF(AND(U30='Résultats officiels'!U30,'Résultats officiels'!U31=J!U31),"A",""))</f>
        <v>A</v>
      </c>
      <c r="S30" s="286" t="str">
        <f>IF(O30=0,"",IF(AND(R30="A",O30='Résultats officiels'!O30),1,IF(AND(J!R31="A",J!O30='Résultats officiels'!O32),1,"")))</f>
        <v/>
      </c>
      <c r="T30" s="287" t="str">
        <f>IF(O30=0,"",IF(AND(R30="A",O30='Résultats officiels'!O30,V30='Résultats officiels'!V30,'Résultats officiels'!V31=J!V31),1,IF(AND(J!R31="A",J!O30='Résultats officiels'!O32,J!V30='Résultats officiels'!V32,'Résultats officiels'!V33=J!V31),1,"")))</f>
        <v/>
      </c>
      <c r="U30" s="125" t="str">
        <f>IF(100*V16+W16&gt;100*V17+W17,U16,IF(100*V16+W16&lt;100*V17+W17,U17,CONCATENATE(U16," ou ",U17)))</f>
        <v>Brésil</v>
      </c>
      <c r="V30" s="218">
        <v>3</v>
      </c>
      <c r="W30" s="100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7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officiels'!U33=J!U31),"E",""))</f>
        <v>E</v>
      </c>
      <c r="R31" s="98" t="str">
        <f>IF('Résultats officiels'!O32=0,"",IF(AND(U30='Résultats officiels'!U32,'Résultats officiels'!U33=J!U31),"A",""))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2</v>
      </c>
      <c r="W31" s="100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>
        <f>IF(H32=0,"",IF(H32='Résultats officiels'!H32,1,""))</f>
        <v>1</v>
      </c>
      <c r="C32" s="75">
        <f>IF(H32=0,"",IF(AND(H32='Résultats officiels'!H32,J!E32='Résultats officiels'!E32,'Résultats officiels'!F32=J!F32),1,""))</f>
        <v>1</v>
      </c>
      <c r="D32" s="67" t="s">
        <v>94</v>
      </c>
      <c r="E32" s="217">
        <v>1</v>
      </c>
      <c r="F32" s="217">
        <v>1</v>
      </c>
      <c r="G32" s="72" t="s">
        <v>127</v>
      </c>
      <c r="H32" s="95">
        <f t="shared" si="0"/>
        <v>3</v>
      </c>
      <c r="I32" s="177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officiels'!U30=J!U32),"E",""))</f>
        <v/>
      </c>
      <c r="R32" s="98" t="str">
        <f>IF('Résultats officiels'!O32=0,"",IF(AND(U32='Résultats officiels'!U32,'Résultats officiels'!U33=J!U33),"A",""))</f>
        <v/>
      </c>
      <c r="S32" s="286" t="str">
        <f>IF(O32=0,"",IF(AND(R32="A",O32='Résultats officiels'!O32),1,IF(AND(J!R33="A",J!O32='Résultats officiels'!O30),1,"")))</f>
        <v/>
      </c>
      <c r="T32" s="287" t="str">
        <f>IF(O32=0,"",IF(AND(R32="A",O32='Résultats officiels'!O32,V32='Résultats officiels'!V32,'Résultats officiels'!V33=J!V33),1,IF(AND(J!R33="A",J!O32='Résultats officiels'!O30,J!V32='Résultats officiels'!V30,'Résultats officiels'!V31=J!V33),1,"")))</f>
        <v/>
      </c>
      <c r="U32" s="125" t="str">
        <f>IF(100*V20+W20&gt;100*V21+W21,U20,IF(100*V20+W20&lt;100*V21+W21,U21,CONCATENATE(U20," ou ",U21)))</f>
        <v>Allemagne</v>
      </c>
      <c r="V32" s="218">
        <v>1</v>
      </c>
      <c r="W32" s="100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 t="str">
        <f>IF(H33=0,"",IF(AND(H33='Résultats officiels'!H33,J!E33='Résultats officiels'!E33,'Résultats officiels'!F33=J!F33),1,""))</f>
        <v/>
      </c>
      <c r="D33" s="68" t="s">
        <v>37</v>
      </c>
      <c r="E33" s="217">
        <v>2</v>
      </c>
      <c r="F33" s="217">
        <v>1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7</v>
      </c>
      <c r="L33" s="104">
        <f>INDEX(AO33:AO36,MATCH(AK33,$AL33:$AL36,0))</f>
        <v>6</v>
      </c>
      <c r="M33" s="103">
        <f>INDEX(AP33:AP36,MATCH(AK33,$AL33:$AL36,0))</f>
        <v>3</v>
      </c>
      <c r="N33" s="123">
        <f>INDEX(AQ33:AQ36,MATCH(AK33,$AL33:$AL36,0))</f>
        <v>3</v>
      </c>
      <c r="O33" s="293"/>
      <c r="P33" s="293"/>
      <c r="Q33" s="97" t="str">
        <f>IF(AND('Résultats officiels'!O32&gt;0,U33='Résultats officiels'!U33),"E",IF(AND('Résultats officiels'!O30&gt;0,'Résultats officiels'!U31=J!U33),"E",""))</f>
        <v/>
      </c>
      <c r="R33" s="98" t="str">
        <f>IF('Résultats officiels'!O30=0,"",IF(AND(U32='Résultats officiels'!U30,'Résultats officiels'!U31=J!U33),"A",""))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Pologne</v>
      </c>
      <c r="V33" s="219">
        <v>0</v>
      </c>
      <c r="W33" s="100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7</v>
      </c>
      <c r="AO33" s="23">
        <f>E32+E34+F36</f>
        <v>6</v>
      </c>
      <c r="AP33" s="22">
        <f>F32+F34+E36</f>
        <v>3</v>
      </c>
      <c r="AQ33" s="24">
        <f>AO33-AP33</f>
        <v>3</v>
      </c>
      <c r="AR33" s="22" t="s">
        <v>73</v>
      </c>
      <c r="AS33" s="22">
        <f>IF(ISBLANK(E32),0,IF(E32&gt;F32,3,IF(E32=F32,1,0)))</f>
        <v>1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40204</v>
      </c>
      <c r="BA33" s="22">
        <f>10000*(AS33+AU33)+(E32-F32+F36-E36)*100+(E32+F36)</f>
        <v>40103</v>
      </c>
      <c r="BB33" s="22">
        <f>10000*(AT33+AU33)+(F36-E36+E34-F34)*100+(F36+E34)</f>
        <v>60305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officiels'!H34,J!E34='Résultats officiels'!E34,'Résultats officiels'!F34=J!F34),1,""))</f>
        <v/>
      </c>
      <c r="D34" s="68" t="str">
        <f>D32</f>
        <v>Argentine</v>
      </c>
      <c r="E34" s="217">
        <v>3</v>
      </c>
      <c r="F34" s="217">
        <v>1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Islande</v>
      </c>
      <c r="K34" s="108">
        <f>INDEX(AN33:AN36,MATCH(AK34,$AL33:$AL36,0))</f>
        <v>4</v>
      </c>
      <c r="L34" s="109">
        <f>INDEX(AO33:AO36,MATCH(AK34,$AL33:$AL36,0))</f>
        <v>4</v>
      </c>
      <c r="M34" s="108">
        <f>INDEX(AP33:AP36,MATCH(AK34,$AL33:$AL36,0))</f>
        <v>4</v>
      </c>
      <c r="N34" s="110">
        <f>INDEX(AQ33:AQ36,MATCH(AK34,$AL33:$AL36,0))</f>
        <v>0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1.96</v>
      </c>
      <c r="AL34" s="28">
        <f>SUM(BD34:BG34)+2.46</f>
        <v>1.96</v>
      </c>
      <c r="AM34" s="21" t="str">
        <f>G32</f>
        <v>Islande</v>
      </c>
      <c r="AN34" s="22">
        <f>SUM(AR34:AU34)</f>
        <v>4</v>
      </c>
      <c r="AO34" s="23">
        <f>F32+F35+E37</f>
        <v>4</v>
      </c>
      <c r="AP34" s="22">
        <f>E32+E35+F37</f>
        <v>4</v>
      </c>
      <c r="AQ34" s="24">
        <f>AO34-AP34</f>
        <v>0</v>
      </c>
      <c r="AR34" s="22">
        <f>IF(ISBLANK(F32),0,IF(AS33=3,0,IF(AS33=1,1,3)))</f>
        <v>1</v>
      </c>
      <c r="AS34" s="22" t="s">
        <v>73</v>
      </c>
      <c r="AT34" s="22">
        <f>IF(ISBLANK(E37),0,IF(AS35=3,0,IF(AS35=1,1,3)))</f>
        <v>3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1</v>
      </c>
      <c r="AY34" s="24" t="b">
        <f>10*(AQ34-AQ36)+AO34-AO36&gt;0</f>
        <v>1</v>
      </c>
      <c r="AZ34" s="23">
        <f>10000*(AR34+AT34)+(F32-E32+E37-F37)*100+(F32+E37)</f>
        <v>40103</v>
      </c>
      <c r="BA34" s="22">
        <f>10000*(AR34+AU34)+(F32-E32+F35-E35)*100+(F32+F35)</f>
        <v>9902</v>
      </c>
      <c r="BB34" s="22" t="s">
        <v>73</v>
      </c>
      <c r="BC34" s="24">
        <f>10000*(AT34+AU34)+(F35-E35+E37-F37)*100+(F35+E37)</f>
        <v>30003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-0.5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>
        <f>IF(H35=0,"",IF(H35='Résultats officiels'!H35,1,""))</f>
        <v>1</v>
      </c>
      <c r="C35" s="75" t="str">
        <f>IF(H35=0,"",IF(AND(H35='Résultats officiels'!H35,J!E35='Résultats officiels'!E35,'Résultats officiels'!F35=J!F35),1,""))</f>
        <v/>
      </c>
      <c r="D35" s="68" t="str">
        <f>G33</f>
        <v>Nigéria</v>
      </c>
      <c r="E35" s="217">
        <v>2</v>
      </c>
      <c r="F35" s="217">
        <v>1</v>
      </c>
      <c r="G35" s="73" t="str">
        <f>G32</f>
        <v>Islande</v>
      </c>
      <c r="H35" s="95">
        <f t="shared" si="0"/>
        <v>1</v>
      </c>
      <c r="I35" s="106">
        <f>AI35</f>
        <v>3</v>
      </c>
      <c r="J35" s="68" t="str">
        <f>INDEX(AM33:AM36,MATCH(AK35,$AL33:$AL36,0))</f>
        <v>Nigéria</v>
      </c>
      <c r="K35" s="111">
        <f>INDEX(AN33:AN36,MATCH(AK35,$AL33:$AL36,0))</f>
        <v>3</v>
      </c>
      <c r="L35" s="112">
        <f>INDEX(AO33:AO36,MATCH(AK35,$AL33:$AL36,0))</f>
        <v>4</v>
      </c>
      <c r="M35" s="111">
        <f>INDEX(AP33:AP36,MATCH(AK35,$AL33:$AL36,0))</f>
        <v>5</v>
      </c>
      <c r="N35" s="113">
        <f>INDEX(AQ33:AQ36,MATCH(AK35,$AL33:$AL36,0))</f>
        <v>-1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2.98</v>
      </c>
      <c r="AL35" s="28">
        <f>SUM(BD35:BG35)+2.47</f>
        <v>3.97</v>
      </c>
      <c r="AM35" s="21" t="str">
        <f>D33</f>
        <v>Croatie</v>
      </c>
      <c r="AN35" s="22">
        <f>SUM(AR35:AU35)</f>
        <v>3</v>
      </c>
      <c r="AO35" s="23">
        <f>E33+F34+F37</f>
        <v>4</v>
      </c>
      <c r="AP35" s="22">
        <f>F33+E34+E37</f>
        <v>6</v>
      </c>
      <c r="AQ35" s="24">
        <f>AO35-AP35</f>
        <v>-2</v>
      </c>
      <c r="AR35" s="22">
        <f>IF(ISBLANK(F34),0,IF(AT33=3,0,IF(AT33=1,1,3)))</f>
        <v>0</v>
      </c>
      <c r="AS35" s="22">
        <f>IF(ISBLANK(F37),0,IF(F37&gt;E37,3,IF(F37=E37,1,0)))</f>
        <v>0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-298</v>
      </c>
      <c r="BA35" s="22" t="s">
        <v>73</v>
      </c>
      <c r="BB35" s="22">
        <f>10000*(AR35+AU35)+(E33-F33+F34-E34)*100+(E33+F34)</f>
        <v>29903</v>
      </c>
      <c r="BC35" s="24">
        <f>10000*(AS35+AU35)+(E33-F33+F37-E37)*100+(E33+F37)</f>
        <v>30003</v>
      </c>
      <c r="BD35" s="29">
        <f>-BF33</f>
        <v>0.5</v>
      </c>
      <c r="BE35" s="25">
        <f>-BF34</f>
        <v>0.5</v>
      </c>
      <c r="BF35" s="25" t="s">
        <v>73</v>
      </c>
      <c r="BG35" s="26">
        <f>IF($AN35&gt;$AN36,-0.5,IF($AN36&gt;$AN35,0.5,IF(AY35,-0.5,IF(AX36,0.5,BW35))))</f>
        <v>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>
        <f>IF(H36=0,"",IF(AND(H36='Résultats officiels'!H36,J!E36='Résultats officiels'!E36,'Résultats officiels'!F36=J!F36),1,""))</f>
        <v>1</v>
      </c>
      <c r="D36" s="68" t="str">
        <f>G33</f>
        <v>Nigéria</v>
      </c>
      <c r="E36" s="217">
        <v>1</v>
      </c>
      <c r="F36" s="217">
        <v>2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Croatie</v>
      </c>
      <c r="K36" s="115">
        <f>INDEX(AN33:AN36,MATCH(AK36,$AL33:$AL36,0))</f>
        <v>3</v>
      </c>
      <c r="L36" s="116">
        <f>INDEX(AO33:AO36,MATCH(AK36,$AL33:$AL36,0))</f>
        <v>4</v>
      </c>
      <c r="M36" s="115">
        <f>INDEX(AP33:AP36,MATCH(AK36,$AL33:$AL36,0))</f>
        <v>6</v>
      </c>
      <c r="N36" s="117">
        <f>INDEX(AQ33:AQ36,MATCH(AK36,$AL33:$AL36,0))</f>
        <v>-2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officiels'!U38=J!U36),"E",""))</f>
        <v>E</v>
      </c>
      <c r="R36" s="98" t="str">
        <f>IF('Résultats officiels'!O36=0,"",IF(AND(U36='Résultats officiels'!U36,'Résultats officiels'!U37=J!U37),"A",""))</f>
        <v/>
      </c>
      <c r="S36" s="286" t="str">
        <f>IF(O36=0,"",IF(AND(R36="A",O36='Résultats officiels'!O36),1,IF(AND(J!R37="A",J!O36='Résultats officiels'!O38),1,"")))</f>
        <v/>
      </c>
      <c r="T36" s="297" t="str">
        <f>IF(O36=0,"",IF(AND(R36="A",O36='Résultats officiels'!O36,V36='Résultats officiels'!V36,'Résultats officiels'!V37=J!V37),1,IF(AND(J!R37="A",J!O36='Résultats officiels'!O38,J!V36='Résultats officiels'!V38,'Résultats officiels'!V39=J!V37),1,"")))</f>
        <v/>
      </c>
      <c r="U36" s="128" t="str">
        <f>IF(100*V26+W26&gt;100*V27+W27,U26,IF(100*V26+W26&lt;100*V27+W27,U27,IF(X27*X26=1,"-",CONCATENATE(U26," ou ",U27))))</f>
        <v>France</v>
      </c>
      <c r="V36" s="218">
        <v>1</v>
      </c>
      <c r="W36" s="12">
        <v>5</v>
      </c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3.97</v>
      </c>
      <c r="AL36" s="30">
        <f>SUM(BD36:BG36)+2.48</f>
        <v>2.98</v>
      </c>
      <c r="AM36" s="31" t="str">
        <f>G33</f>
        <v>Nigéria</v>
      </c>
      <c r="AN36" s="27">
        <f>SUM(AR36:AU36)</f>
        <v>3</v>
      </c>
      <c r="AO36" s="32">
        <f>F33+E35+E36</f>
        <v>4</v>
      </c>
      <c r="AP36" s="27">
        <f>E33+F35+F36</f>
        <v>5</v>
      </c>
      <c r="AQ36" s="33">
        <f>AO36-AP36</f>
        <v>-1</v>
      </c>
      <c r="AR36" s="27">
        <f>IF(ISBLANK(E36),0,IF(AU33=3,0,IF(AU33=1,1,3)))</f>
        <v>0</v>
      </c>
      <c r="AS36" s="27">
        <f>IF(ISBLANK(E35),0,IF(AU34=3,0,IF(AU34=1,1,3)))</f>
        <v>3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1</v>
      </c>
      <c r="AY36" s="33" t="s">
        <v>73</v>
      </c>
      <c r="AZ36" s="32" t="s">
        <v>73</v>
      </c>
      <c r="BA36" s="27">
        <f>10000*(AR36+AS36)+(E35-F35+E36-F36)*100+(E35+E36)</f>
        <v>30003</v>
      </c>
      <c r="BB36" s="27">
        <f>10000*(AR36+AT36)+(E36-F36+F33-E33)*100+(E36+F33)</f>
        <v>-198</v>
      </c>
      <c r="BC36" s="33">
        <f>10000*(AS36+AT36)+(E35-F35+F33-E33)*100+(E35+F33)</f>
        <v>30003</v>
      </c>
      <c r="BD36" s="34">
        <f>-BG33</f>
        <v>0.5</v>
      </c>
      <c r="BE36" s="35">
        <f>-BG34</f>
        <v>0.5</v>
      </c>
      <c r="BF36" s="35">
        <f>-BG35</f>
        <v>-0.5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officiels'!H37,J!E37='Résultats officiels'!E37,'Résultats officiels'!F37=J!F37),1,""))</f>
        <v/>
      </c>
      <c r="D37" s="71" t="str">
        <f>G32</f>
        <v>Islande</v>
      </c>
      <c r="E37" s="217">
        <v>2</v>
      </c>
      <c r="F37" s="217">
        <v>1</v>
      </c>
      <c r="G37" s="74" t="str">
        <f>D33</f>
        <v>Croatie</v>
      </c>
      <c r="H37" s="95">
        <f t="shared" si="0"/>
        <v>1</v>
      </c>
      <c r="I37" s="118"/>
      <c r="J37" s="119" t="str">
        <f>IF(OR(I35&lt;3,I34&lt;2),"TIRAGE AU SORT !!!"," ")</f>
        <v xml:space="preserve"> </v>
      </c>
      <c r="K37" s="175"/>
      <c r="L37" s="175"/>
      <c r="M37" s="175"/>
      <c r="N37" s="175"/>
      <c r="O37" s="293"/>
      <c r="P37" s="293"/>
      <c r="Q37" s="97" t="str">
        <f>IF(AND('Résultats officiels'!O36&gt;0,U37='Résultats officiels'!U37),"E",IF(AND('Résultats officiels'!O38&gt;0,'Résultats officiels'!U39=J!U37),"E",""))</f>
        <v/>
      </c>
      <c r="R37" s="98" t="str">
        <f>IF('Résultats officiels'!O38=0,"",IF(AND(U36='Résultats officiels'!U38,'Résultats officiels'!U39=J!U37),"A",""))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1</v>
      </c>
      <c r="W37" s="12">
        <v>4</v>
      </c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7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officiels'!U36=J!U38),"E",""))</f>
        <v/>
      </c>
      <c r="R38" s="98" t="str">
        <f>IF('Résultats officiels'!O38=0,"",IF(AND(U38='Résultats officiels'!U38,'Résultats officiels'!U39=J!U39),"A",""))</f>
        <v/>
      </c>
      <c r="S38" s="286" t="str">
        <f>IF(O38=0,"",IF(AND(R38="A",O38='Résultats officiels'!O38),1,IF(AND(J!R39="A",J!O38='Résultats officiels'!O36),1,"")))</f>
        <v/>
      </c>
      <c r="T38" s="297" t="str">
        <f>IF(O38=0,"",IF(AND(R38="A",O38='Résultats officiels'!O38,V38='Résultats officiels'!V38,'Résultats officiels'!V39=J!V39),1,IF(AND(J!R39="A",J!O38='Résultats officiels'!O36,J!V38='Résultats officiels'!V36,'Résultats officiels'!V37=J!V39),1,"")))</f>
        <v/>
      </c>
      <c r="U38" s="125" t="str">
        <f>IF(100*V28+W28&gt;100*V29+W29,U28,IF(100*V28+W28&lt;100*V29+W29,U29,IF(X30*X31=1,"-",CONCATENATE(U28," ou ",U29))))</f>
        <v>Argentine</v>
      </c>
      <c r="V38" s="218">
        <v>2</v>
      </c>
      <c r="W38" s="12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7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officiels'!U37=J!U39),"E",""))</f>
        <v/>
      </c>
      <c r="R39" s="98" t="str">
        <f>IF('Résultats officiels'!O36=0,"",IF(AND(U38='Résultats officiels'!U36,'Résultats officiels'!U37=J!U39),"A",""))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4</v>
      </c>
      <c r="W39" s="12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officiels'!H40,J!E40='Résultats officiels'!E40,'Résultats officiels'!F40=J!F40),1,""))</f>
        <v/>
      </c>
      <c r="D40" s="67" t="s">
        <v>83</v>
      </c>
      <c r="E40" s="217">
        <v>2</v>
      </c>
      <c r="F40" s="217">
        <v>0</v>
      </c>
      <c r="G40" s="72" t="s">
        <v>128</v>
      </c>
      <c r="H40" s="95">
        <f t="shared" si="0"/>
        <v>1</v>
      </c>
      <c r="I40" s="177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officiels'!H41,J!E41='Résultats officiels'!E41,'Résultats officiels'!F41=J!F41),1,""))</f>
        <v/>
      </c>
      <c r="D41" s="68" t="s">
        <v>36</v>
      </c>
      <c r="E41" s="217">
        <v>2</v>
      </c>
      <c r="F41" s="217">
        <v>0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9</v>
      </c>
      <c r="M41" s="103">
        <f>INDEX(AP41:AP44,MATCH(AK41,$AL41:$AL44,0))</f>
        <v>2</v>
      </c>
      <c r="N41" s="123">
        <f>INDEX(AQ41:AQ44,MATCH(AK41,$AL41:$AL44,0))</f>
        <v>7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2.95</v>
      </c>
      <c r="AM41" s="21" t="str">
        <f>D40</f>
        <v>Costa Rica</v>
      </c>
      <c r="AN41" s="22">
        <f>SUM(AR41:AU41)</f>
        <v>3</v>
      </c>
      <c r="AO41" s="23">
        <f>E40+E42+F44</f>
        <v>4</v>
      </c>
      <c r="AP41" s="22">
        <f>F40+F42+E44</f>
        <v>5</v>
      </c>
      <c r="AQ41" s="24">
        <f>AO41-AP41</f>
        <v>-1</v>
      </c>
      <c r="AR41" s="22" t="s">
        <v>73</v>
      </c>
      <c r="AS41" s="22">
        <f>IF(ISBLANK(E40),0,IF(E40&gt;F40,3,IF(E40=F40,1,0)))</f>
        <v>3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1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30003</v>
      </c>
      <c r="BA41" s="22">
        <f>10000*(AS41+AU41)+(E40-F40+F44-E44)*100+(E40+F44)</f>
        <v>30103</v>
      </c>
      <c r="BB41" s="22">
        <f>10000*(AT41+AU41)+(F44-E44+E42-F42)*100+(F44+E42)</f>
        <v>-298</v>
      </c>
      <c r="BC41" s="24" t="s">
        <v>73</v>
      </c>
      <c r="BD41" s="23" t="s">
        <v>73</v>
      </c>
      <c r="BE41" s="25">
        <f>IF($AN41&gt;$AN42,-0.5,IF($AN42&gt;$AN41,0.5,IF(AW41,-0.5,IF(AV42,0.5,BU41))))</f>
        <v>-0.5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officiels'!H42,J!E42='Résultats officiels'!E42,'Résultats officiels'!F42=J!F42),1,""))</f>
        <v/>
      </c>
      <c r="D42" s="68" t="str">
        <f>D40</f>
        <v>Costa Rica</v>
      </c>
      <c r="E42" s="217">
        <v>1</v>
      </c>
      <c r="F42" s="217">
        <v>3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6</v>
      </c>
      <c r="L42" s="109">
        <f>INDEX(AO41:AO44,MATCH(AK42,$AL41:$AL44,0))</f>
        <v>5</v>
      </c>
      <c r="M42" s="108">
        <f>INDEX(AP41:AP44,MATCH(AK42,$AL41:$AL44,0))</f>
        <v>5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3.96</v>
      </c>
      <c r="AM42" s="21" t="str">
        <f>G40</f>
        <v>Serbie</v>
      </c>
      <c r="AN42" s="22">
        <f>SUM(AR42:AU42)</f>
        <v>0</v>
      </c>
      <c r="AO42" s="23">
        <f>F40+F43+E45</f>
        <v>3</v>
      </c>
      <c r="AP42" s="22">
        <f>E40+E43+F45</f>
        <v>9</v>
      </c>
      <c r="AQ42" s="24">
        <f>AO42-AP42</f>
        <v>-6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-499</v>
      </c>
      <c r="BA42" s="22">
        <f>10000*(AR42+AU42)+(F40-E40+F43-E43)*100+(F40+F43)</f>
        <v>-298</v>
      </c>
      <c r="BB42" s="22" t="s">
        <v>73</v>
      </c>
      <c r="BC42" s="24">
        <f>10000*(AT42+AU42)+(F43-E43+E45-F45)*100+(F43+E45)</f>
        <v>-397</v>
      </c>
      <c r="BD42" s="29">
        <f>-BE41</f>
        <v>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 t="str">
        <f>IF(H43=0,"",IF(AND(H43='Résultats officiels'!H43,J!E43='Résultats officiels'!E43,'Résultats officiels'!F43=J!F43),1,""))</f>
        <v/>
      </c>
      <c r="D43" s="68" t="str">
        <f>G41</f>
        <v>Suisse</v>
      </c>
      <c r="E43" s="217">
        <v>3</v>
      </c>
      <c r="F43" s="217">
        <v>2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Costa Rica</v>
      </c>
      <c r="K43" s="111">
        <f>INDEX(AN41:AN44,MATCH(AK43,$AL41:$AL44,0))</f>
        <v>3</v>
      </c>
      <c r="L43" s="112">
        <f>INDEX(AO41:AO44,MATCH(AK43,$AL41:$AL44,0))</f>
        <v>4</v>
      </c>
      <c r="M43" s="111">
        <f>INDEX(AP41:AP44,MATCH(AK43,$AL41:$AL44,0))</f>
        <v>5</v>
      </c>
      <c r="N43" s="113">
        <f>INDEX(AQ41:AQ44,MATCH(AK43,$AL41:$AL44,0))</f>
        <v>-1</v>
      </c>
      <c r="O43" s="173"/>
      <c r="P43" s="173"/>
      <c r="Q43" s="97" t="str">
        <f>IF(AND('Résultats officiels'!O41&gt;0,U43='Résultats officiels'!U43),"E",IF(AND('Résultats officiels'!O41&gt;0,'Résultats officiels'!U44=J!U43),"E",""))</f>
        <v>E</v>
      </c>
      <c r="R43" s="98" t="str">
        <f>IF('Résultats officiels'!O41=0,"",IF(AND(U43='Résultats officiels'!U43,'Résultats officiels'!U44=J!U44),"A",""))</f>
        <v/>
      </c>
      <c r="S43" s="286" t="str">
        <f>IF(O41=0,"",IF(AND(R43="A",O41='Résultats officiels'!O41),1,IF(AND(J!R44="A",J!O41='Résultats officiels'!O41),1,"")))</f>
        <v/>
      </c>
      <c r="T43" s="287" t="str">
        <f>IF(O41=0,"",IF(AND(R43="A",O41='Résultats officiels'!O41,V43='Résultats officiels'!V43,'Résultats officiels'!V44=J!V44),1,IF(AND(J!R44="A",J!O41='Résultats officiels'!O41,J!V43='Résultats officiels'!V44,'Résultats officiels'!V43=J!V44),1,"")))</f>
        <v/>
      </c>
      <c r="U43" s="125" t="str">
        <f>IF(100*V36+W36&gt;100*V37+W37,U36,IF(100*V36+W36&lt;100*V37+W37,U37," - "))</f>
        <v>France</v>
      </c>
      <c r="V43" s="218">
        <v>2</v>
      </c>
      <c r="W43" s="100"/>
      <c r="X43" s="147" t="str">
        <f>IF(AND('Résultats officiels'!X41&gt;0,AA43='Résultats officiels'!AA43),"E",IF(AND('Résultats officiels'!X41&gt;0,'Résultats officiels'!AA44=J!AA43),"E",""))</f>
        <v/>
      </c>
      <c r="Y43" s="286" t="str">
        <f>IF(X41=0,"",IF(AND(X45="A",X41='Résultats officiels'!X41),1,IF(AND(X46="A",J!X41='Résultats officiels'!X41),1,"")))</f>
        <v/>
      </c>
      <c r="Z43" s="287" t="str">
        <f>IF(X41=0,"",IF(AND(X45="A",X41='Résultats officiels'!X41,AB43='Résultats officiels'!AB43,'Résultats officiels'!AB44=J!AB44),1,IF(AND(J!X46="A",J!X41='Résultats officiels'!X41,J!AB43='Résultats officiels'!AB44,'Résultats officiels'!AB43=J!AB44),1,"")))</f>
        <v/>
      </c>
      <c r="AA43" s="100" t="str">
        <f>IF(100*V36+W36&gt;100*V37+W37,U37,IF(100*V36+W36&lt;100*V37+W37,U36," - "))</f>
        <v>Brésil</v>
      </c>
      <c r="AB43" s="217">
        <v>2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2.95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9</v>
      </c>
      <c r="AP43" s="22">
        <f>F41+E42+E45</f>
        <v>2</v>
      </c>
      <c r="AQ43" s="24">
        <f>AO43-AP43</f>
        <v>7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60507</v>
      </c>
      <c r="BA43" s="22" t="s">
        <v>73</v>
      </c>
      <c r="BB43" s="22">
        <f>10000*(AR43+AU43)+(E41-F41+F42-E42)*100+(E41+F42)</f>
        <v>60405</v>
      </c>
      <c r="BC43" s="24">
        <f>10000*(AS43+AU43)+(E41-F41+F45-E45)*100+(E41+F45)</f>
        <v>60506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officiels'!H44,J!E44='Résultats officiels'!E44,'Résultats officiels'!F44=J!F44),1,""))</f>
        <v/>
      </c>
      <c r="D44" s="68" t="str">
        <f>G41</f>
        <v>Suisse</v>
      </c>
      <c r="E44" s="217">
        <v>2</v>
      </c>
      <c r="F44" s="217">
        <v>1</v>
      </c>
      <c r="G44" s="73" t="str">
        <f>D40</f>
        <v>Costa Rica</v>
      </c>
      <c r="H44" s="95">
        <f t="shared" si="0"/>
        <v>1</v>
      </c>
      <c r="I44" s="114">
        <f>AI44</f>
        <v>4</v>
      </c>
      <c r="J44" s="71" t="str">
        <f>INDEX(AM41:AM44,MATCH(AK44,$AL41:$AL44,0))</f>
        <v>Serbie</v>
      </c>
      <c r="K44" s="115">
        <f>INDEX(AN41:AN44,MATCH(AK44,$AL41:$AL44,0))</f>
        <v>0</v>
      </c>
      <c r="L44" s="116">
        <f>INDEX(AO41:AO44,MATCH(AK44,$AL41:$AL44,0))</f>
        <v>3</v>
      </c>
      <c r="M44" s="115">
        <f>INDEX(AP41:AP44,MATCH(AK44,$AL41:$AL44,0))</f>
        <v>9</v>
      </c>
      <c r="N44" s="117">
        <f>INDEX(AQ41:AQ44,MATCH(AK44,$AL41:$AL44,0))</f>
        <v>-6</v>
      </c>
      <c r="O44" s="173"/>
      <c r="P44" s="173"/>
      <c r="Q44" s="97" t="str">
        <f>IF(AND('Résultats officiels'!O41&gt;0,U44='Résultats officiels'!U44),"E",IF(AND('Résultats officiels'!O41&gt;0,'Résultats officiels'!U43=J!U44),"E",""))</f>
        <v/>
      </c>
      <c r="R44" s="98" t="str">
        <f>IF('Résultats officiels'!O41=0,"",IF(AND(U43='Résultats officiels'!U44,'Résultats officiels'!U43=J!U44),"A",""))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Allemagne</v>
      </c>
      <c r="V44" s="219">
        <v>0</v>
      </c>
      <c r="W44" s="100"/>
      <c r="X44" s="147" t="str">
        <f>IF(AND('Résultats officiels'!X41&gt;0,AA44='Résultats officiels'!AA44),"E",IF(AND('Résultats officiels'!X41&gt;0,'Résultats officiels'!AA43=J!AA44),"E",""))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Argentine</v>
      </c>
      <c r="AB44" s="219">
        <v>3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3.96</v>
      </c>
      <c r="AL44" s="30">
        <f>SUM(BD44:BG44)+2.48</f>
        <v>1.98</v>
      </c>
      <c r="AM44" s="31" t="str">
        <f>G41</f>
        <v>Suisse</v>
      </c>
      <c r="AN44" s="27">
        <f>SUM(AR44:AU44)</f>
        <v>6</v>
      </c>
      <c r="AO44" s="32">
        <f>F41+E43+E44</f>
        <v>5</v>
      </c>
      <c r="AP44" s="27">
        <f>E41+F43+F44</f>
        <v>5</v>
      </c>
      <c r="AQ44" s="33">
        <f>AO44-AP44</f>
        <v>0</v>
      </c>
      <c r="AR44" s="27">
        <f>IF(ISBLANK(E44),0,IF(AU41=3,0,IF(AU41=1,1,3)))</f>
        <v>3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60205</v>
      </c>
      <c r="BB44" s="27">
        <f>10000*(AR44+AT44)+(E44-F44+F41-E41)*100+(E44+F41)</f>
        <v>29902</v>
      </c>
      <c r="BC44" s="33">
        <f>10000*(AS44+AT44)+(E43-F43+F41-E41)*100+(E43+F41)</f>
        <v>29903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officiels'!H45,J!E45='Résultats officiels'!E45,'Résultats officiels'!F45=J!F45),1,""))</f>
        <v/>
      </c>
      <c r="D45" s="71" t="str">
        <f>G40</f>
        <v>Serbie</v>
      </c>
      <c r="E45" s="217">
        <v>1</v>
      </c>
      <c r="F45" s="217">
        <v>4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5"/>
      <c r="L45" s="175"/>
      <c r="M45" s="175"/>
      <c r="N45" s="175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officiels'!AA44=J!AA44),"A",""))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7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officiels'!U46=J!U46),"C","")</f>
        <v>C</v>
      </c>
      <c r="R46" s="307"/>
      <c r="S46" s="256" t="s">
        <v>91</v>
      </c>
      <c r="T46" s="257"/>
      <c r="U46" s="260" t="str">
        <f>IF(100*V43+W43&gt;100*V44+W44,U43,IF(100*V44+W44&gt;100*V43+W43,U44,"-"))</f>
        <v>France</v>
      </c>
      <c r="V46" s="130"/>
      <c r="W46" s="95"/>
      <c r="X46" s="148" t="str">
        <f>IF('Résultats officiels'!X41=0,"",IF(AND(AA43='Résultats officiels'!AA44,'Résultats officiels'!AA43=J!AA44),"A",""))</f>
        <v/>
      </c>
      <c r="Y46" s="288" t="s">
        <v>92</v>
      </c>
      <c r="Z46" s="257"/>
      <c r="AA46" s="282" t="str">
        <f>IF(100*V43+W43&gt;100*V44+W44,U44,IF(100*V44+W44&gt;100*V43+W43,U43,"-"))</f>
        <v>Allemagne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7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officiels'!AA46=J!AA46),"S","")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officiels'!H48,J!E48='Résultats officiels'!E48,'Résultats officiels'!F48=J!F48),1,""))</f>
        <v/>
      </c>
      <c r="D48" s="67" t="s">
        <v>100</v>
      </c>
      <c r="E48" s="217">
        <v>2</v>
      </c>
      <c r="F48" s="217">
        <v>0</v>
      </c>
      <c r="G48" s="72" t="s">
        <v>72</v>
      </c>
      <c r="H48" s="95">
        <f t="shared" si="0"/>
        <v>1</v>
      </c>
      <c r="I48" s="177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Argentine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officiels'!H49,J!E49='Résultats officiels'!E49,'Résultats officiels'!F49=J!F49),1,""))</f>
        <v/>
      </c>
      <c r="D49" s="68" t="s">
        <v>129</v>
      </c>
      <c r="E49" s="217">
        <v>1</v>
      </c>
      <c r="F49" s="217">
        <v>1</v>
      </c>
      <c r="G49" s="73" t="s">
        <v>105</v>
      </c>
      <c r="H49" s="95">
        <f t="shared" si="0"/>
        <v>3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7</v>
      </c>
      <c r="M49" s="103">
        <f>INDEX(AP49:AP52,MATCH(AK49,$AL49:$AL52,0))</f>
        <v>1</v>
      </c>
      <c r="N49" s="123">
        <f>INDEX(AQ49:AQ52,MATCH(AK49,$AL49:$AL52,0))</f>
        <v>6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7</v>
      </c>
      <c r="AP49" s="22">
        <f>F48+F50+E52</f>
        <v>1</v>
      </c>
      <c r="AQ49" s="24">
        <f>AO49-AP49</f>
        <v>6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60405</v>
      </c>
      <c r="BA49" s="22">
        <f>10000*(AS49+AU49)+(E48-F48+F52-E52)*100+(E48+F52)</f>
        <v>60404</v>
      </c>
      <c r="BB49" s="22">
        <f>10000*(AT49+AU49)+(F52-E52+E50-F50)*100+(F52+E50)</f>
        <v>60405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 t="str">
        <f>IF(H50=0,"",IF(AND(H50='Résultats officiels'!H50,J!E50='Résultats officiels'!E50,'Résultats officiels'!F50=J!F50),1,""))</f>
        <v/>
      </c>
      <c r="D50" s="68" t="str">
        <f>D48</f>
        <v>Allemagne</v>
      </c>
      <c r="E50" s="217">
        <v>3</v>
      </c>
      <c r="F50" s="217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Mexique</v>
      </c>
      <c r="K50" s="108">
        <f>INDEX(AN49:AN52,MATCH(AK50,$AL49:$AL52,0))</f>
        <v>6</v>
      </c>
      <c r="L50" s="109">
        <f>INDEX(AO49:AO52,MATCH(AK50,$AL49:$AL52,0))</f>
        <v>4</v>
      </c>
      <c r="M50" s="108">
        <f>INDEX(AP49:AP52,MATCH(AK50,$AL49:$AL52,0))</f>
        <v>3</v>
      </c>
      <c r="N50" s="110">
        <f>INDEX(AQ49:AQ52,MATCH(AK50,$AL49:$AL52,0))</f>
        <v>1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Brésil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1.96</v>
      </c>
      <c r="AL50" s="28">
        <f>SUM(BD50:BG50)+2.46</f>
        <v>1.96</v>
      </c>
      <c r="AM50" s="21" t="str">
        <f>G48</f>
        <v>Mexique</v>
      </c>
      <c r="AN50" s="22">
        <f>SUM(AR50:AU50)</f>
        <v>6</v>
      </c>
      <c r="AO50" s="23">
        <f>F48+F51+E53</f>
        <v>4</v>
      </c>
      <c r="AP50" s="22">
        <f>E48+E51+F53</f>
        <v>3</v>
      </c>
      <c r="AQ50" s="24">
        <f>AO50-AP50</f>
        <v>1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3</v>
      </c>
      <c r="AU50" s="22">
        <f>IF(ISBLANK(F51),0,IF(F51&gt;E51,3,IF(F51=E51,1,0)))</f>
        <v>3</v>
      </c>
      <c r="AV50" s="23" t="b">
        <f>(10*(AQ49-AQ50)+AO49-AO50&lt;0)</f>
        <v>0</v>
      </c>
      <c r="AW50" s="22" t="s">
        <v>73</v>
      </c>
      <c r="AX50" s="22" t="b">
        <f>10*(AQ50-AQ51)+AO50-AO51&gt;0</f>
        <v>1</v>
      </c>
      <c r="AY50" s="24" t="b">
        <f>10*(AQ50-AQ52)+AO50-AO52&gt;0</f>
        <v>1</v>
      </c>
      <c r="AZ50" s="23">
        <f>10000*(AR50+AT50)+(F48-E48+E53-F53)*100+(F48+E53)</f>
        <v>30002</v>
      </c>
      <c r="BA50" s="22">
        <f>10000*(AR50+AU50)+(F48-E48+F51-E51)*100+(F48+F51)</f>
        <v>29902</v>
      </c>
      <c r="BB50" s="22" t="s">
        <v>73</v>
      </c>
      <c r="BC50" s="24">
        <f>10000*(AT50+AU50)+(F51-E51+E53-F53)*100+(F51+E53)</f>
        <v>60304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-0.5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>
        <f>IF(H51=0,"",IF(H51='Résultats officiels'!H51,1,""))</f>
        <v>1</v>
      </c>
      <c r="C51" s="75">
        <f>IF(H51=0,"",IF(AND(H51='Résultats officiels'!H51,J!E51='Résultats officiels'!E51,'Résultats officiels'!F51=J!F51),1,""))</f>
        <v>1</v>
      </c>
      <c r="D51" s="68" t="str">
        <f>G49</f>
        <v>Corée du Sud</v>
      </c>
      <c r="E51" s="217">
        <v>1</v>
      </c>
      <c r="F51" s="217">
        <v>2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Corée du Sud</v>
      </c>
      <c r="K51" s="111">
        <f>INDEX(AN49:AN52,MATCH(AK51,$AL49:$AL52,0))</f>
        <v>1</v>
      </c>
      <c r="L51" s="112">
        <f>INDEX(AO49:AO52,MATCH(AK51,$AL49:$AL52,0))</f>
        <v>2</v>
      </c>
      <c r="M51" s="111">
        <f>INDEX(AP49:AP52,MATCH(AK51,$AL49:$AL52,0))</f>
        <v>5</v>
      </c>
      <c r="N51" s="113">
        <f>INDEX(AQ49:AQ52,MATCH(AK51,$AL49:$AL52,0))</f>
        <v>-3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30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2.98</v>
      </c>
      <c r="AL51" s="28">
        <f>SUM(BD51:BG51)+2.47</f>
        <v>3.97</v>
      </c>
      <c r="AM51" s="21" t="str">
        <f>D49</f>
        <v>Suède</v>
      </c>
      <c r="AN51" s="22">
        <f>SUM(AR51:AU51)</f>
        <v>1</v>
      </c>
      <c r="AO51" s="23">
        <f>E49+F50+F53</f>
        <v>2</v>
      </c>
      <c r="AP51" s="22">
        <f>F49+E50+E53</f>
        <v>6</v>
      </c>
      <c r="AQ51" s="24">
        <f>AO51-AP51</f>
        <v>-4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1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0</v>
      </c>
      <c r="AZ51" s="23">
        <f>10000*(AR51+AS51)+(F50-E50+F53-E53)*100+(F50+F53)</f>
        <v>-399</v>
      </c>
      <c r="BA51" s="22" t="s">
        <v>73</v>
      </c>
      <c r="BB51" s="22">
        <f>10000*(AR51+AU51)+(E49-F49+F50-E50)*100+(E49+F50)</f>
        <v>9802</v>
      </c>
      <c r="BC51" s="24">
        <f>10000*(AS51+AU51)+(E49-F49+F53-E53)*100+(E49+F53)</f>
        <v>9801</v>
      </c>
      <c r="BD51" s="29">
        <f>-BF49</f>
        <v>0.5</v>
      </c>
      <c r="BE51" s="25">
        <f>-BF50</f>
        <v>0.5</v>
      </c>
      <c r="BF51" s="25" t="s">
        <v>73</v>
      </c>
      <c r="BG51" s="26">
        <f>IF($AN51&gt;$AN52,-0.5,IF($AN52&gt;$AN51,0.5,IF(AY51,-0.5,IF(AX52,0.5,BW51))))</f>
        <v>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officiels'!H52,J!E52='Résultats officiels'!E52,'Résultats officiels'!F52=J!F52),1,""))</f>
        <v/>
      </c>
      <c r="D52" s="68" t="str">
        <f>G49</f>
        <v>Corée du Sud</v>
      </c>
      <c r="E52" s="217">
        <v>0</v>
      </c>
      <c r="F52" s="217">
        <v>2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Suède</v>
      </c>
      <c r="K52" s="115">
        <f>INDEX(AN49:AN52,MATCH(AK52,$AL49:$AL52,0))</f>
        <v>1</v>
      </c>
      <c r="L52" s="116">
        <f>INDEX(AO49:AO52,MATCH(AK52,$AL49:$AL52,0))</f>
        <v>2</v>
      </c>
      <c r="M52" s="115">
        <f>INDEX(AP49:AP52,MATCH(AK52,$AL49:$AL52,0))</f>
        <v>6</v>
      </c>
      <c r="N52" s="117">
        <f>INDEX(AQ49:AQ52,MATCH(AK52,$AL49:$AL52,0))</f>
        <v>-4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3.97</v>
      </c>
      <c r="AL52" s="30">
        <f>SUM(BD52:BG52)+2.48</f>
        <v>2.98</v>
      </c>
      <c r="AM52" s="31" t="str">
        <f>G49</f>
        <v>Corée du Sud</v>
      </c>
      <c r="AN52" s="27">
        <f>SUM(AR52:AU52)</f>
        <v>1</v>
      </c>
      <c r="AO52" s="32">
        <f>F49+E51+E52</f>
        <v>2</v>
      </c>
      <c r="AP52" s="27">
        <f>E49+F51+F52</f>
        <v>5</v>
      </c>
      <c r="AQ52" s="33">
        <f>AO52-AP52</f>
        <v>-3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1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1</v>
      </c>
      <c r="AY52" s="33" t="s">
        <v>73</v>
      </c>
      <c r="AZ52" s="32" t="s">
        <v>73</v>
      </c>
      <c r="BA52" s="27">
        <f>10000*(AR52+AS52)+(E51-F51+E52-F52)*100+(E51+E52)</f>
        <v>-299</v>
      </c>
      <c r="BB52" s="27">
        <f>10000*(AR52+AT52)+(E52-F52+F49-E49)*100+(E52+F49)</f>
        <v>9801</v>
      </c>
      <c r="BC52" s="33">
        <f>10000*(AS52+AT52)+(E51-F51+F49-E49)*100+(E51+F49)</f>
        <v>9902</v>
      </c>
      <c r="BD52" s="34">
        <f>-BG49</f>
        <v>0.5</v>
      </c>
      <c r="BE52" s="35">
        <f>-BG50</f>
        <v>0.5</v>
      </c>
      <c r="BF52" s="35">
        <f>-BG51</f>
        <v>-0.5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officiels'!H53,J!E53='Résultats officiels'!E53,'Résultats officiels'!F53=J!F53),1,""))</f>
        <v/>
      </c>
      <c r="D53" s="71" t="str">
        <f>G48</f>
        <v>Mexique</v>
      </c>
      <c r="E53" s="217">
        <v>2</v>
      </c>
      <c r="F53" s="217">
        <v>0</v>
      </c>
      <c r="G53" s="74" t="str">
        <f>D49</f>
        <v>Suède</v>
      </c>
      <c r="H53" s="95">
        <f t="shared" si="0"/>
        <v>1</v>
      </c>
      <c r="I53" s="118"/>
      <c r="J53" s="119" t="str">
        <f>IF(OR(I51&lt;3,I50&lt;2),"TIRAGE AU SORT !!!"," ")</f>
        <v xml:space="preserve"> </v>
      </c>
      <c r="K53" s="175"/>
      <c r="L53" s="175"/>
      <c r="M53" s="175"/>
      <c r="N53" s="175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7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7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7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19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>
        <f>IF(H56=0,"",IF(AND(H56='Résultats officiels'!H56,J!E56='Résultats officiels'!E56,'Résultats officiels'!F56=J!F56),1,""))</f>
        <v>1</v>
      </c>
      <c r="D56" s="67" t="s">
        <v>103</v>
      </c>
      <c r="E56" s="217">
        <v>3</v>
      </c>
      <c r="F56" s="217">
        <v>0</v>
      </c>
      <c r="G56" s="72" t="s">
        <v>130</v>
      </c>
      <c r="H56" s="95">
        <f t="shared" si="0"/>
        <v>1</v>
      </c>
      <c r="I56" s="177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 t="str">
        <f>IF(H57=0,"",IF(AND(H57='Résultats officiels'!H57,J!E57='Résultats officiels'!E57,'Résultats officiels'!F57=J!F57),1,""))</f>
        <v/>
      </c>
      <c r="D57" s="68" t="s">
        <v>131</v>
      </c>
      <c r="E57" s="217">
        <v>1</v>
      </c>
      <c r="F57" s="217">
        <v>3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9</v>
      </c>
      <c r="L57" s="104">
        <f>INDEX(AO57:AO60,MATCH(AK57,$AL57:$AL60,0))</f>
        <v>7</v>
      </c>
      <c r="M57" s="103">
        <f>INDEX(AP57:AP60,MATCH(AK57,$AL57:$AL60,0))</f>
        <v>2</v>
      </c>
      <c r="N57" s="123">
        <f>INDEX(AQ57:AQ60,MATCH(AK57,$AL57:$AL60,0))</f>
        <v>5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5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9</v>
      </c>
      <c r="AO57" s="47">
        <f>E56+E58+F60</f>
        <v>7</v>
      </c>
      <c r="AP57" s="46">
        <f>F56+F58+E60</f>
        <v>2</v>
      </c>
      <c r="AQ57" s="48">
        <f>AO57-AP57</f>
        <v>5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3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60405</v>
      </c>
      <c r="BA57" s="46">
        <f>10000*(AS57+AU57)+(E56-F56+F60-E60)*100+(E56+F60)</f>
        <v>60405</v>
      </c>
      <c r="BB57" s="46">
        <f>10000*(AT57+AU57)+(F60-E60+E58-F58)*100+(F60+E58)</f>
        <v>60204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officiels'!H58,J!E58='Résultats officiels'!E58,'Résultats officiels'!F58=J!F58),1,""))</f>
        <v/>
      </c>
      <c r="D58" s="68" t="str">
        <f>D56</f>
        <v>Belgique</v>
      </c>
      <c r="E58" s="217">
        <v>2</v>
      </c>
      <c r="F58" s="217">
        <v>1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6</v>
      </c>
      <c r="L58" s="109">
        <f>INDEX(AO57:AO60,MATCH(AK58,$AL57:$AL60,0))</f>
        <v>7</v>
      </c>
      <c r="M58" s="108">
        <f>INDEX(AP57:AP60,MATCH(AK58,$AL57:$AL60,0))</f>
        <v>3</v>
      </c>
      <c r="N58" s="110">
        <f>INDEX(AQ57:AQ60,MATCH(AK58,$AL57:$AL60,0))</f>
        <v>4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0</v>
      </c>
      <c r="AO58" s="47">
        <f>F56+F59+E61</f>
        <v>0</v>
      </c>
      <c r="AP58" s="46">
        <f>E56+E59+F61</f>
        <v>8</v>
      </c>
      <c r="AQ58" s="48">
        <f>AO58-AP58</f>
        <v>-8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-500</v>
      </c>
      <c r="BA58" s="46">
        <f>10000*(AR58+AU58)+(F56-E56+F59-E59)*100+(F56+F59)</f>
        <v>-600</v>
      </c>
      <c r="BB58" s="46" t="s">
        <v>73</v>
      </c>
      <c r="BC58" s="48">
        <f>10000*(AT58+AU58)+(F59-E59+E61-F61)*100+(F59+E61)</f>
        <v>-500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officiels'!H59,J!E59='Résultats officiels'!E59,'Résultats officiels'!F59=J!F59),1,""))</f>
        <v/>
      </c>
      <c r="D59" s="68" t="str">
        <f>G57</f>
        <v>Angleterre</v>
      </c>
      <c r="E59" s="217">
        <v>3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3</v>
      </c>
      <c r="L59" s="112">
        <f>INDEX(AO57:AO60,MATCH(AK59,$AL57:$AL60,0))</f>
        <v>4</v>
      </c>
      <c r="M59" s="111">
        <f>INDEX(AP57:AP60,MATCH(AK59,$AL57:$AL60,0))</f>
        <v>5</v>
      </c>
      <c r="N59" s="113">
        <f>INDEX(AQ57:AQ60,MATCH(AK59,$AL57:$AL60,0))</f>
        <v>-1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3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3</v>
      </c>
      <c r="AO59" s="47">
        <f>E57+F58+F61</f>
        <v>4</v>
      </c>
      <c r="AP59" s="46">
        <f>F57+E58+E61</f>
        <v>5</v>
      </c>
      <c r="AQ59" s="48">
        <f>AO59-AP59</f>
        <v>-1</v>
      </c>
      <c r="AR59" s="46">
        <f>IF(ISBLANK(F58),0,IF(AT57=3,0,IF(AT57=1,1,3)))</f>
        <v>0</v>
      </c>
      <c r="AS59" s="46">
        <f>IF(ISBLANK(F61),0,IF(F61&gt;E61,3,IF(F61=E61,1,0)))</f>
        <v>3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30103</v>
      </c>
      <c r="BA59" s="46" t="s">
        <v>73</v>
      </c>
      <c r="BB59" s="46">
        <f>10000*(AR59+AU59)+(E57-F57+F58-E58)*100+(E57+F58)</f>
        <v>-298</v>
      </c>
      <c r="BC59" s="48">
        <f>10000*(AS59+AU59)+(E57-F57+F61-E61)*100+(E57+F61)</f>
        <v>30003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>
        <f>IF(H60=0,"",IF(H60='Résultats officiels'!H60,1,""))</f>
        <v>1</v>
      </c>
      <c r="C60" s="75" t="str">
        <f>IF(H60=0,"",IF(AND(H60='Résultats officiels'!H60,J!E60='Résultats officiels'!E60,'Résultats officiels'!F60=J!F60),1,""))</f>
        <v/>
      </c>
      <c r="D60" s="68" t="str">
        <f>G57</f>
        <v>Angleterre</v>
      </c>
      <c r="E60" s="217">
        <v>1</v>
      </c>
      <c r="F60" s="217">
        <v>2</v>
      </c>
      <c r="G60" s="73" t="str">
        <f>D56</f>
        <v>Belgique</v>
      </c>
      <c r="H60" s="95">
        <f t="shared" si="0"/>
        <v>2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0</v>
      </c>
      <c r="L60" s="116">
        <f>INDEX(AO57:AO60,MATCH(AK60,$AL57:$AL60,0))</f>
        <v>0</v>
      </c>
      <c r="M60" s="115">
        <f>INDEX(AP57:AP60,MATCH(AK60,$AL57:$AL60,0))</f>
        <v>8</v>
      </c>
      <c r="N60" s="117">
        <f>INDEX(AQ57:AQ60,MATCH(AK60,$AL57:$AL60,0))</f>
        <v>-8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6</v>
      </c>
      <c r="AO60" s="58">
        <f>F57+E59+E60</f>
        <v>7</v>
      </c>
      <c r="AP60" s="51">
        <f>E57+F59+F60</f>
        <v>3</v>
      </c>
      <c r="AQ60" s="59">
        <f>AO60-AP60</f>
        <v>4</v>
      </c>
      <c r="AR60" s="51">
        <f>IF(ISBLANK(E60),0,IF(AU57=3,0,IF(AU57=1,1,3)))</f>
        <v>0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30204</v>
      </c>
      <c r="BB60" s="51">
        <f>10000*(AR60+AT60)+(E60-F60+F57-E57)*100+(E60+F57)</f>
        <v>30104</v>
      </c>
      <c r="BC60" s="59">
        <f>10000*(AS60+AT60)+(E59-F59+F57-E57)*100+(E59+F57)</f>
        <v>60506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>
        <f>IF(H61=0,"",IF(H61='Résultats officiels'!H61,1,""))</f>
        <v>1</v>
      </c>
      <c r="C61" s="75" t="str">
        <f>IF(H61=0,"",IF(AND(H61='Résultats officiels'!H61,J!E61='Résultats officiels'!E61,'Résultats officiels'!F61=J!F61),1,""))</f>
        <v/>
      </c>
      <c r="D61" s="71" t="str">
        <f>G56</f>
        <v>Panama</v>
      </c>
      <c r="E61" s="217">
        <v>0</v>
      </c>
      <c r="F61" s="217">
        <v>2</v>
      </c>
      <c r="G61" s="74" t="str">
        <f>D57</f>
        <v>Tunisie</v>
      </c>
      <c r="H61" s="95">
        <f t="shared" si="0"/>
        <v>2</v>
      </c>
      <c r="I61" s="118"/>
      <c r="J61" s="119" t="str">
        <f>IF(OR(I59&lt;3,I58&lt;2),"TIRAGE AU SORT !!!"," ")</f>
        <v xml:space="preserve"> </v>
      </c>
      <c r="K61" s="175"/>
      <c r="L61" s="175"/>
      <c r="M61" s="175"/>
      <c r="N61" s="175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7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7"/>
      <c r="J63" s="95"/>
      <c r="K63" s="95"/>
      <c r="L63" s="95"/>
      <c r="M63" s="95"/>
      <c r="N63" s="95"/>
      <c r="O63" s="95"/>
      <c r="P63" s="175"/>
      <c r="Q63" s="175"/>
      <c r="R63" s="175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officiels'!H64,J!E64='Résultats officiels'!E64,'Résultats officiels'!F64=J!F64),1,""))</f>
        <v/>
      </c>
      <c r="D64" s="67" t="s">
        <v>78</v>
      </c>
      <c r="E64" s="217">
        <v>2</v>
      </c>
      <c r="F64" s="217">
        <v>2</v>
      </c>
      <c r="G64" s="72" t="s">
        <v>79</v>
      </c>
      <c r="H64" s="95">
        <f t="shared" si="0"/>
        <v>3</v>
      </c>
      <c r="I64" s="177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6"/>
      <c r="Q64" s="176"/>
      <c r="R64" s="176"/>
      <c r="S64" s="280" t="s">
        <v>107</v>
      </c>
      <c r="T64" s="281"/>
      <c r="U64" s="262">
        <f>SUM(U51:U62)</f>
        <v>64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officiels'!H65,J!E65='Résultats officiels'!E65,'Résultats officiels'!F65=J!F65),1,""))</f>
        <v/>
      </c>
      <c r="D65" s="68" t="s">
        <v>132</v>
      </c>
      <c r="E65" s="217">
        <v>3</v>
      </c>
      <c r="F65" s="217">
        <v>1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Pologne</v>
      </c>
      <c r="K65" s="103">
        <f>INDEX(AN65:AN68,MATCH(AK65,$AL65:$AL68,0))</f>
        <v>7</v>
      </c>
      <c r="L65" s="104">
        <f>INDEX(AO65:AO68,MATCH(AK65,$AL65:$AL68,0))</f>
        <v>5</v>
      </c>
      <c r="M65" s="103">
        <f>INDEX(AP65:AP68,MATCH(AK65,$AL65:$AL68,0))</f>
        <v>2</v>
      </c>
      <c r="N65" s="123">
        <f>INDEX(AQ65:AQ68,MATCH(AK65,$AL65:$AL68,0))</f>
        <v>3</v>
      </c>
      <c r="O65" s="95"/>
      <c r="P65" s="176"/>
      <c r="Q65" s="176"/>
      <c r="R65" s="176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0.9700000000000002</v>
      </c>
      <c r="AL65" s="44">
        <f>SUM(BD65:BG65)+2.45</f>
        <v>1.9500000000000002</v>
      </c>
      <c r="AM65" s="45" t="str">
        <f>D64</f>
        <v>Colombie</v>
      </c>
      <c r="AN65" s="46">
        <f>SUM(AR65:AU65)</f>
        <v>5</v>
      </c>
      <c r="AO65" s="47">
        <f>E64+E66+F68</f>
        <v>5</v>
      </c>
      <c r="AP65" s="46">
        <f>F64+F66+E68</f>
        <v>4</v>
      </c>
      <c r="AQ65" s="48">
        <f>AO65-AP65</f>
        <v>1</v>
      </c>
      <c r="AR65" s="46" t="s">
        <v>73</v>
      </c>
      <c r="AS65" s="46">
        <f>IF(ISBLANK(E64),0,IF(E64&gt;F64,3,IF(E64=F64,1,0)))</f>
        <v>1</v>
      </c>
      <c r="AT65" s="46">
        <f>IF(ISBLANK(E66),0,IF(E66&gt;F66,3,IF(E66=F66,1,0)))</f>
        <v>1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0</v>
      </c>
      <c r="AY65" s="48" t="b">
        <f>10*(AQ65-AQ68)+AO65-AO68&gt;0</f>
        <v>1</v>
      </c>
      <c r="AZ65" s="47">
        <f>10000*(AS65+AT65)+(E66-F66+E64-F64)*100+(E66+E64)</f>
        <v>20003</v>
      </c>
      <c r="BA65" s="46">
        <f>10000*(AS65+AU65)+(E64-F64+F68-E68)*100+(E64+F68)</f>
        <v>40104</v>
      </c>
      <c r="BB65" s="46">
        <f>10000*(AT65+AU65)+(F68-E68+E66-F66)*100+(F68+E66)</f>
        <v>40103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officiels'!H66,J!E66='Résultats officiels'!E66,'Résultats officiels'!F66=J!F66),1,""))</f>
        <v/>
      </c>
      <c r="D66" s="68" t="str">
        <f>D64</f>
        <v>Colombie</v>
      </c>
      <c r="E66" s="217">
        <v>1</v>
      </c>
      <c r="F66" s="217">
        <v>1</v>
      </c>
      <c r="G66" s="73" t="str">
        <f>D65</f>
        <v>Pologne</v>
      </c>
      <c r="H66" s="95">
        <f t="shared" si="0"/>
        <v>3</v>
      </c>
      <c r="I66" s="106">
        <f>AI66</f>
        <v>2</v>
      </c>
      <c r="J66" s="124" t="str">
        <f>INDEX(AM65:AM68,MATCH(AK66,$AL65:$AL68,0))</f>
        <v>Colombie</v>
      </c>
      <c r="K66" s="108">
        <f>INDEX(AN65:AN68,MATCH(AK66,$AL65:$AL68,0))</f>
        <v>5</v>
      </c>
      <c r="L66" s="109">
        <f>INDEX(AO65:AO68,MATCH(AK66,$AL65:$AL68,0))</f>
        <v>5</v>
      </c>
      <c r="M66" s="108">
        <f>INDEX(AP65:AP68,MATCH(AK66,$AL65:$AL68,0))</f>
        <v>4</v>
      </c>
      <c r="N66" s="110">
        <f>INDEX(AQ65:AQ68,MATCH(AK66,$AL65:$AL68,0))</f>
        <v>1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1.9500000000000002</v>
      </c>
      <c r="AL66" s="52">
        <f>SUM(BD66:BG66)+2.46</f>
        <v>2.96</v>
      </c>
      <c r="AM66" s="45" t="str">
        <f>G64</f>
        <v>Japon</v>
      </c>
      <c r="AN66" s="46">
        <f>SUM(AR66:AU66)</f>
        <v>2</v>
      </c>
      <c r="AO66" s="47">
        <f>F64+F67+E69</f>
        <v>4</v>
      </c>
      <c r="AP66" s="46">
        <f>E64+E67+F69</f>
        <v>5</v>
      </c>
      <c r="AQ66" s="48">
        <f>AO66-AP66</f>
        <v>-1</v>
      </c>
      <c r="AR66" s="46">
        <f>IF(ISBLANK(F64),0,IF(AS65=3,0,IF(AS65=1,1,3)))</f>
        <v>1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1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1</v>
      </c>
      <c r="AZ66" s="47">
        <f>10000*(AR66+AT66)+(F64-E64+E69-F69)*100+(F64+E69)</f>
        <v>9902</v>
      </c>
      <c r="BA66" s="46">
        <f>10000*(AR66+AU66)+(F64-E64+F67-E67)*100+(F64+F67)</f>
        <v>20004</v>
      </c>
      <c r="BB66" s="46" t="s">
        <v>73</v>
      </c>
      <c r="BC66" s="48">
        <f>10000*(AT66+AU66)+(F67-E67+E69-F69)*100+(F67+E69)</f>
        <v>9902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-0.5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>
        <f>IF(H67=0,"",IF(H67='Résultats officiels'!H67,1,""))</f>
        <v>1</v>
      </c>
      <c r="C67" s="75">
        <f>IF(H67=0,"",IF(AND(H67='Résultats officiels'!H67,J!E67='Résultats officiels'!E67,'Résultats officiels'!F67=J!F67),1,""))</f>
        <v>1</v>
      </c>
      <c r="D67" s="68" t="str">
        <f>G65</f>
        <v>Sénégal</v>
      </c>
      <c r="E67" s="217">
        <v>2</v>
      </c>
      <c r="F67" s="217">
        <v>2</v>
      </c>
      <c r="G67" s="73" t="str">
        <f>G64</f>
        <v>Japon</v>
      </c>
      <c r="H67" s="95">
        <f t="shared" si="0"/>
        <v>3</v>
      </c>
      <c r="I67" s="106">
        <f>AI67</f>
        <v>3</v>
      </c>
      <c r="J67" s="68" t="str">
        <f>INDEX(AM65:AM68,MATCH(AK67,$AL65:$AL68,0))</f>
        <v>Japon</v>
      </c>
      <c r="K67" s="111">
        <f>INDEX(AN65:AN68,MATCH(AK67,$AL65:$AL68,0))</f>
        <v>2</v>
      </c>
      <c r="L67" s="112">
        <f>INDEX(AO65:AO68,MATCH(AK67,$AL65:$AL68,0))</f>
        <v>4</v>
      </c>
      <c r="M67" s="111">
        <f>INDEX(AP65:AP68,MATCH(AK67,$AL65:$AL68,0))</f>
        <v>5</v>
      </c>
      <c r="N67" s="113">
        <f>INDEX(AQ65:AQ68,MATCH(AK67,$AL65:$AL68,0))</f>
        <v>-1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2.96</v>
      </c>
      <c r="AL67" s="52">
        <f>SUM(BD67:BG67)+2.47</f>
        <v>0.9700000000000002</v>
      </c>
      <c r="AM67" s="45" t="str">
        <f>D65</f>
        <v>Pologne</v>
      </c>
      <c r="AN67" s="46">
        <f>SUM(AR67:AU67)</f>
        <v>7</v>
      </c>
      <c r="AO67" s="47">
        <f>E65+F66+F69</f>
        <v>5</v>
      </c>
      <c r="AP67" s="46">
        <f>F65+E66+E69</f>
        <v>2</v>
      </c>
      <c r="AQ67" s="48">
        <f>AO67-AP67</f>
        <v>3</v>
      </c>
      <c r="AR67" s="46">
        <f>IF(ISBLANK(F66),0,IF(AT65=3,0,IF(AT65=1,1,3)))</f>
        <v>1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1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40102</v>
      </c>
      <c r="BA67" s="46" t="s">
        <v>73</v>
      </c>
      <c r="BB67" s="46">
        <f>10000*(AR67+AU67)+(E65-F65+F66-E66)*100+(E65+F66)</f>
        <v>40204</v>
      </c>
      <c r="BC67" s="48">
        <f>10000*(AS67+AU67)+(E65-F65+F69-E69)*100+(E65+F69)</f>
        <v>60304</v>
      </c>
      <c r="BD67" s="53">
        <f>-BF65</f>
        <v>-0.5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 t="str">
        <f>IF(H68=0,"",IF(AND(H68='Résultats officiels'!H68,J!E68='Résultats officiels'!E68,'Résultats officiels'!F68=J!F68),1,""))</f>
        <v/>
      </c>
      <c r="D68" s="68" t="str">
        <f>G65</f>
        <v>Sénégal</v>
      </c>
      <c r="E68" s="217">
        <v>1</v>
      </c>
      <c r="F68" s="217">
        <v>2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Sénégal</v>
      </c>
      <c r="K68" s="115">
        <f>INDEX(AN65:AN68,MATCH(AK68,$AL65:$AL68,0))</f>
        <v>1</v>
      </c>
      <c r="L68" s="116">
        <f>INDEX(AO65:AO68,MATCH(AK68,$AL65:$AL68,0))</f>
        <v>4</v>
      </c>
      <c r="M68" s="115">
        <f>INDEX(AP65:AP68,MATCH(AK68,$AL65:$AL68,0))</f>
        <v>7</v>
      </c>
      <c r="N68" s="117">
        <f>INDEX(AQ65:AQ68,MATCH(AK68,$AL65:$AL68,0))</f>
        <v>-3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3.98</v>
      </c>
      <c r="AL68" s="56">
        <f>SUM(BD68:BG68)+2.48</f>
        <v>3.98</v>
      </c>
      <c r="AM68" s="57" t="str">
        <f>G65</f>
        <v>Sénégal</v>
      </c>
      <c r="AN68" s="51">
        <f>SUM(AR68:AU68)</f>
        <v>1</v>
      </c>
      <c r="AO68" s="58">
        <f>F65+E67+E68</f>
        <v>4</v>
      </c>
      <c r="AP68" s="51">
        <f>E65+F67+F68</f>
        <v>7</v>
      </c>
      <c r="AQ68" s="59">
        <f>AO68-AP68</f>
        <v>-3</v>
      </c>
      <c r="AR68" s="51">
        <f>IF(ISBLANK(E68),0,IF(AU65=3,0,IF(AU65=1,1,3)))</f>
        <v>0</v>
      </c>
      <c r="AS68" s="51">
        <f>IF(ISBLANK(E67),0,IF(AU66=3,0,IF(AU66=1,1,3)))</f>
        <v>1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9903</v>
      </c>
      <c r="BB68" s="51">
        <f>10000*(AR68+AT68)+(E68-F68+F65-E65)*100+(E68+F65)</f>
        <v>-298</v>
      </c>
      <c r="BC68" s="59">
        <f>10000*(AS68+AT68)+(E67-F67+F65-E65)*100+(E67+F65)</f>
        <v>9803</v>
      </c>
      <c r="BD68" s="60">
        <f>-BG65</f>
        <v>0.5</v>
      </c>
      <c r="BE68" s="61">
        <f>-BG66</f>
        <v>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>
        <f>IF(H69=0,"",IF(AND(H69='Résultats officiels'!H69,J!E69='Résultats officiels'!E69,'Résultats officiels'!F69=J!F69),1,""))</f>
        <v>1</v>
      </c>
      <c r="D69" s="71" t="str">
        <f>G64</f>
        <v>Japon</v>
      </c>
      <c r="E69" s="217">
        <v>0</v>
      </c>
      <c r="F69" s="217">
        <v>1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75"/>
      <c r="L69" s="175"/>
      <c r="M69" s="175"/>
      <c r="N69" s="17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D3:F3"/>
    <mergeCell ref="G3:W4"/>
    <mergeCell ref="U2:X2"/>
    <mergeCell ref="B4:B5"/>
    <mergeCell ref="C4:C5"/>
    <mergeCell ref="S7:V7"/>
    <mergeCell ref="Y13:AA19"/>
    <mergeCell ref="O14:P15"/>
    <mergeCell ref="S14:S15"/>
    <mergeCell ref="T14:T15"/>
    <mergeCell ref="O16:P17"/>
    <mergeCell ref="O12:P13"/>
    <mergeCell ref="S12:S13"/>
    <mergeCell ref="T12:T13"/>
    <mergeCell ref="S16:S17"/>
    <mergeCell ref="T16:T17"/>
    <mergeCell ref="O18:P19"/>
    <mergeCell ref="S18:S19"/>
    <mergeCell ref="T18:T19"/>
    <mergeCell ref="Y7:AA12"/>
    <mergeCell ref="O8:P9"/>
    <mergeCell ref="S8:S9"/>
    <mergeCell ref="Y20:AA23"/>
    <mergeCell ref="O22:P23"/>
    <mergeCell ref="S22:S23"/>
    <mergeCell ref="T22:T23"/>
    <mergeCell ref="T8:T9"/>
    <mergeCell ref="O10:P11"/>
    <mergeCell ref="S10:S11"/>
    <mergeCell ref="T10:T11"/>
    <mergeCell ref="O24:P25"/>
    <mergeCell ref="S25:V25"/>
    <mergeCell ref="O20:P21"/>
    <mergeCell ref="S20:S21"/>
    <mergeCell ref="T20:T21"/>
    <mergeCell ref="O26:P27"/>
    <mergeCell ref="S26:S27"/>
    <mergeCell ref="T26:T27"/>
    <mergeCell ref="O28:P29"/>
    <mergeCell ref="S28:S29"/>
    <mergeCell ref="T28:T29"/>
    <mergeCell ref="O30:P31"/>
    <mergeCell ref="S30:S31"/>
    <mergeCell ref="T30:T31"/>
    <mergeCell ref="O32:P33"/>
    <mergeCell ref="S32:S33"/>
    <mergeCell ref="T32:T33"/>
    <mergeCell ref="Q47:R47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Q46:R46"/>
    <mergeCell ref="S43:S44"/>
    <mergeCell ref="T43:T44"/>
    <mergeCell ref="Y43:Y44"/>
    <mergeCell ref="Z43:Z44"/>
    <mergeCell ref="Y46:Z47"/>
    <mergeCell ref="Y50:Z51"/>
    <mergeCell ref="AA46:AA47"/>
    <mergeCell ref="Y48:Z49"/>
    <mergeCell ref="AA48:AA49"/>
    <mergeCell ref="S49:X49"/>
    <mergeCell ref="AA50:AA51"/>
    <mergeCell ref="S53:T54"/>
    <mergeCell ref="U53:U54"/>
    <mergeCell ref="S46:T47"/>
    <mergeCell ref="U46:U47"/>
    <mergeCell ref="U64:U65"/>
    <mergeCell ref="S51:T52"/>
    <mergeCell ref="U51:U52"/>
    <mergeCell ref="S50:X50"/>
    <mergeCell ref="V64:X65"/>
    <mergeCell ref="S55:T56"/>
    <mergeCell ref="U55:U56"/>
    <mergeCell ref="S61:T62"/>
    <mergeCell ref="U61:U62"/>
    <mergeCell ref="S63:U63"/>
    <mergeCell ref="S64:T65"/>
    <mergeCell ref="Y56:AC57"/>
    <mergeCell ref="S57:T58"/>
    <mergeCell ref="U57:U58"/>
    <mergeCell ref="V58:X60"/>
    <mergeCell ref="S59:T60"/>
    <mergeCell ref="U59:U60"/>
  </mergeCells>
  <conditionalFormatting sqref="U8 U10 U12 U14 U16 U18 U20 U22 U26 U28 U30 U32 U36 U38 U43">
    <cfRule type="expression" dxfId="319" priority="7" stopIfTrue="1">
      <formula>100*$V8+$W8&gt;100*$V9+$W9</formula>
    </cfRule>
  </conditionalFormatting>
  <conditionalFormatting sqref="U9 U11 U13 U15 U17 U19 U21 U23 U27 U29 U31 U33 U37 U39 U44">
    <cfRule type="expression" dxfId="318" priority="6" stopIfTrue="1">
      <formula>100*$V9+$W9&gt;100*$V8+$W8</formula>
    </cfRule>
  </conditionalFormatting>
  <conditionalFormatting sqref="AA43">
    <cfRule type="expression" dxfId="317" priority="5" stopIfTrue="1">
      <formula>100*$AB43+$AC43&gt;100*$AB44+$AC44</formula>
    </cfRule>
  </conditionalFormatting>
  <conditionalFormatting sqref="AA44">
    <cfRule type="expression" dxfId="316" priority="4" stopIfTrue="1">
      <formula>100*$AB44+$AC44&gt;100*$AB43+$AC43</formula>
    </cfRule>
  </conditionalFormatting>
  <conditionalFormatting sqref="J35:N35 J43:N43 J11:N11 J27:N27 J19:N19 J51:N51 J59:N59 J67:N67">
    <cfRule type="expression" dxfId="315" priority="3" stopIfTrue="1">
      <formula>OR($I11&lt;3)</formula>
    </cfRule>
  </conditionalFormatting>
  <conditionalFormatting sqref="J36:N36 J44:N44 J12:N12 J28:N28 J20:N20 J52:N52 J60:N60 J68:N68">
    <cfRule type="expression" dxfId="314" priority="2" stopIfTrue="1">
      <formula>$I12&lt;3</formula>
    </cfRule>
  </conditionalFormatting>
  <conditionalFormatting sqref="U46:U47 AA46:AA51">
    <cfRule type="cellIs" dxfId="313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146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officiels'!H8,K!E8='Résultats officiels'!E8,'Résultats officiels'!F8=K!F8),1,""))</f>
        <v/>
      </c>
      <c r="D8" s="67" t="s">
        <v>104</v>
      </c>
      <c r="E8" s="217">
        <v>2</v>
      </c>
      <c r="F8" s="217">
        <v>1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officiels'!U13=K!U8),"E",""))</f>
        <v>E</v>
      </c>
      <c r="R8" s="98" t="str">
        <f>IF('Résultats officiels'!O8=0,"",IF(AND(U8='Résultats officiels'!U8,K!U9='Résultats officiels'!U9),"A",""))</f>
        <v/>
      </c>
      <c r="S8" s="286" t="str">
        <f>IF(O8=0,"",IF(AND(R8="A",O8='Résultats officiels'!O8),1,IF(AND(K!R9="A",K!O8='Résultats officiels'!O12),1,"")))</f>
        <v/>
      </c>
      <c r="T8" s="287" t="str">
        <f>IF(O8=0,"",IF(AND(R8="A",O8='Résultats officiels'!O8,V8='Résultats officiels'!V8,'Résultats officiels'!V9=K!V9),1,IF(AND(K!R9="A",K!O8='Résultats officiels'!O12,K!V8='Résultats officiels'!V13,'Résultats officiels'!V12=K!V9),1,"")))</f>
        <v/>
      </c>
      <c r="U8" s="99" t="str">
        <f>IF(OR(I10&lt;2),"A1",T(J9))</f>
        <v>Uruguay</v>
      </c>
      <c r="V8" s="218">
        <v>1</v>
      </c>
      <c r="W8" s="12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>
        <f>IF(H9=0,"",IF(AND(H9='Résultats officiels'!H9,K!E9='Résultats officiels'!E9,'Résultats officiels'!F9=K!F9),1,""))</f>
        <v>1</v>
      </c>
      <c r="D9" s="68" t="s">
        <v>122</v>
      </c>
      <c r="E9" s="217">
        <v>0</v>
      </c>
      <c r="F9" s="217">
        <v>1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7</v>
      </c>
      <c r="L9" s="104">
        <f>INDEX(AO9:AO12,MATCH(AK9,$AL9:$AL12,0))</f>
        <v>3</v>
      </c>
      <c r="M9" s="103">
        <f>INDEX(AP9:AP12,MATCH(AK9,$AL9:$AL12,0))</f>
        <v>1</v>
      </c>
      <c r="N9" s="105">
        <f>INDEX(AQ9:AQ12,MATCH(AK9,$AL9:$AL12,0))</f>
        <v>2</v>
      </c>
      <c r="O9" s="293"/>
      <c r="P9" s="293"/>
      <c r="Q9" s="97" t="str">
        <f>IF(AND('Résultats officiels'!O8&gt;0,U9='Résultats officiels'!U9),"E",IF(AND('Résultats officiels'!O12&gt;0,'Résultats officiels'!U12=K!U9),"E",""))</f>
        <v/>
      </c>
      <c r="R9" s="98" t="str">
        <f>IF('Résultats officiels'!O12=0,"",IF(AND(U8='Résultats officiels'!U13,'Résultats officiels'!U12=K!U9),"A",""))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Maroc</v>
      </c>
      <c r="V9" s="219">
        <v>2</v>
      </c>
      <c r="W9" s="12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1.9500000000000002</v>
      </c>
      <c r="AM9" s="21" t="str">
        <f>D8</f>
        <v>Russie</v>
      </c>
      <c r="AN9" s="22">
        <f>SUM(AR9:AU9)</f>
        <v>5</v>
      </c>
      <c r="AO9" s="23">
        <f>E8+E10+F12</f>
        <v>4</v>
      </c>
      <c r="AP9" s="22">
        <f>F8+F10+E12</f>
        <v>3</v>
      </c>
      <c r="AQ9" s="24">
        <f>AO9-AP9</f>
        <v>1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1</v>
      </c>
      <c r="AU9" s="22">
        <f>IF(ISBLANK(F12),0,IF(F12&gt;E12,3,IF(F12=E12,1,0)))</f>
        <v>1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0</v>
      </c>
      <c r="AZ9" s="23">
        <f>10000*(AS9+AT9)+(E10-F10+E8-F8)*100+(E10+E8)</f>
        <v>40103</v>
      </c>
      <c r="BA9" s="22">
        <f>10000*(AS9+AU9)+(E8-F8+F12-E12)*100+(E8+F12)</f>
        <v>40103</v>
      </c>
      <c r="BB9" s="22">
        <f>10000*(AT9+AU9)+(E10-F10+F12-E12)*100+(E10+F12)</f>
        <v>20002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officiels'!H10,K!E10='Résultats officiels'!E10,'Résultats officiels'!F10=K!F10),1,""))</f>
        <v/>
      </c>
      <c r="D10" s="68" t="str">
        <f>D8</f>
        <v>Russie</v>
      </c>
      <c r="E10" s="217">
        <v>1</v>
      </c>
      <c r="F10" s="217">
        <v>1</v>
      </c>
      <c r="G10" s="73" t="str">
        <f>D9</f>
        <v>Egypte</v>
      </c>
      <c r="H10" s="95">
        <f t="shared" si="0"/>
        <v>3</v>
      </c>
      <c r="I10" s="106">
        <f>AI10</f>
        <v>2</v>
      </c>
      <c r="J10" s="107" t="str">
        <f>INDEX(AM9:AM12,MATCH(AK10,$AL9:$AL12,0))</f>
        <v>Russie</v>
      </c>
      <c r="K10" s="108">
        <f>INDEX(AN9:AN12,MATCH(AK10,$AL9:$AL12,0))</f>
        <v>5</v>
      </c>
      <c r="L10" s="109">
        <f>INDEX(AO9:AO12,MATCH(AK10,$AL9:$AL12,0))</f>
        <v>4</v>
      </c>
      <c r="M10" s="108">
        <f>INDEX(AP9:AP12,MATCH(AK10,$AL9:$AL12,0))</f>
        <v>3</v>
      </c>
      <c r="N10" s="110">
        <f>INDEX(AQ9:AQ12,MATCH(AK10,$AL9:$AL12,0))</f>
        <v>1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officiels'!U15=K!U10),"E",""))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officiels'!O10),1,IF(AND(K!R11="A",K!O10='Résultats officiels'!O14),1,"")))</f>
        <v/>
      </c>
      <c r="T10" s="310" t="str">
        <f>IF(O10=0,"",IF(AND(R10="A",O10='Résultats officiels'!O10,V10='Résultats officiels'!V10,'Résultats officiels'!V11=K!V11),1,IF(AND(K!R11="A",K!O10='Résultats officiels'!O14,K!V10='Résultats officiels'!V15,'Résultats officiels'!V14=K!V11),1,"")))</f>
        <v/>
      </c>
      <c r="U10" s="99" t="str">
        <f>IF(OR(I26&lt;2),"C1",T(J25))</f>
        <v>France</v>
      </c>
      <c r="V10" s="218">
        <v>2</v>
      </c>
      <c r="W10" s="12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1.9500000000000002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1</v>
      </c>
      <c r="AP10" s="22">
        <f>E8+E11+F13</f>
        <v>5</v>
      </c>
      <c r="AQ10" s="24">
        <f>AO10-AP10</f>
        <v>-4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-299</v>
      </c>
      <c r="BA10" s="22">
        <f>10000*(AR10+AU10)+(F8-E8+F11-E11)*100+(F8+F11)</f>
        <v>-199</v>
      </c>
      <c r="BB10" s="22" t="s">
        <v>73</v>
      </c>
      <c r="BC10" s="24">
        <f>10000*(AT10+AU10)+(F11-E11+E13-F13)*100+(F11+E13)</f>
        <v>-300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>
        <f>IF(H11=0,"",IF(AND(H11='Résultats officiels'!H11,K!E11='Résultats officiels'!E11,'Résultats officiels'!F11=K!F11),1,""))</f>
        <v>1</v>
      </c>
      <c r="D11" s="68" t="str">
        <f>G9</f>
        <v>Uruguay</v>
      </c>
      <c r="E11" s="217">
        <v>1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Egypte</v>
      </c>
      <c r="K11" s="111">
        <f>INDEX(AN9:AN12,MATCH(AK11,$AL9:$AL12,0))</f>
        <v>4</v>
      </c>
      <c r="L11" s="112">
        <f>INDEX(AO9:AO12,MATCH(AK11,$AL9:$AL12,0))</f>
        <v>3</v>
      </c>
      <c r="M11" s="111">
        <f>INDEX(AP9:AP12,MATCH(AK11,$AL9:$AL12,0))</f>
        <v>2</v>
      </c>
      <c r="N11" s="113">
        <f>INDEX(AQ9:AQ12,MATCH(AK11,$AL9:$AL12,0))</f>
        <v>1</v>
      </c>
      <c r="O11" s="293"/>
      <c r="P11" s="293"/>
      <c r="Q11" s="97" t="str">
        <f>IF(AND('Résultats officiels'!O10&gt;0,U11='Résultats officiels'!U11),"E",IF(AND('Résultats officiels'!O14&gt;0,'Résultats officiels'!U14=K!U11),"E",""))</f>
        <v>E</v>
      </c>
      <c r="R11" s="98" t="str">
        <f>IF('Résultats officiels'!O14=0,"",IF(AND(U10='Résultats officiels'!U15,'Résultats officiels'!U14=K!U11),"A",""))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19">
        <v>0</v>
      </c>
      <c r="W11" s="12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2.97</v>
      </c>
      <c r="AL11" s="28">
        <f>SUM(BD11:BG11)+2.47</f>
        <v>2.97</v>
      </c>
      <c r="AM11" s="21" t="str">
        <f>D9</f>
        <v>Egypte</v>
      </c>
      <c r="AN11" s="22">
        <f>SUM(AR11:AU11)</f>
        <v>4</v>
      </c>
      <c r="AO11" s="23">
        <f>E9+F10+F13</f>
        <v>3</v>
      </c>
      <c r="AP11" s="22">
        <f>F9+E10+E13</f>
        <v>2</v>
      </c>
      <c r="AQ11" s="24">
        <f>AO11-AP11</f>
        <v>1</v>
      </c>
      <c r="AR11" s="22">
        <f>IF(ISBLANK(F10),0,IF(AT9=3,0,IF(AT9=1,1,3)))</f>
        <v>1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40203</v>
      </c>
      <c r="BA11" s="22" t="s">
        <v>73</v>
      </c>
      <c r="BB11" s="22">
        <f>10000*(AR11+AU11)+(E9-F9+F10-E10)*100+(E9+F10)</f>
        <v>9901</v>
      </c>
      <c r="BC11" s="24">
        <f>10000*(AS11+AU11)+(E9-F9+F13-E13)*100+(E9+F13)</f>
        <v>30102</v>
      </c>
      <c r="BD11" s="29">
        <f>-BF9</f>
        <v>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officiels'!H12,K!E12='Résultats officiels'!E12,'Résultats officiels'!F12=K!F12),1,""))</f>
        <v/>
      </c>
      <c r="D12" s="68" t="str">
        <f>G9</f>
        <v>Uruguay</v>
      </c>
      <c r="E12" s="217">
        <v>1</v>
      </c>
      <c r="F12" s="217">
        <v>1</v>
      </c>
      <c r="G12" s="73" t="str">
        <f>D8</f>
        <v>Russie</v>
      </c>
      <c r="H12" s="95">
        <f t="shared" si="0"/>
        <v>3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1</v>
      </c>
      <c r="M12" s="115">
        <f>INDEX(AP9:AP12,MATCH(AK12,$AL9:$AL12,0))</f>
        <v>5</v>
      </c>
      <c r="N12" s="117">
        <f>INDEX(AQ9:AQ12,MATCH(AK12,$AL9:$AL12,0))</f>
        <v>-4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1</v>
      </c>
      <c r="P12" s="293"/>
      <c r="Q12" s="97" t="str">
        <f>IF(AND('Résultats officiels'!O12&gt;0,U12='Résultats officiels'!U12),"E",IF(AND('Résultats officiels'!O8&gt;0,'Résultats officiels'!U9=K!U12),"E",""))</f>
        <v>E</v>
      </c>
      <c r="R12" s="98" t="str">
        <f>IF('Résultats officiels'!O12=0,"",IF(AND(U12='Résultats officiels'!U12,'Résultats officiels'!U13=K!U13),"A",""))</f>
        <v>A</v>
      </c>
      <c r="S12" s="286" t="str">
        <f>IF(O12=0,"",IF(AND(R12="A",O12='Résultats officiels'!O12),1,IF(AND(K!R13="A",K!O12='Résultats officiels'!O8),1,"")))</f>
        <v/>
      </c>
      <c r="T12" s="308" t="str">
        <f>IF(O12=0,"",IF(AND(R12="A",O12='Résultats officiels'!O12,V12='Résultats officiels'!V12,'Résultats officiels'!V13=K!V13),1,IF(AND(K!R13="A",K!O12='Résultats officiels'!O8,K!V12='Résultats officiels'!V9,'Résultats officiels'!V8=K!V13),1,"")))</f>
        <v/>
      </c>
      <c r="U12" s="99" t="str">
        <f>IF(OR(I18&lt;2),"B1",T(J17))</f>
        <v>Espagne</v>
      </c>
      <c r="V12" s="218">
        <v>3</v>
      </c>
      <c r="W12" s="12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7</v>
      </c>
      <c r="AO12" s="32">
        <f>F9+E11+E12</f>
        <v>3</v>
      </c>
      <c r="AP12" s="27">
        <f>E9+F11+F12</f>
        <v>1</v>
      </c>
      <c r="AQ12" s="33">
        <f>AO12-AP12</f>
        <v>2</v>
      </c>
      <c r="AR12" s="27">
        <f>IF(ISBLANK(E12),0,IF(AU9=3,0,IF(AU9=1,1,3)))</f>
        <v>1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40102</v>
      </c>
      <c r="BB12" s="27">
        <f>10000*(AR12+AT12)+(F9-E9+E12-F12)*100+(F9+E12)</f>
        <v>40102</v>
      </c>
      <c r="BC12" s="33">
        <f>10000*(AS12+AT12)+(E11-F11+F9-E9)*100+(E11+F9)</f>
        <v>60202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officiels'!H13,K!E13='Résultats officiels'!E13,'Résultats officiels'!F13=K!F13),1,""))</f>
        <v/>
      </c>
      <c r="D13" s="71" t="str">
        <f>G8</f>
        <v>Arabie Saoudite</v>
      </c>
      <c r="E13" s="217">
        <v>0</v>
      </c>
      <c r="F13" s="217">
        <v>2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5"/>
      <c r="L13" s="175"/>
      <c r="M13" s="175"/>
      <c r="N13" s="175"/>
      <c r="O13" s="293"/>
      <c r="P13" s="293"/>
      <c r="Q13" s="97" t="str">
        <f>IF(AND('Résultats officiels'!O12&gt;0,U13='Résultats officiels'!U13),"E",IF(AND('Résultats officiels'!O8&gt;0,'Résultats officiels'!U8=K!U13),"E",""))</f>
        <v>E</v>
      </c>
      <c r="R13" s="98" t="str">
        <f>IF('Résultats officiels'!O8=0,"",IF(AND(U12='Résultats officiels'!U9,'Résultats officiels'!U8=K!U13),"A",""))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Russie</v>
      </c>
      <c r="V13" s="219">
        <v>1</v>
      </c>
      <c r="W13" s="12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7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officiels'!U11=K!U14),"E",""))</f>
        <v>E</v>
      </c>
      <c r="R14" s="98" t="str">
        <f>IF('Résultats officiels'!O14=0,"",IF(AND(U14='Résultats officiels'!U14,'Résultats officiels'!U15=K!U15),"A",""))</f>
        <v/>
      </c>
      <c r="S14" s="286" t="str">
        <f>IF(O14=0,"",IF(AND(R14="A",O14='Résultats officiels'!O14),1,IF(AND(K!R15="A",K!O14='Résultats officiels'!O10),1,"")))</f>
        <v/>
      </c>
      <c r="T14" s="308" t="str">
        <f>IF(O14=0,"",IF(AND(R14="A",O14='Résultats officiels'!O14,V14='Résultats officiels'!V14,'Résultats officiels'!V15=K!V15),1,IF(AND(K!R15="A",K!O14='Résultats officiels'!O10,K!V14='Résultats officiels'!V11,'Résultats officiels'!V10=K!V15),1,"")))</f>
        <v/>
      </c>
      <c r="U14" s="99" t="str">
        <f>IF(OR(I34&lt;2),"D1",T(J33))</f>
        <v>Argentine</v>
      </c>
      <c r="V14" s="218">
        <v>1</v>
      </c>
      <c r="W14" s="12">
        <v>3</v>
      </c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7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officiels'!U10=K!U15),"E",""))</f>
        <v/>
      </c>
      <c r="R15" s="98" t="str">
        <f>IF('Résultats officiels'!O10=0,"",IF(AND(U15='Résultats officiels'!U10,'Résultats officiels'!U11=K!U14),"A",""))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Pérou</v>
      </c>
      <c r="V15" s="219">
        <v>1</v>
      </c>
      <c r="W15" s="12">
        <v>4</v>
      </c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officiels'!H16,K!E16='Résultats officiels'!E16,'Résultats officiels'!F16=K!F16),1,""))</f>
        <v/>
      </c>
      <c r="D16" s="67" t="s">
        <v>124</v>
      </c>
      <c r="E16" s="217">
        <v>2</v>
      </c>
      <c r="F16" s="217">
        <v>0</v>
      </c>
      <c r="G16" s="72" t="s">
        <v>96</v>
      </c>
      <c r="H16" s="95">
        <f t="shared" si="0"/>
        <v>1</v>
      </c>
      <c r="I16" s="177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1</v>
      </c>
      <c r="P16" s="293"/>
      <c r="Q16" s="97" t="str">
        <f>IF(AND('Résultats officiels'!O16&gt;0,U16='Résultats officiels'!U16),"E",IF(AND('Résultats officiels'!O20&gt;0,'Résultats officiels'!U21=K!U16),"E",""))</f>
        <v>E</v>
      </c>
      <c r="R16" s="98" t="str">
        <f>IF('Résultats officiels'!O16=0,"",IF(AND(U16='Résultats officiels'!U16,'Résultats officiels'!U17=K!U17),"A",""))</f>
        <v>A</v>
      </c>
      <c r="S16" s="286">
        <f>IF(O16=0,"",IF(AND(R16="A",O16='Résultats officiels'!O16),1,IF(AND(K!R17="A",K!O16='Résultats officiels'!O20),1,"")))</f>
        <v>1</v>
      </c>
      <c r="T16" s="308">
        <f>IF(O16=0,"",IF(AND(R16="A",O16='Résultats officiels'!O16,V16='Résultats officiels'!V16,'Résultats officiels'!V17=K!V17),1,IF(AND(K!R17="A",K!O16='Résultats officiels'!O20,K!V16='Résultats officiels'!V21,'Résultats officiels'!V20=K!V17),1,"")))</f>
        <v>1</v>
      </c>
      <c r="U16" s="121" t="str">
        <f>IF(OR(I42&lt;2),"E1",T(J41))</f>
        <v>Brésil</v>
      </c>
      <c r="V16" s="218">
        <v>2</v>
      </c>
      <c r="W16" s="12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officiels'!H17,K!E17='Résultats officiels'!E17,'Résultats officiels'!F17=K!F17),1,""))</f>
        <v/>
      </c>
      <c r="D17" s="68" t="s">
        <v>101</v>
      </c>
      <c r="E17" s="217">
        <v>1</v>
      </c>
      <c r="F17" s="217">
        <v>3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7</v>
      </c>
      <c r="L17" s="104">
        <f>INDEX(AO17:AO20,MATCH(AK17,$AL17:$AL20,0))</f>
        <v>6</v>
      </c>
      <c r="M17" s="103">
        <f>INDEX(AP17:AP20,MATCH(AK17,$AL17:$AL20,0))</f>
        <v>2</v>
      </c>
      <c r="N17" s="123">
        <f>INDEX(AQ17:AQ20,MATCH(AK17,$AL17:$AL20,0))</f>
        <v>4</v>
      </c>
      <c r="O17" s="293"/>
      <c r="P17" s="293"/>
      <c r="Q17" s="97" t="str">
        <f>IF(AND('Résultats officiels'!O16&gt;0,U17='Résultats officiels'!U17),"E",IF(AND('Résultats officiels'!O20&gt;0,'Résultats officiels'!U20=K!U17),"E",""))</f>
        <v>E</v>
      </c>
      <c r="R17" s="98" t="str">
        <f>IF('Résultats officiels'!O20=0,"",IF(AND(U16='Résultats officiels'!U21,'Résultats officiels'!U20=K!U17),"A",""))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Mexique</v>
      </c>
      <c r="V17" s="219">
        <v>0</v>
      </c>
      <c r="W17" s="12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1.9500000000000002</v>
      </c>
      <c r="AM17" s="21" t="str">
        <f>D16</f>
        <v>Maroc</v>
      </c>
      <c r="AN17" s="22">
        <f>SUM(AR17:AU17)</f>
        <v>5</v>
      </c>
      <c r="AO17" s="23">
        <f>E16+E18+F20</f>
        <v>4</v>
      </c>
      <c r="AP17" s="22">
        <f>F16+F18+E20</f>
        <v>2</v>
      </c>
      <c r="AQ17" s="24">
        <f>AO17-AP17</f>
        <v>2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1</v>
      </c>
      <c r="AU17" s="22">
        <f>IF(ISBLANK(F20),0,IF(F20&gt;E20,3,IF(F20=E20,1,0)))</f>
        <v>1</v>
      </c>
      <c r="AV17" s="23" t="s">
        <v>73</v>
      </c>
      <c r="AW17" s="22" t="b">
        <f>(10*(AQ17-AQ18)+AO17-AO18&gt;0)</f>
        <v>1</v>
      </c>
      <c r="AX17" s="22" t="b">
        <f>10*(AQ17-AQ19)+AO17-AO19&gt;0</f>
        <v>1</v>
      </c>
      <c r="AY17" s="24" t="b">
        <f>10*(AQ17-AQ20)+AO17-AO20&gt;0</f>
        <v>0</v>
      </c>
      <c r="AZ17" s="23">
        <f>10000*(AS17+AT17)+(E18-F18+E16-F16)*100+(E18+E16)</f>
        <v>40203</v>
      </c>
      <c r="BA17" s="22">
        <f>10000*(AS17+AU17)+(E16-F16+F20-E20)*100+(E16+F20)</f>
        <v>40203</v>
      </c>
      <c r="BB17" s="22">
        <f>10000*(AT17+AU17)+(F20-E20+E18-F18)*100+(F20+E18)</f>
        <v>20002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-0.5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 t="str">
        <f>IF(H18=0,"",IF(H18='Résultats officiels'!H18,1,""))</f>
        <v/>
      </c>
      <c r="C18" s="75" t="str">
        <f>IF(H18=0,"",IF(AND(H18='Résultats officiels'!H18,K!E18='Résultats officiels'!E18,'Résultats officiels'!F18=K!F18),1,""))</f>
        <v/>
      </c>
      <c r="D18" s="68" t="str">
        <f>D16</f>
        <v>Maroc</v>
      </c>
      <c r="E18" s="217">
        <v>1</v>
      </c>
      <c r="F18" s="217">
        <v>1</v>
      </c>
      <c r="G18" s="73" t="str">
        <f>D17</f>
        <v>Portugal</v>
      </c>
      <c r="H18" s="95">
        <f t="shared" si="0"/>
        <v>3</v>
      </c>
      <c r="I18" s="106">
        <f>AI18</f>
        <v>2</v>
      </c>
      <c r="J18" s="124" t="str">
        <f>INDEX(AM17:AM20,MATCH(AK18,$AL17:$AL20,0))</f>
        <v>Maroc</v>
      </c>
      <c r="K18" s="108">
        <f>INDEX(AN17:AN20,MATCH(AK18,$AL17:$AL20,0))</f>
        <v>5</v>
      </c>
      <c r="L18" s="109">
        <f>INDEX(AO17:AO20,MATCH(AK18,$AL17:$AL20,0))</f>
        <v>4</v>
      </c>
      <c r="M18" s="108">
        <f>INDEX(AP17:AP20,MATCH(AK18,$AL17:$AL20,0))</f>
        <v>2</v>
      </c>
      <c r="N18" s="110">
        <f>INDEX(AQ17:AQ20,MATCH(AK18,$AL17:$AL20,0))</f>
        <v>2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officiels'!U23=K!U18),"E",""))</f>
        <v>E</v>
      </c>
      <c r="R18" s="98" t="str">
        <f>IF('Résultats officiels'!O18=0,"",IF(AND(U18='Résultats officiels'!U18,'Résultats officiels'!U19=K!U19),"A",""))</f>
        <v/>
      </c>
      <c r="S18" s="286" t="str">
        <f>IF(O18=0,"",IF(AND(R18="A",O18='Résultats officiels'!O18),1,IF(AND(K!R19="A",K!O18='Résultats officiels'!O22),1,"")))</f>
        <v/>
      </c>
      <c r="T18" s="308" t="str">
        <f>IF(O18=0,"",IF(AND(R18="A",O18='Résultats officiels'!O18,V18='Résultats officiels'!V18,'Résultats officiels'!V19=K!V19),1,IF(AND(K!R19="A",K!O18='Résultats officiels'!O22,K!V18='Résultats officiels'!V23,'Résultats officiels'!V22=K!V19),1,"")))</f>
        <v/>
      </c>
      <c r="U18" s="121" t="str">
        <f>IF(OR(I58&lt;2),"G1",T(J57))</f>
        <v>Belgique</v>
      </c>
      <c r="V18" s="218">
        <v>3</v>
      </c>
      <c r="W18" s="12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1.9500000000000002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5</v>
      </c>
      <c r="AQ18" s="24">
        <f>AO18-AP18</f>
        <v>-5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-300</v>
      </c>
      <c r="BA18" s="22">
        <f>10000*(AR18+AU18)+(F16-E16+F19-E19)*100+(F16+F19)</f>
        <v>-400</v>
      </c>
      <c r="BB18" s="22" t="s">
        <v>73</v>
      </c>
      <c r="BC18" s="24">
        <f>10000*(AT18+AU18)+(F19-E19+E21-F21)*100+(F19+E21)</f>
        <v>-300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officiels'!H19,K!E19='Résultats officiels'!E19,'Résultats officiels'!F19=K!F19),1,""))</f>
        <v/>
      </c>
      <c r="D19" s="68" t="str">
        <f>G17</f>
        <v>Espagne</v>
      </c>
      <c r="E19" s="217">
        <v>2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Portugal</v>
      </c>
      <c r="K19" s="111">
        <f>INDEX(AN17:AN20,MATCH(AK19,$AL17:$AL20,0))</f>
        <v>4</v>
      </c>
      <c r="L19" s="112">
        <f>INDEX(AO17:AO20,MATCH(AK19,$AL17:$AL20,0))</f>
        <v>3</v>
      </c>
      <c r="M19" s="111">
        <f>INDEX(AP17:AP20,MATCH(AK19,$AL17:$AL20,0))</f>
        <v>4</v>
      </c>
      <c r="N19" s="113">
        <f>INDEX(AQ17:AQ20,MATCH(AK19,$AL17:$AL20,0))</f>
        <v>-1</v>
      </c>
      <c r="O19" s="293"/>
      <c r="P19" s="293"/>
      <c r="Q19" s="97" t="str">
        <f>IF(AND('Résultats officiels'!O18&gt;0,U19='Résultats officiels'!U19),"E",IF(AND('Résultats officiels'!O22&gt;0,'Résultats officiels'!U22=K!U19),"E",""))</f>
        <v/>
      </c>
      <c r="R19" s="98" t="str">
        <f>IF('Résultats officiels'!O22=0,"",IF(AND(U18='Résultats officiels'!U23,'Résultats officiels'!U22=K!U19),"A",""))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Pologne</v>
      </c>
      <c r="V19" s="219">
        <v>1</v>
      </c>
      <c r="W19" s="12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2.97</v>
      </c>
      <c r="AL19" s="28">
        <f>SUM(BD19:BG19)+2.47</f>
        <v>2.97</v>
      </c>
      <c r="AM19" s="21" t="str">
        <f>D17</f>
        <v>Portugal</v>
      </c>
      <c r="AN19" s="22">
        <f>SUM(AR19:AU19)</f>
        <v>4</v>
      </c>
      <c r="AO19" s="23">
        <f>E17+F18+F21</f>
        <v>3</v>
      </c>
      <c r="AP19" s="22">
        <f>F17+E18+E21</f>
        <v>4</v>
      </c>
      <c r="AQ19" s="24">
        <f>AO19-AP19</f>
        <v>-1</v>
      </c>
      <c r="AR19" s="22">
        <f>IF(ISBLANK(F18),0,IF(AT17=3,0,IF(AT17=1,1,3)))</f>
        <v>1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0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40102</v>
      </c>
      <c r="BA19" s="22" t="s">
        <v>73</v>
      </c>
      <c r="BB19" s="22">
        <f>10000*(AR19+AU19)+(E17-F17+F18-E18)*100+(E17+F18)</f>
        <v>9802</v>
      </c>
      <c r="BC19" s="24">
        <f>10000*(AS19+AU19)+(E17-F17+F21-E21)*100+(E17+F21)</f>
        <v>29902</v>
      </c>
      <c r="BD19" s="29">
        <f>-BF17</f>
        <v>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>
        <f>IF(H20=0,"",IF(H20='Résultats officiels'!H20,1,""))</f>
        <v>1</v>
      </c>
      <c r="C20" s="75" t="str">
        <f>IF(H20=0,"",IF(AND(H20='Résultats officiels'!H20,K!E20='Résultats officiels'!E20,'Résultats officiels'!F20=K!F20),1,""))</f>
        <v/>
      </c>
      <c r="D20" s="68" t="str">
        <f>G17</f>
        <v>Espagne</v>
      </c>
      <c r="E20" s="217">
        <v>1</v>
      </c>
      <c r="F20" s="217">
        <v>1</v>
      </c>
      <c r="G20" s="73" t="str">
        <f>D16</f>
        <v>Maroc</v>
      </c>
      <c r="H20" s="95">
        <f t="shared" si="0"/>
        <v>3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5</v>
      </c>
      <c r="N20" s="117">
        <f>INDEX(AQ17:AQ20,MATCH(AK20,$AL17:$AL20,0))</f>
        <v>-5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officiels'!U17=K!U20),"E",""))</f>
        <v/>
      </c>
      <c r="R20" s="98" t="str">
        <f>IF('Résultats officiels'!O20=0,"",IF(AND(U20='Résultats officiels'!U20,'Résultats officiels'!U21=K!U21),"A",""))</f>
        <v/>
      </c>
      <c r="S20" s="286" t="str">
        <f>IF(O20=0,"",IF(AND(R20="A",O20='Résultats officiels'!O20),1,IF(AND(K!R21="A",K!O20='Résultats officiels'!O16),1,"")))</f>
        <v/>
      </c>
      <c r="T20" s="308" t="str">
        <f>IF(O20=0,"",IF(AND(R20="A",O20='Résultats officiels'!O20,V20='Résultats officiels'!V20,'Résultats officiels'!V21=K!V21),1,IF(AND(K!R21="A",K!O20='Résultats officiels'!O16,K!V20='Résultats officiels'!V17,'Résultats officiels'!V16=K!V21),1,"")))</f>
        <v/>
      </c>
      <c r="U20" s="121" t="str">
        <f>IF(OR(I50&lt;2),"F1",T(J49))</f>
        <v>Allemagne</v>
      </c>
      <c r="V20" s="218">
        <v>1</v>
      </c>
      <c r="W20" s="12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7</v>
      </c>
      <c r="AO20" s="32">
        <f>F17+E19+E20</f>
        <v>6</v>
      </c>
      <c r="AP20" s="27">
        <f>E17+F19+F20</f>
        <v>2</v>
      </c>
      <c r="AQ20" s="33">
        <f>AO20-AP20</f>
        <v>4</v>
      </c>
      <c r="AR20" s="27">
        <f>IF(ISBLANK(E20),0,IF(AU17=3,0,IF(AU17=1,1,3)))</f>
        <v>1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40203</v>
      </c>
      <c r="BB20" s="27">
        <f>10000*(AR20+AT20)+(E20-F20+F17-E17)*100+(E20+F17)</f>
        <v>40204</v>
      </c>
      <c r="BC20" s="33">
        <f>10000*(AS20+AT20)+(E19-F19+F17-E17)*100+(E19+F17)</f>
        <v>60405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officiels'!H21,K!E21='Résultats officiels'!E21,'Résultats officiels'!F21=K!F21),1,""))</f>
        <v/>
      </c>
      <c r="D21" s="71" t="str">
        <f>G16</f>
        <v>Iran</v>
      </c>
      <c r="E21" s="217">
        <v>0</v>
      </c>
      <c r="F21" s="217">
        <v>1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5"/>
      <c r="L21" s="175"/>
      <c r="M21" s="175"/>
      <c r="N21" s="175"/>
      <c r="O21" s="293"/>
      <c r="P21" s="293"/>
      <c r="Q21" s="97" t="str">
        <f>IF(AND('Résultats officiels'!O20&gt;0,U21='Résultats officiels'!U21),"E",IF(AND('Résultats officiels'!O16&gt;0,'Résultats officiels'!U16=K!U21),"E",""))</f>
        <v>E</v>
      </c>
      <c r="R21" s="98" t="str">
        <f>IF('Résultats officiels'!O16=0,"",IF(AND(U20='Résultats officiels'!U17,'Résultats officiels'!U16=K!U21),"A",""))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0</v>
      </c>
      <c r="W21" s="12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7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2</v>
      </c>
      <c r="P22" s="293"/>
      <c r="Q22" s="97" t="str">
        <f>IF(AND('Résultats officiels'!O22&gt;0,U22='Résultats officiels'!U22),"E",IF(AND('Résultats officiels'!O18&gt;0,'Résultats officiels'!U19=K!U22),"E",""))</f>
        <v>E</v>
      </c>
      <c r="R22" s="98" t="str">
        <f>IF('Résultats officiels'!O22=0,"",IF(AND(U22='Résultats officiels'!U22,'Résultats officiels'!U23=K!U23),"A",""))</f>
        <v>A</v>
      </c>
      <c r="S22" s="286">
        <f>IF(O22=0,"",IF(AND(R22="A",O22='Résultats officiels'!O22),1,IF(AND(K!R23="A",K!O22='Résultats officiels'!O18),1,"")))</f>
        <v>1</v>
      </c>
      <c r="T22" s="308" t="str">
        <f>IF(O22=0,"",IF(AND(R22="A",O22='Résultats officiels'!O22,V22='Résultats officiels'!V22,'Résultats officiels'!V23=K!V23),1,IF(AND(K!R23="A",K!O22='Résultats officiels'!O18,K!V22='Résultats officiels'!V19,'Résultats officiels'!V18=K!V23),1,"")))</f>
        <v/>
      </c>
      <c r="U22" s="121" t="str">
        <f>IF(OR(I66&lt;2),"H1",T(J65))</f>
        <v>Colombie</v>
      </c>
      <c r="V22" s="218">
        <v>1</v>
      </c>
      <c r="W22" s="12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7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officiels'!U18=K!U23),"E",""))</f>
        <v>E</v>
      </c>
      <c r="R23" s="98" t="str">
        <f>IF('Résultats officiels'!O18=0,"",IF(AND(U22='Résultats officiels'!U19,'Résultats officiels'!U18=K!U23),"A",""))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2</v>
      </c>
      <c r="W23" s="12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officiels'!H24,K!E24='Résultats officiels'!E24,'Résultats officiels'!F24=K!F24),1,""))</f>
        <v/>
      </c>
      <c r="D24" s="67" t="s">
        <v>88</v>
      </c>
      <c r="E24" s="217">
        <v>3</v>
      </c>
      <c r="F24" s="217">
        <v>0</v>
      </c>
      <c r="G24" s="72" t="s">
        <v>76</v>
      </c>
      <c r="H24" s="95">
        <f t="shared" si="0"/>
        <v>1</v>
      </c>
      <c r="I24" s="177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officiels'!H25,K!E25='Résultats officiels'!E25,'Résultats officiels'!F25=K!F25),1,""))</f>
        <v/>
      </c>
      <c r="D25" s="68" t="s">
        <v>125</v>
      </c>
      <c r="E25" s="217">
        <v>2</v>
      </c>
      <c r="F25" s="217">
        <v>0</v>
      </c>
      <c r="G25" s="73" t="s">
        <v>126</v>
      </c>
      <c r="H25" s="95">
        <f t="shared" si="0"/>
        <v>1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7</v>
      </c>
      <c r="L25" s="104">
        <f>INDEX(AO25:AO28,MATCH(AK25,$AL25:$AL28,0))</f>
        <v>6</v>
      </c>
      <c r="M25" s="103">
        <f>INDEX(AP25:AP28,MATCH(AK25,$AL25:$AL28,0))</f>
        <v>1</v>
      </c>
      <c r="N25" s="123">
        <f>INDEX(AQ25:AQ28,MATCH(AK25,$AL25:$AL28,0))</f>
        <v>5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7</v>
      </c>
      <c r="AO25" s="23">
        <f>E24+E26+F28</f>
        <v>6</v>
      </c>
      <c r="AP25" s="22">
        <f>F24+F26+E28</f>
        <v>1</v>
      </c>
      <c r="AQ25" s="24">
        <f>AO25-AP25</f>
        <v>5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1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40304</v>
      </c>
      <c r="BA25" s="22">
        <f>10000*(AS25+AU25)+(E24-F24+F28-E28)*100+(E24+F28)</f>
        <v>60505</v>
      </c>
      <c r="BB25" s="22">
        <f>10000*(AT25+AU25)+(F28-E28+E26-F26)*100+(F28+E26)</f>
        <v>40203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 t="str">
        <f>IF(H26=0,"",IF(H26='Résultats officiels'!H26,1,""))</f>
        <v/>
      </c>
      <c r="C26" s="75" t="str">
        <f>IF(H26=0,"",IF(AND(H26='Résultats officiels'!H26,K!E26='Résultats officiels'!E26,'Résultats officiels'!F26=K!F26),1,""))</f>
        <v/>
      </c>
      <c r="D26" s="68" t="str">
        <f>D24</f>
        <v>France</v>
      </c>
      <c r="E26" s="217">
        <v>1</v>
      </c>
      <c r="F26" s="217">
        <v>1</v>
      </c>
      <c r="G26" s="73" t="str">
        <f>D25</f>
        <v>Pérou</v>
      </c>
      <c r="H26" s="95">
        <f t="shared" si="0"/>
        <v>3</v>
      </c>
      <c r="I26" s="106">
        <f>AI26</f>
        <v>2</v>
      </c>
      <c r="J26" s="124" t="str">
        <f>INDEX(AM25:AM28,MATCH(AK26,$AL25:$AL28,0))</f>
        <v>Pérou</v>
      </c>
      <c r="K26" s="108">
        <f>INDEX(AN25:AN28,MATCH(AK26,$AL25:$AL28,0))</f>
        <v>7</v>
      </c>
      <c r="L26" s="109">
        <f>INDEX(AO25:AO28,MATCH(AK26,$AL25:$AL28,0))</f>
        <v>5</v>
      </c>
      <c r="M26" s="108">
        <f>INDEX(AP25:AP28,MATCH(AK26,$AL25:$AL28,0))</f>
        <v>1</v>
      </c>
      <c r="N26" s="110">
        <f>INDEX(AQ25:AQ28,MATCH(AK26,$AL25:$AL28,0))</f>
        <v>4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officiels'!U28=K!U26),"E",""))</f>
        <v/>
      </c>
      <c r="R26" s="98" t="str">
        <f>IF('Résultats officiels'!O26=0,"",IF(AND(U26='Résultats officiels'!U26,'Résultats officiels'!U27=K!U27),"A",""))</f>
        <v/>
      </c>
      <c r="S26" s="286" t="str">
        <f>IF(O26=0,"",IF(AND(R26="A",O26='Résultats officiels'!O26),1,IF(AND(K!R27="A",K!O26='Résultats officiels'!O28),1,"")))</f>
        <v/>
      </c>
      <c r="T26" s="287" t="str">
        <f>IF(O26=0,"",IF(AND(R26="A",O26='Résultats officiels'!O26,V26='Résultats officiels'!V26,'Résultats officiels'!V27=K!V27),1,IF(AND(K!R27="A",K!O26='Résultats officiels'!O28,K!V26='Résultats officiels'!V28,'Résultats officiels'!V29=K!V27),1,"")))</f>
        <v/>
      </c>
      <c r="U26" s="125" t="str">
        <f>IF(100*V8+W8&gt;100*V9+W9,U8,IF(100*V8+W8&lt;100*V9+W9,U9,CONCATENATE(U8," ou ",U9)))</f>
        <v>Maroc</v>
      </c>
      <c r="V26" s="218">
        <v>1</v>
      </c>
      <c r="W26" s="12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1.9700000000000002</v>
      </c>
      <c r="AL26" s="28">
        <f>SUM(BD26:BG26)+2.46</f>
        <v>3.96</v>
      </c>
      <c r="AM26" s="21" t="str">
        <f>G24</f>
        <v>Australie</v>
      </c>
      <c r="AN26" s="22">
        <f>SUM(AR26:AU26)</f>
        <v>1</v>
      </c>
      <c r="AO26" s="23">
        <f>F24+F27+E29</f>
        <v>0</v>
      </c>
      <c r="AP26" s="22">
        <f>E24+E27+F29</f>
        <v>5</v>
      </c>
      <c r="AQ26" s="24">
        <f>AO26-AP26</f>
        <v>-5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1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-500</v>
      </c>
      <c r="BA26" s="22">
        <f>10000*(AR26+AU26)+(F24-E24+F27-E27)*100+(F24+F27)</f>
        <v>9700</v>
      </c>
      <c r="BB26" s="22" t="s">
        <v>73</v>
      </c>
      <c r="BC26" s="24">
        <f>10000*(AT26+AU26)+(F27-E27+E29-F29)*100+(F27+E29)</f>
        <v>9800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>
        <f>IF(H27=0,"",IF(H27='Résultats officiels'!H27,1,""))</f>
        <v>1</v>
      </c>
      <c r="C27" s="75" t="str">
        <f>IF(H27=0,"",IF(AND(H27='Résultats officiels'!H27,K!E27='Résultats officiels'!E27,'Résultats officiels'!F27=K!F27),1,""))</f>
        <v/>
      </c>
      <c r="D27" s="68" t="str">
        <f>G25</f>
        <v>Danemark</v>
      </c>
      <c r="E27" s="217">
        <v>0</v>
      </c>
      <c r="F27" s="217">
        <v>0</v>
      </c>
      <c r="G27" s="73" t="str">
        <f>G24</f>
        <v>Australie</v>
      </c>
      <c r="H27" s="95">
        <f t="shared" si="0"/>
        <v>3</v>
      </c>
      <c r="I27" s="106">
        <f>AI27</f>
        <v>3</v>
      </c>
      <c r="J27" s="68" t="str">
        <f>INDEX(AM25:AM28,MATCH(AK27,$AL25:$AL28,0))</f>
        <v>Danemark</v>
      </c>
      <c r="K27" s="111">
        <f>INDEX(AN25:AN28,MATCH(AK27,$AL25:$AL28,0))</f>
        <v>1</v>
      </c>
      <c r="L27" s="112">
        <f>INDEX(AO25:AO28,MATCH(AK27,$AL25:$AL28,0))</f>
        <v>0</v>
      </c>
      <c r="M27" s="111">
        <f>INDEX(AP25:AP28,MATCH(AK27,$AL25:$AL28,0))</f>
        <v>4</v>
      </c>
      <c r="N27" s="113">
        <f>INDEX(AQ25:AQ28,MATCH(AK27,$AL25:$AL28,0))</f>
        <v>-4</v>
      </c>
      <c r="O27" s="293"/>
      <c r="P27" s="293"/>
      <c r="Q27" s="97" t="str">
        <f>IF(AND('Résultats officiels'!O26&gt;0,U27='Résultats officiels'!U27),"E",IF(AND('Résultats officiels'!O28&gt;0,'Résultats officiels'!U29=K!U27),"E",""))</f>
        <v>E</v>
      </c>
      <c r="R27" s="98" t="str">
        <f>IF('Résultats officiels'!O28=0,"",IF(AND(U26='Résultats officiels'!U28,'Résultats officiels'!U29=K!U27),"A",""))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3</v>
      </c>
      <c r="W27" s="12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2.98</v>
      </c>
      <c r="AL27" s="28">
        <f>SUM(BD27:BG27)+2.47</f>
        <v>1.9700000000000002</v>
      </c>
      <c r="AM27" s="21" t="str">
        <f>D25</f>
        <v>Pérou</v>
      </c>
      <c r="AN27" s="22">
        <f>SUM(AR27:AU27)</f>
        <v>7</v>
      </c>
      <c r="AO27" s="23">
        <f>E25+F26+F29</f>
        <v>5</v>
      </c>
      <c r="AP27" s="22">
        <f>F25+E26+E29</f>
        <v>1</v>
      </c>
      <c r="AQ27" s="24">
        <f>AO27-AP27</f>
        <v>4</v>
      </c>
      <c r="AR27" s="22">
        <f>IF(ISBLANK(F26),0,IF(AT25=3,0,IF(AT25=1,1,3)))</f>
        <v>1</v>
      </c>
      <c r="AS27" s="22">
        <f>IF(ISBLANK(F29),0,IF(F29&gt;E29,3,IF(F29=E29,1,0)))</f>
        <v>3</v>
      </c>
      <c r="AT27" s="22" t="s">
        <v>73</v>
      </c>
      <c r="AU27" s="22">
        <f>IF(ISBLANK(E25),0,IF(E25&gt;F25,3,IF(E25=F25,1,0)))</f>
        <v>3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1</v>
      </c>
      <c r="AZ27" s="23">
        <f>10000*(AR27+AS27)+(F26-E26+F29-E29)*100+(F26+F29)</f>
        <v>40203</v>
      </c>
      <c r="BA27" s="22" t="s">
        <v>73</v>
      </c>
      <c r="BB27" s="22">
        <f>10000*(AR27+AU27)+(E25-F25+F26-E26)*100+(E25+F26)</f>
        <v>40203</v>
      </c>
      <c r="BC27" s="24">
        <f>10000*(AS27+AU27)+(E25-F25+F29-E29)*100+(E25+F29)</f>
        <v>60404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-0.5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officiels'!H28,K!E28='Résultats officiels'!E28,'Résultats officiels'!F28=K!F28),1,""))</f>
        <v/>
      </c>
      <c r="D28" s="68" t="str">
        <f>G25</f>
        <v>Danemark</v>
      </c>
      <c r="E28" s="217">
        <v>0</v>
      </c>
      <c r="F28" s="217">
        <v>2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Australie</v>
      </c>
      <c r="K28" s="115">
        <f>INDEX(AN25:AN28,MATCH(AK28,$AL25:$AL28,0))</f>
        <v>1</v>
      </c>
      <c r="L28" s="116">
        <f>INDEX(AO25:AO28,MATCH(AK28,$AL25:$AL28,0))</f>
        <v>0</v>
      </c>
      <c r="M28" s="115">
        <f>INDEX(AP25:AP28,MATCH(AK28,$AL25:$AL28,0))</f>
        <v>5</v>
      </c>
      <c r="N28" s="117">
        <f>INDEX(AQ25:AQ28,MATCH(AK28,$AL25:$AL28,0))</f>
        <v>-5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officiels'!U26=K!U28),"E",""))</f>
        <v/>
      </c>
      <c r="R28" s="98" t="str">
        <f>IF('Résultats officiels'!O28=0,"",IF(AND(U28='Résultats officiels'!U28,'Résultats officiels'!U29=K!U29),"A",""))</f>
        <v/>
      </c>
      <c r="S28" s="286" t="str">
        <f>IF(O28=0,"",IF(AND(R28="A",O28='Résultats officiels'!O28),1,IF(AND(K!R29="A",K!O28='Résultats officiels'!O26),1,"")))</f>
        <v/>
      </c>
      <c r="T28" s="287" t="str">
        <f>IF(O28=0,"",IF(AND(R28="A",O28='Résultats officiels'!O28,V28='Résultats officiels'!V28,'Résultats officiels'!V29=K!V29),1,IF(AND(K!R29="A",K!O28='Résultats officiels'!O26,K!V28='Résultats officiels'!V26,'Résultats officiels'!V27=K!V29),1,"")))</f>
        <v/>
      </c>
      <c r="U28" s="125" t="str">
        <f>IF(100*V12+W12&gt;100*V13+W13,U12,IF(100*V12+W12&lt;100*V13+W13,U13,CONCATENATE(U12," ou ",U13)))</f>
        <v>Espagne</v>
      </c>
      <c r="V28" s="218">
        <v>0</v>
      </c>
      <c r="W28" s="12">
        <v>4</v>
      </c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3.96</v>
      </c>
      <c r="AL28" s="30">
        <f>SUM(BD28:BG28)+2.48</f>
        <v>2.98</v>
      </c>
      <c r="AM28" s="31" t="str">
        <f>G25</f>
        <v>Danemark</v>
      </c>
      <c r="AN28" s="27">
        <f>SUM(AR28:AU28)</f>
        <v>1</v>
      </c>
      <c r="AO28" s="32">
        <f>F25+E27+E28</f>
        <v>0</v>
      </c>
      <c r="AP28" s="27">
        <f>E25+F27+F28</f>
        <v>4</v>
      </c>
      <c r="AQ28" s="33">
        <f>AO28-AP28</f>
        <v>-4</v>
      </c>
      <c r="AR28" s="27">
        <f>IF(ISBLANK(E28),0,IF(AU25=3,0,IF(AU25=1,1,3)))</f>
        <v>0</v>
      </c>
      <c r="AS28" s="27">
        <f>IF(ISBLANK(E27),0,IF(AU26=3,0,IF(AU26=1,1,3)))</f>
        <v>1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9800</v>
      </c>
      <c r="BB28" s="27">
        <f>10000*(AR28+AT28)+(E28-F28+F25-E25)*100+(E28+F25)</f>
        <v>-400</v>
      </c>
      <c r="BC28" s="33">
        <f>10000*(AS28+AT28)+(E27-F27+F25-E25)*100+(E27+F25)</f>
        <v>9800</v>
      </c>
      <c r="BD28" s="34">
        <f>-BG25</f>
        <v>0.5</v>
      </c>
      <c r="BE28" s="35">
        <f>-BG26</f>
        <v>-0.5</v>
      </c>
      <c r="BF28" s="35">
        <f>-BG27</f>
        <v>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>
        <f>IF(H29=0,"",IF(H29='Résultats officiels'!H29,1,""))</f>
        <v>1</v>
      </c>
      <c r="C29" s="75">
        <f>IF(H29=0,"",IF(AND(H29='Résultats officiels'!H29,K!E29='Résultats officiels'!E29,'Résultats officiels'!F29=K!F29),1,""))</f>
        <v>1</v>
      </c>
      <c r="D29" s="71" t="str">
        <f>G24</f>
        <v>Australie</v>
      </c>
      <c r="E29" s="217">
        <v>0</v>
      </c>
      <c r="F29" s="217">
        <v>2</v>
      </c>
      <c r="G29" s="74" t="str">
        <f>D25</f>
        <v>Pérou</v>
      </c>
      <c r="H29" s="95">
        <f t="shared" si="0"/>
        <v>2</v>
      </c>
      <c r="I29" s="118"/>
      <c r="J29" s="119" t="str">
        <f>IF(OR(I27&lt;3,I26&lt;2),"TIRAGE AU SORT !!!"," ")</f>
        <v xml:space="preserve"> </v>
      </c>
      <c r="K29" s="175"/>
      <c r="L29" s="175"/>
      <c r="M29" s="175"/>
      <c r="N29" s="175"/>
      <c r="O29" s="293"/>
      <c r="P29" s="293"/>
      <c r="Q29" s="97" t="str">
        <f>IF(AND('Résultats officiels'!O28&gt;0,U29='Résultats officiels'!U29),"E",IF(AND('Résultats officiels'!O26&gt;0,'Résultats officiels'!U27=K!U29),"E",""))</f>
        <v/>
      </c>
      <c r="R29" s="98" t="str">
        <f>IF('Résultats officiels'!O26=0,"",IF(AND(U28='Résultats officiels'!U26,'Résultats officiels'!U27=K!U29),"A",""))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Pérou</v>
      </c>
      <c r="V29" s="219">
        <v>0</v>
      </c>
      <c r="W29" s="12">
        <v>5</v>
      </c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7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officiels'!U32=K!U30),"E",""))</f>
        <v>E</v>
      </c>
      <c r="R30" s="98" t="str">
        <f>IF('Résultats officiels'!O30=0,"",IF(AND(U30='Résultats officiels'!U30,'Résultats officiels'!U31=K!U31),"A",""))</f>
        <v>A</v>
      </c>
      <c r="S30" s="286" t="str">
        <f>IF(O30=0,"",IF(AND(R30="A",O30='Résultats officiels'!O30),1,IF(AND(K!R31="A",K!O30='Résultats officiels'!O32),1,"")))</f>
        <v/>
      </c>
      <c r="T30" s="287" t="str">
        <f>IF(O30=0,"",IF(AND(R30="A",O30='Résultats officiels'!O30,V30='Résultats officiels'!V30,'Résultats officiels'!V31=K!V31),1,IF(AND(K!R31="A",K!O30='Résultats officiels'!O32,K!V30='Résultats officiels'!V32,'Résultats officiels'!V33=K!V31),1,"")))</f>
        <v/>
      </c>
      <c r="U30" s="125" t="str">
        <f>IF(100*V16+W16&gt;100*V17+W17,U16,IF(100*V16+W16&lt;100*V17+W17,U17,CONCATENATE(U16," ou ",U17)))</f>
        <v>Brésil</v>
      </c>
      <c r="V30" s="218">
        <v>3</v>
      </c>
      <c r="W30" s="12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7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officiels'!U33=K!U31),"E",""))</f>
        <v>E</v>
      </c>
      <c r="R31" s="98" t="str">
        <f>IF('Résultats officiels'!O32=0,"",IF(AND(U30='Résultats officiels'!U32,'Résultats officiels'!U33=K!U31),"A",""))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1</v>
      </c>
      <c r="W31" s="12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officiels'!H32,K!E32='Résultats officiels'!E32,'Résultats officiels'!F32=K!F32),1,""))</f>
        <v/>
      </c>
      <c r="D32" s="67" t="s">
        <v>94</v>
      </c>
      <c r="E32" s="217">
        <v>2</v>
      </c>
      <c r="F32" s="217">
        <v>0</v>
      </c>
      <c r="G32" s="72" t="s">
        <v>127</v>
      </c>
      <c r="H32" s="95">
        <f t="shared" si="0"/>
        <v>1</v>
      </c>
      <c r="I32" s="177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officiels'!U30=K!U32),"E",""))</f>
        <v/>
      </c>
      <c r="R32" s="98" t="str">
        <f>IF('Résultats officiels'!O32=0,"",IF(AND(U32='Résultats officiels'!U32,'Résultats officiels'!U33=K!U33),"A",""))</f>
        <v/>
      </c>
      <c r="S32" s="286" t="str">
        <f>IF(O32=0,"",IF(AND(R32="A",O32='Résultats officiels'!O32),1,IF(AND(K!R33="A",K!O32='Résultats officiels'!O30),1,"")))</f>
        <v/>
      </c>
      <c r="T32" s="287" t="str">
        <f>IF(O32=0,"",IF(AND(R32="A",O32='Résultats officiels'!O32,V32='Résultats officiels'!V32,'Résultats officiels'!V33=K!V33),1,IF(AND(K!R33="A",K!O32='Résultats officiels'!O30,K!V32='Résultats officiels'!V30,'Résultats officiels'!V31=K!V33),1,"")))</f>
        <v/>
      </c>
      <c r="U32" s="125" t="str">
        <f>IF(100*V20+W20&gt;100*V21+W21,U20,IF(100*V20+W20&lt;100*V21+W21,U21,CONCATENATE(U20," ou ",U21)))</f>
        <v>Allemagne</v>
      </c>
      <c r="V32" s="218">
        <v>1</v>
      </c>
      <c r="W32" s="12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officiels'!H33,K!E33='Résultats officiels'!E33,'Résultats officiels'!F33=K!F33),1,""))</f>
        <v/>
      </c>
      <c r="D33" s="68" t="s">
        <v>37</v>
      </c>
      <c r="E33" s="217">
        <v>1</v>
      </c>
      <c r="F33" s="217">
        <v>1</v>
      </c>
      <c r="G33" s="73" t="s">
        <v>97</v>
      </c>
      <c r="H33" s="95">
        <f t="shared" si="0"/>
        <v>3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9</v>
      </c>
      <c r="L33" s="104">
        <f>INDEX(AO33:AO36,MATCH(AK33,$AL33:$AL36,0))</f>
        <v>6</v>
      </c>
      <c r="M33" s="103">
        <f>INDEX(AP33:AP36,MATCH(AK33,$AL33:$AL36,0))</f>
        <v>1</v>
      </c>
      <c r="N33" s="123">
        <f>INDEX(AQ33:AQ36,MATCH(AK33,$AL33:$AL36,0))</f>
        <v>5</v>
      </c>
      <c r="O33" s="293"/>
      <c r="P33" s="293"/>
      <c r="Q33" s="97" t="str">
        <f>IF(AND('Résultats officiels'!O32&gt;0,U33='Résultats officiels'!U33),"E",IF(AND('Résultats officiels'!O30&gt;0,'Résultats officiels'!U31=K!U33),"E",""))</f>
        <v>E</v>
      </c>
      <c r="R33" s="98" t="str">
        <f>IF('Résultats officiels'!O30=0,"",IF(AND(U32='Résultats officiels'!U30,'Résultats officiels'!U31=K!U33),"A",""))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Angleterre</v>
      </c>
      <c r="V33" s="219">
        <v>2</v>
      </c>
      <c r="W33" s="12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9</v>
      </c>
      <c r="AO33" s="23">
        <f>E32+E34+F36</f>
        <v>6</v>
      </c>
      <c r="AP33" s="22">
        <f>F32+F34+E36</f>
        <v>1</v>
      </c>
      <c r="AQ33" s="24">
        <f>AO33-AP33</f>
        <v>5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60303</v>
      </c>
      <c r="BA33" s="22">
        <f>10000*(AS33+AU33)+(E32-F32+F36-E36)*100+(E32+F36)</f>
        <v>60405</v>
      </c>
      <c r="BB33" s="22">
        <f>10000*(AT33+AU33)+(F36-E36+E34-F34)*100+(F36+E34)</f>
        <v>60304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1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0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officiels'!H34,K!E34='Résultats officiels'!E34,'Résultats officiels'!F34=K!F34),1,""))</f>
        <v/>
      </c>
      <c r="D34" s="68" t="str">
        <f>D32</f>
        <v>Argentine</v>
      </c>
      <c r="E34" s="217">
        <v>1</v>
      </c>
      <c r="F34" s="217">
        <v>0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2</v>
      </c>
      <c r="L34" s="109">
        <f>INDEX(AO33:AO36,MATCH(AK34,$AL33:$AL36,0))</f>
        <v>2</v>
      </c>
      <c r="M34" s="108">
        <f>INDEX(AP33:AP36,MATCH(AK34,$AL33:$AL36,0))</f>
        <v>3</v>
      </c>
      <c r="N34" s="110">
        <f>INDEX(AQ33:AQ36,MATCH(AK34,$AL33:$AL36,0))</f>
        <v>-1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3.96</v>
      </c>
      <c r="AM34" s="21" t="str">
        <f>G32</f>
        <v>Islande</v>
      </c>
      <c r="AN34" s="22">
        <f>SUM(AR34:AU34)</f>
        <v>2</v>
      </c>
      <c r="AO34" s="23">
        <f>F32+F35+E37</f>
        <v>2</v>
      </c>
      <c r="AP34" s="22">
        <f>E32+E35+F37</f>
        <v>4</v>
      </c>
      <c r="AQ34" s="24">
        <f>AO34-AP34</f>
        <v>-2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1</v>
      </c>
      <c r="AU34" s="22">
        <f>IF(ISBLANK(F35),0,IF(F35&gt;E35,3,IF(F35=E35,1,0)))</f>
        <v>1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9801</v>
      </c>
      <c r="BA34" s="22">
        <f>10000*(AR34+AU34)+(F32-E32+F35-E35)*100+(F32+F35)</f>
        <v>9801</v>
      </c>
      <c r="BB34" s="22" t="s">
        <v>73</v>
      </c>
      <c r="BC34" s="24">
        <f>10000*(AT34+AU34)+(F35-E35+E37-F37)*100+(F35+E37)</f>
        <v>20002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officiels'!H35,K!E35='Résultats officiels'!E35,'Résultats officiels'!F35=K!F35),1,""))</f>
        <v/>
      </c>
      <c r="D35" s="68" t="str">
        <f>G33</f>
        <v>Nigéria</v>
      </c>
      <c r="E35" s="217">
        <v>1</v>
      </c>
      <c r="F35" s="217">
        <v>1</v>
      </c>
      <c r="G35" s="73" t="str">
        <f>G32</f>
        <v>Islande</v>
      </c>
      <c r="H35" s="95">
        <f t="shared" si="0"/>
        <v>3</v>
      </c>
      <c r="I35" s="106">
        <f>AI35</f>
        <v>3</v>
      </c>
      <c r="J35" s="68" t="str">
        <f>INDEX(AM33:AM36,MATCH(AK35,$AL33:$AL36,0))</f>
        <v>Nigéria</v>
      </c>
      <c r="K35" s="111">
        <f>INDEX(AN33:AN36,MATCH(AK35,$AL33:$AL36,0))</f>
        <v>2</v>
      </c>
      <c r="L35" s="112">
        <f>INDEX(AO33:AO36,MATCH(AK35,$AL33:$AL36,0))</f>
        <v>3</v>
      </c>
      <c r="M35" s="111">
        <f>INDEX(AP33:AP36,MATCH(AK35,$AL33:$AL36,0))</f>
        <v>5</v>
      </c>
      <c r="N35" s="113">
        <f>INDEX(AQ33:AQ36,MATCH(AK35,$AL33:$AL36,0))</f>
        <v>-2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2.98</v>
      </c>
      <c r="AL35" s="28">
        <f>SUM(BD35:BG35)+2.47</f>
        <v>1.9700000000000002</v>
      </c>
      <c r="AM35" s="21" t="str">
        <f>D33</f>
        <v>Croatie</v>
      </c>
      <c r="AN35" s="22">
        <f>SUM(AR35:AU35)</f>
        <v>2</v>
      </c>
      <c r="AO35" s="23">
        <f>E33+F34+F37</f>
        <v>2</v>
      </c>
      <c r="AP35" s="22">
        <f>F33+E34+E37</f>
        <v>3</v>
      </c>
      <c r="AQ35" s="24">
        <f>AO35-AP35</f>
        <v>-1</v>
      </c>
      <c r="AR35" s="22">
        <f>IF(ISBLANK(F34),0,IF(AT33=3,0,IF(AT33=1,1,3)))</f>
        <v>0</v>
      </c>
      <c r="AS35" s="22">
        <f>IF(ISBLANK(F37),0,IF(F37&gt;E37,3,IF(F37=E37,1,0)))</f>
        <v>1</v>
      </c>
      <c r="AT35" s="22" t="s">
        <v>73</v>
      </c>
      <c r="AU35" s="22">
        <f>IF(ISBLANK(E33),0,IF(E33&gt;F33,3,IF(E33=F33,1,0)))</f>
        <v>1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9901</v>
      </c>
      <c r="BA35" s="22" t="s">
        <v>73</v>
      </c>
      <c r="BB35" s="22">
        <f>10000*(AR35+AU35)+(E33-F33+F34-E34)*100+(E33+F34)</f>
        <v>9901</v>
      </c>
      <c r="BC35" s="24">
        <f>10000*(AS35+AU35)+(E33-F33+F37-E37)*100+(E33+F37)</f>
        <v>20002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officiels'!H36,K!E36='Résultats officiels'!E36,'Résultats officiels'!F36=K!F36),1,""))</f>
        <v/>
      </c>
      <c r="D36" s="68" t="str">
        <f>G33</f>
        <v>Nigéria</v>
      </c>
      <c r="E36" s="217">
        <v>1</v>
      </c>
      <c r="F36" s="217">
        <v>3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Islande</v>
      </c>
      <c r="K36" s="115">
        <f>INDEX(AN33:AN36,MATCH(AK36,$AL33:$AL36,0))</f>
        <v>2</v>
      </c>
      <c r="L36" s="116">
        <f>INDEX(AO33:AO36,MATCH(AK36,$AL33:$AL36,0))</f>
        <v>2</v>
      </c>
      <c r="M36" s="115">
        <f>INDEX(AP33:AP36,MATCH(AK36,$AL33:$AL36,0))</f>
        <v>4</v>
      </c>
      <c r="N36" s="117">
        <f>INDEX(AQ33:AQ36,MATCH(AK36,$AL33:$AL36,0))</f>
        <v>-2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officiels'!U38=K!U36),"E",""))</f>
        <v>E</v>
      </c>
      <c r="R36" s="98" t="str">
        <f>IF('Résultats officiels'!O36=0,"",IF(AND(U36='Résultats officiels'!U36,'Résultats officiels'!U37=K!U37),"A",""))</f>
        <v/>
      </c>
      <c r="S36" s="286" t="str">
        <f>IF(O36=0,"",IF(AND(R36="A",O36='Résultats officiels'!O36),1,IF(AND(K!R37="A",K!O36='Résultats officiels'!O38),1,"")))</f>
        <v/>
      </c>
      <c r="T36" s="297" t="str">
        <f>IF(O36=0,"",IF(AND(R36="A",O36='Résultats officiels'!O36,V36='Résultats officiels'!V36,'Résultats officiels'!V37=K!V37),1,IF(AND(K!R37="A",K!O36='Résultats officiels'!O38,K!V36='Résultats officiels'!V38,'Résultats officiels'!V39=K!V37),1,"")))</f>
        <v/>
      </c>
      <c r="U36" s="128" t="str">
        <f>IF(100*V26+W26&gt;100*V27+W27,U26,IF(100*V26+W26&lt;100*V27+W27,U27,IF(X27*X26=1,"-",CONCATENATE(U26," ou ",U27))))</f>
        <v>France</v>
      </c>
      <c r="V36" s="218">
        <v>1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3.96</v>
      </c>
      <c r="AL36" s="30">
        <f>SUM(BD36:BG36)+2.48</f>
        <v>2.98</v>
      </c>
      <c r="AM36" s="31" t="str">
        <f>G33</f>
        <v>Nigéria</v>
      </c>
      <c r="AN36" s="27">
        <f>SUM(AR36:AU36)</f>
        <v>2</v>
      </c>
      <c r="AO36" s="32">
        <f>F33+E35+E36</f>
        <v>3</v>
      </c>
      <c r="AP36" s="27">
        <f>E33+F35+F36</f>
        <v>5</v>
      </c>
      <c r="AQ36" s="33">
        <f>AO36-AP36</f>
        <v>-2</v>
      </c>
      <c r="AR36" s="27">
        <f>IF(ISBLANK(E36),0,IF(AU33=3,0,IF(AU33=1,1,3)))</f>
        <v>0</v>
      </c>
      <c r="AS36" s="27">
        <f>IF(ISBLANK(E35),0,IF(AU34=3,0,IF(AU34=1,1,3)))</f>
        <v>1</v>
      </c>
      <c r="AT36" s="27">
        <f>IF(ISBLANK(F33),0,IF(AU35=3,0,IF(AU35=1,1,3)))</f>
        <v>1</v>
      </c>
      <c r="AU36" s="27" t="s">
        <v>73</v>
      </c>
      <c r="AV36" s="32" t="b">
        <f>10*(AQ33-AQ36)+AO33-AO36&lt;0</f>
        <v>0</v>
      </c>
      <c r="AW36" s="27" t="b">
        <f>10*(AQ34-AQ36)+AO34-AO36&lt;0</f>
        <v>1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9802</v>
      </c>
      <c r="BB36" s="27">
        <f>10000*(AR36+AT36)+(E36-F36+F33-E33)*100+(E36+F33)</f>
        <v>9802</v>
      </c>
      <c r="BC36" s="33">
        <f>10000*(AS36+AT36)+(E35-F35+F33-E33)*100+(E35+F33)</f>
        <v>20002</v>
      </c>
      <c r="BD36" s="34">
        <f>-BG33</f>
        <v>0.5</v>
      </c>
      <c r="BE36" s="35">
        <f>-BG34</f>
        <v>-0.5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officiels'!H37,K!E37='Résultats officiels'!E37,'Résultats officiels'!F37=K!F37),1,""))</f>
        <v/>
      </c>
      <c r="D37" s="71" t="str">
        <f>G32</f>
        <v>Islande</v>
      </c>
      <c r="E37" s="217">
        <v>1</v>
      </c>
      <c r="F37" s="217">
        <v>1</v>
      </c>
      <c r="G37" s="74" t="str">
        <f>D33</f>
        <v>Croatie</v>
      </c>
      <c r="H37" s="95">
        <f t="shared" si="0"/>
        <v>3</v>
      </c>
      <c r="I37" s="118"/>
      <c r="J37" s="119" t="str">
        <f>IF(OR(I35&lt;3,I34&lt;2),"TIRAGE AU SORT !!!"," ")</f>
        <v xml:space="preserve"> </v>
      </c>
      <c r="K37" s="175"/>
      <c r="L37" s="175"/>
      <c r="M37" s="175"/>
      <c r="N37" s="175"/>
      <c r="O37" s="293"/>
      <c r="P37" s="293"/>
      <c r="Q37" s="97" t="str">
        <f>IF(AND('Résultats officiels'!O36&gt;0,U37='Résultats officiels'!U37),"E",IF(AND('Résultats officiels'!O38&gt;0,'Résultats officiels'!U39=K!U37),"E",""))</f>
        <v/>
      </c>
      <c r="R37" s="98" t="str">
        <f>IF('Résultats officiels'!O38=0,"",IF(AND(U36='Résultats officiels'!U38,'Résultats officiels'!U39=K!U37),"A",""))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0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7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officiels'!U36=K!U38),"E",""))</f>
        <v/>
      </c>
      <c r="R38" s="98" t="str">
        <f>IF('Résultats officiels'!O38=0,"",IF(AND(U38='Résultats officiels'!U38,'Résultats officiels'!U39=K!U39),"A",""))</f>
        <v/>
      </c>
      <c r="S38" s="286" t="str">
        <f>IF(O38=0,"",IF(AND(R38="A",O38='Résultats officiels'!O38),1,IF(AND(K!R39="A",K!O38='Résultats officiels'!O36),1,"")))</f>
        <v/>
      </c>
      <c r="T38" s="297" t="str">
        <f>IF(O38=0,"",IF(AND(R38="A",O38='Résultats officiels'!O38,V38='Résultats officiels'!V38,'Résultats officiels'!V39=K!V39),1,IF(AND(K!R39="A",K!O38='Résultats officiels'!O36,K!V38='Résultats officiels'!V36,'Résultats officiels'!V37=K!V39),1,"")))</f>
        <v/>
      </c>
      <c r="U38" s="125" t="str">
        <f>IF(100*V28+W28&gt;100*V29+W29,U28,IF(100*V28+W28&lt;100*V29+W29,U29,IF(X30*X31=1,"-",CONCATENATE(U28," ou ",U29))))</f>
        <v>Pérou</v>
      </c>
      <c r="V38" s="218">
        <v>1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7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officiels'!U37=K!U39),"E",""))</f>
        <v>E</v>
      </c>
      <c r="R39" s="98" t="str">
        <f>IF('Résultats officiels'!O36=0,"",IF(AND(U38='Résultats officiels'!U36,'Résultats officiels'!U37=K!U39),"A",""))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Angleterre</v>
      </c>
      <c r="V39" s="219">
        <v>2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officiels'!H40,K!E40='Résultats officiels'!E40,'Résultats officiels'!F40=K!F40),1,""))</f>
        <v/>
      </c>
      <c r="D40" s="67" t="s">
        <v>83</v>
      </c>
      <c r="E40" s="217">
        <v>1</v>
      </c>
      <c r="F40" s="217">
        <v>0</v>
      </c>
      <c r="G40" s="72" t="s">
        <v>128</v>
      </c>
      <c r="H40" s="95">
        <f t="shared" si="0"/>
        <v>1</v>
      </c>
      <c r="I40" s="177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officiels'!H41,K!E41='Résultats officiels'!E41,'Résultats officiels'!F41=K!F41),1,""))</f>
        <v/>
      </c>
      <c r="D41" s="68" t="s">
        <v>36</v>
      </c>
      <c r="E41" s="217">
        <v>3</v>
      </c>
      <c r="F41" s="217">
        <v>1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7</v>
      </c>
      <c r="M41" s="103">
        <f>INDEX(AP41:AP44,MATCH(AK41,$AL41:$AL44,0))</f>
        <v>2</v>
      </c>
      <c r="N41" s="123">
        <f>INDEX(AQ41:AQ44,MATCH(AK41,$AL41:$AL44,0))</f>
        <v>5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2.95</v>
      </c>
      <c r="AM41" s="21" t="str">
        <f>D40</f>
        <v>Costa Rica</v>
      </c>
      <c r="AN41" s="22">
        <f>SUM(AR41:AU41)</f>
        <v>3</v>
      </c>
      <c r="AO41" s="23">
        <f>E40+E42+F44</f>
        <v>2</v>
      </c>
      <c r="AP41" s="22">
        <f>F40+F42+E44</f>
        <v>3</v>
      </c>
      <c r="AQ41" s="24">
        <f>AO41-AP41</f>
        <v>-1</v>
      </c>
      <c r="AR41" s="22" t="s">
        <v>73</v>
      </c>
      <c r="AS41" s="22">
        <f>IF(ISBLANK(E40),0,IF(E40&gt;F40,3,IF(E40=F40,1,0)))</f>
        <v>3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1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30002</v>
      </c>
      <c r="BA41" s="22">
        <f>10000*(AS41+AU41)+(E40-F40+F44-E44)*100+(E40+F44)</f>
        <v>30001</v>
      </c>
      <c r="BB41" s="22">
        <f>10000*(AT41+AU41)+(F44-E44+E42-F42)*100+(F44+E42)</f>
        <v>-199</v>
      </c>
      <c r="BC41" s="24" t="s">
        <v>73</v>
      </c>
      <c r="BD41" s="23" t="s">
        <v>73</v>
      </c>
      <c r="BE41" s="25">
        <f>IF($AN41&gt;$AN42,-0.5,IF($AN42&gt;$AN41,0.5,IF(AW41,-0.5,IF(AV42,0.5,BU41))))</f>
        <v>-0.5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officiels'!H42,K!E42='Résultats officiels'!E42,'Résultats officiels'!F42=K!F42),1,""))</f>
        <v/>
      </c>
      <c r="D42" s="68" t="str">
        <f>D40</f>
        <v>Costa Rica</v>
      </c>
      <c r="E42" s="217">
        <v>1</v>
      </c>
      <c r="F42" s="217">
        <v>2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6</v>
      </c>
      <c r="L42" s="109">
        <f>INDEX(AO41:AO44,MATCH(AK42,$AL41:$AL44,0))</f>
        <v>4</v>
      </c>
      <c r="M42" s="108">
        <f>INDEX(AP41:AP44,MATCH(AK42,$AL41:$AL44,0))</f>
        <v>3</v>
      </c>
      <c r="N42" s="110">
        <f>INDEX(AQ41:AQ44,MATCH(AK42,$AL41:$AL44,0))</f>
        <v>1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3.96</v>
      </c>
      <c r="AM42" s="21" t="str">
        <f>G40</f>
        <v>Serbie</v>
      </c>
      <c r="AN42" s="22">
        <f>SUM(AR42:AU42)</f>
        <v>0</v>
      </c>
      <c r="AO42" s="23">
        <f>F40+F43+E45</f>
        <v>0</v>
      </c>
      <c r="AP42" s="22">
        <f>E40+E43+F45</f>
        <v>5</v>
      </c>
      <c r="AQ42" s="24">
        <f>AO42-AP42</f>
        <v>-5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-300</v>
      </c>
      <c r="BA42" s="22">
        <f>10000*(AR42+AU42)+(F40-E40+F43-E43)*100+(F40+F43)</f>
        <v>-300</v>
      </c>
      <c r="BB42" s="22" t="s">
        <v>73</v>
      </c>
      <c r="BC42" s="24">
        <f>10000*(AT42+AU42)+(F43-E43+E45-F45)*100+(F43+E45)</f>
        <v>-400</v>
      </c>
      <c r="BD42" s="29">
        <f>-BE41</f>
        <v>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 t="str">
        <f>IF(H43=0,"",IF(AND(H43='Résultats officiels'!H43,K!E43='Résultats officiels'!E43,'Résultats officiels'!F43=K!F43),1,""))</f>
        <v/>
      </c>
      <c r="D43" s="68" t="str">
        <f>G41</f>
        <v>Suisse</v>
      </c>
      <c r="E43" s="217">
        <v>2</v>
      </c>
      <c r="F43" s="217">
        <v>0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Costa Rica</v>
      </c>
      <c r="K43" s="111">
        <f>INDEX(AN41:AN44,MATCH(AK43,$AL41:$AL44,0))</f>
        <v>3</v>
      </c>
      <c r="L43" s="112">
        <f>INDEX(AO41:AO44,MATCH(AK43,$AL41:$AL44,0))</f>
        <v>2</v>
      </c>
      <c r="M43" s="111">
        <f>INDEX(AP41:AP44,MATCH(AK43,$AL41:$AL44,0))</f>
        <v>3</v>
      </c>
      <c r="N43" s="113">
        <f>INDEX(AQ41:AQ44,MATCH(AK43,$AL41:$AL44,0))</f>
        <v>-1</v>
      </c>
      <c r="O43" s="173"/>
      <c r="P43" s="173"/>
      <c r="Q43" s="97" t="str">
        <f>IF(AND('Résultats officiels'!O41&gt;0,U43='Résultats officiels'!U43),"E",IF(AND('Résultats officiels'!O41&gt;0,'Résultats officiels'!U44=K!U43),"E",""))</f>
        <v>E</v>
      </c>
      <c r="R43" s="98" t="str">
        <f>IF('Résultats officiels'!O41=0,"",IF(AND(U43='Résultats officiels'!U43,'Résultats officiels'!U44=K!U44),"A",""))</f>
        <v/>
      </c>
      <c r="S43" s="286" t="str">
        <f>IF(O41=0,"",IF(AND(R43="A",O41='Résultats officiels'!O41),1,IF(AND(K!R44="A",K!O41='Résultats officiels'!O41),1,"")))</f>
        <v/>
      </c>
      <c r="T43" s="287" t="str">
        <f>IF(O41=0,"",IF(AND(R43="A",O41='Résultats officiels'!O41,V43='Résultats officiels'!V43,'Résultats officiels'!V44=K!V44),1,IF(AND(K!R44="A",K!O41='Résultats officiels'!O41,K!V43='Résultats officiels'!V44,'Résultats officiels'!V43=K!V44),1,"")))</f>
        <v/>
      </c>
      <c r="U43" s="125" t="str">
        <f>IF(100*V36+W36&gt;100*V37+W37,U36,IF(100*V36+W36&lt;100*V37+W37,U37," - "))</f>
        <v>France</v>
      </c>
      <c r="V43" s="218">
        <v>3</v>
      </c>
      <c r="W43" s="100"/>
      <c r="X43" s="147" t="str">
        <f>IF(AND('Résultats officiels'!X41&gt;0,AA43='Résultats officiels'!AA43),"E",IF(AND('Résultats officiels'!X41&gt;0,'Résultats officiels'!AA44=K!AA43),"E",""))</f>
        <v/>
      </c>
      <c r="Y43" s="286" t="str">
        <f>IF(X41=0,"",IF(AND(X45="A",X41='Résultats officiels'!X41),1,IF(AND(X46="A",K!X41='Résultats officiels'!X41),1,"")))</f>
        <v/>
      </c>
      <c r="Z43" s="287" t="str">
        <f>IF(X41=0,"",IF(AND(X45="A",X41='Résultats officiels'!X41,AB43='Résultats officiels'!AB43,'Résultats officiels'!AB44=K!AB44),1,IF(AND(K!X46="A",K!X41='Résultats officiels'!X41,K!AB43='Résultats officiels'!AB44,'Résultats officiels'!AB43=K!AB44),1,"")))</f>
        <v/>
      </c>
      <c r="AA43" s="100" t="str">
        <f>IF(100*V36+W36&gt;100*V37+W37,U37,IF(100*V36+W36&lt;100*V37+W37,U36," - "))</f>
        <v>Brésil</v>
      </c>
      <c r="AB43" s="217">
        <v>2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2.95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7</v>
      </c>
      <c r="AP43" s="22">
        <f>F41+E42+E45</f>
        <v>2</v>
      </c>
      <c r="AQ43" s="24">
        <f>AO43-AP43</f>
        <v>5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60304</v>
      </c>
      <c r="BA43" s="22" t="s">
        <v>73</v>
      </c>
      <c r="BB43" s="22">
        <f>10000*(AR43+AU43)+(E41-F41+F42-E42)*100+(E41+F42)</f>
        <v>60305</v>
      </c>
      <c r="BC43" s="24">
        <f>10000*(AS43+AU43)+(E41-F41+F45-E45)*100+(E41+F45)</f>
        <v>60405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officiels'!H44,K!E44='Résultats officiels'!E44,'Résultats officiels'!F44=K!F44),1,""))</f>
        <v/>
      </c>
      <c r="D44" s="68" t="str">
        <f>G41</f>
        <v>Suisse</v>
      </c>
      <c r="E44" s="217">
        <v>1</v>
      </c>
      <c r="F44" s="217">
        <v>0</v>
      </c>
      <c r="G44" s="73" t="str">
        <f>D40</f>
        <v>Costa Rica</v>
      </c>
      <c r="H44" s="95">
        <f t="shared" si="0"/>
        <v>1</v>
      </c>
      <c r="I44" s="114">
        <f>AI44</f>
        <v>4</v>
      </c>
      <c r="J44" s="71" t="str">
        <f>INDEX(AM41:AM44,MATCH(AK44,$AL41:$AL44,0))</f>
        <v>Serbie</v>
      </c>
      <c r="K44" s="115">
        <f>INDEX(AN41:AN44,MATCH(AK44,$AL41:$AL44,0))</f>
        <v>0</v>
      </c>
      <c r="L44" s="116">
        <f>INDEX(AO41:AO44,MATCH(AK44,$AL41:$AL44,0))</f>
        <v>0</v>
      </c>
      <c r="M44" s="115">
        <f>INDEX(AP41:AP44,MATCH(AK44,$AL41:$AL44,0))</f>
        <v>5</v>
      </c>
      <c r="N44" s="117">
        <f>INDEX(AQ41:AQ44,MATCH(AK44,$AL41:$AL44,0))</f>
        <v>-5</v>
      </c>
      <c r="O44" s="173"/>
      <c r="P44" s="173"/>
      <c r="Q44" s="97" t="str">
        <f>IF(AND('Résultats officiels'!O41&gt;0,U44='Résultats officiels'!U44),"E",IF(AND('Résultats officiels'!O41&gt;0,'Résultats officiels'!U43=K!U44),"E",""))</f>
        <v/>
      </c>
      <c r="R44" s="98" t="str">
        <f>IF('Résultats officiels'!O41=0,"",IF(AND(U43='Résultats officiels'!U44,'Résultats officiels'!U43=K!U44),"A",""))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Angleterre</v>
      </c>
      <c r="V44" s="219">
        <v>1</v>
      </c>
      <c r="W44" s="100"/>
      <c r="X44" s="147" t="str">
        <f>IF(AND('Résultats officiels'!X41&gt;0,AA44='Résultats officiels'!AA44),"E",IF(AND('Résultats officiels'!X41&gt;0,'Résultats officiels'!AA43=K!AA44),"E",""))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Pérou</v>
      </c>
      <c r="AB44" s="219">
        <v>0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3.96</v>
      </c>
      <c r="AL44" s="30">
        <f>SUM(BD44:BG44)+2.48</f>
        <v>1.98</v>
      </c>
      <c r="AM44" s="31" t="str">
        <f>G41</f>
        <v>Suisse</v>
      </c>
      <c r="AN44" s="27">
        <f>SUM(AR44:AU44)</f>
        <v>6</v>
      </c>
      <c r="AO44" s="32">
        <f>F41+E43+E44</f>
        <v>4</v>
      </c>
      <c r="AP44" s="27">
        <f>E41+F43+F44</f>
        <v>3</v>
      </c>
      <c r="AQ44" s="33">
        <f>AO44-AP44</f>
        <v>1</v>
      </c>
      <c r="AR44" s="27">
        <f>IF(ISBLANK(E44),0,IF(AU41=3,0,IF(AU41=1,1,3)))</f>
        <v>3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60303</v>
      </c>
      <c r="BB44" s="27">
        <f>10000*(AR44+AT44)+(E44-F44+F41-E41)*100+(E44+F41)</f>
        <v>29902</v>
      </c>
      <c r="BC44" s="33">
        <f>10000*(AS44+AT44)+(E43-F43+F41-E41)*100+(E43+F41)</f>
        <v>30003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>
        <f>IF(H45=0,"",IF(AND(H45='Résultats officiels'!H45,K!E45='Résultats officiels'!E45,'Résultats officiels'!F45=K!F45),1,""))</f>
        <v>1</v>
      </c>
      <c r="D45" s="71" t="str">
        <f>G40</f>
        <v>Serbie</v>
      </c>
      <c r="E45" s="217">
        <v>0</v>
      </c>
      <c r="F45" s="217">
        <v>2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5"/>
      <c r="L45" s="175"/>
      <c r="M45" s="175"/>
      <c r="N45" s="175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officiels'!AA44=K!AA44),"A",""))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7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officiels'!U46=K!U46),"C","")</f>
        <v>C</v>
      </c>
      <c r="R46" s="307"/>
      <c r="S46" s="256" t="s">
        <v>91</v>
      </c>
      <c r="T46" s="257"/>
      <c r="U46" s="260" t="str">
        <f>IF(100*V43+W43&gt;100*V44+W44,U43,IF(100*V44+W44&gt;100*V43+W43,U44,"-"))</f>
        <v>France</v>
      </c>
      <c r="V46" s="130"/>
      <c r="W46" s="95"/>
      <c r="X46" s="148" t="str">
        <f>IF('Résultats officiels'!X41=0,"",IF(AND(AA43='Résultats officiels'!AA44,'Résultats officiels'!AA43=K!AA44),"A",""))</f>
        <v/>
      </c>
      <c r="Y46" s="288" t="s">
        <v>92</v>
      </c>
      <c r="Z46" s="257"/>
      <c r="AA46" s="282" t="str">
        <f>IF(100*V43+W43&gt;100*V44+W44,U44,IF(100*V44+W44&gt;100*V43+W43,U43,"-"))</f>
        <v>Angleterre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7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officiels'!AA46=K!AA46),"S","")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officiels'!H48,K!E48='Résultats officiels'!E48,'Résultats officiels'!F48=K!F48),1,""))</f>
        <v/>
      </c>
      <c r="D48" s="67" t="s">
        <v>100</v>
      </c>
      <c r="E48" s="217">
        <v>2</v>
      </c>
      <c r="F48" s="217">
        <v>0</v>
      </c>
      <c r="G48" s="72" t="s">
        <v>72</v>
      </c>
      <c r="H48" s="95">
        <f t="shared" si="0"/>
        <v>1</v>
      </c>
      <c r="I48" s="177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Brésil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officiels'!H49,K!E49='Résultats officiels'!E49,'Résultats officiels'!F49=K!F49),1,""))</f>
        <v/>
      </c>
      <c r="D49" s="68" t="s">
        <v>129</v>
      </c>
      <c r="E49" s="217">
        <v>1</v>
      </c>
      <c r="F49" s="217">
        <v>1</v>
      </c>
      <c r="G49" s="73" t="s">
        <v>105</v>
      </c>
      <c r="H49" s="95">
        <f t="shared" si="0"/>
        <v>3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8</v>
      </c>
      <c r="M49" s="103">
        <f>INDEX(AP49:AP52,MATCH(AK49,$AL49:$AL52,0))</f>
        <v>1</v>
      </c>
      <c r="N49" s="123">
        <f>INDEX(AQ49:AQ52,MATCH(AK49,$AL49:$AL52,0))</f>
        <v>7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8</v>
      </c>
      <c r="AP49" s="22">
        <f>F48+F50+E52</f>
        <v>1</v>
      </c>
      <c r="AQ49" s="24">
        <f>AO49-AP49</f>
        <v>7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60405</v>
      </c>
      <c r="BA49" s="22">
        <f>10000*(AS49+AU49)+(E48-F48+F52-E52)*100+(E48+F52)</f>
        <v>60505</v>
      </c>
      <c r="BB49" s="22">
        <f>10000*(AT49+AU49)+(F52-E52+E50-F50)*100+(F52+E50)</f>
        <v>60506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 t="str">
        <f>IF(H50=0,"",IF(AND(H50='Résultats officiels'!H50,K!E50='Résultats officiels'!E50,'Résultats officiels'!F50=K!F50),1,""))</f>
        <v/>
      </c>
      <c r="D50" s="68" t="str">
        <f>D48</f>
        <v>Allemagne</v>
      </c>
      <c r="E50" s="217">
        <v>3</v>
      </c>
      <c r="F50" s="217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Mexique</v>
      </c>
      <c r="K50" s="108">
        <f>INDEX(AN49:AN52,MATCH(AK50,$AL49:$AL52,0))</f>
        <v>4</v>
      </c>
      <c r="L50" s="109">
        <f>INDEX(AO49:AO52,MATCH(AK50,$AL49:$AL52,0))</f>
        <v>3</v>
      </c>
      <c r="M50" s="108">
        <f>INDEX(AP49:AP52,MATCH(AK50,$AL49:$AL52,0))</f>
        <v>4</v>
      </c>
      <c r="N50" s="110">
        <f>INDEX(AQ49:AQ52,MATCH(AK50,$AL49:$AL52,0))</f>
        <v>-1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Pérou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1.96</v>
      </c>
      <c r="AL50" s="28">
        <f>SUM(BD50:BG50)+2.46</f>
        <v>1.96</v>
      </c>
      <c r="AM50" s="21" t="str">
        <f>G48</f>
        <v>Mexique</v>
      </c>
      <c r="AN50" s="22">
        <f>SUM(AR50:AU50)</f>
        <v>4</v>
      </c>
      <c r="AO50" s="23">
        <f>F48+F51+E53</f>
        <v>3</v>
      </c>
      <c r="AP50" s="22">
        <f>E48+E51+F53</f>
        <v>4</v>
      </c>
      <c r="AQ50" s="24">
        <f>AO50-AP50</f>
        <v>-1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1</v>
      </c>
      <c r="AU50" s="22">
        <f>IF(ISBLANK(F51),0,IF(F51&gt;E51,3,IF(F51=E51,1,0)))</f>
        <v>3</v>
      </c>
      <c r="AV50" s="23" t="b">
        <f>(10*(AQ49-AQ50)+AO49-AO50&lt;0)</f>
        <v>0</v>
      </c>
      <c r="AW50" s="22" t="s">
        <v>73</v>
      </c>
      <c r="AX50" s="22" t="b">
        <f>10*(AQ50-AQ51)+AO50-AO51&gt;0</f>
        <v>1</v>
      </c>
      <c r="AY50" s="24" t="b">
        <f>10*(AQ50-AQ52)+AO50-AO52&gt;0</f>
        <v>1</v>
      </c>
      <c r="AZ50" s="23">
        <f>10000*(AR50+AT50)+(F48-E48+E53-F53)*100+(F48+E53)</f>
        <v>9801</v>
      </c>
      <c r="BA50" s="22">
        <f>10000*(AR50+AU50)+(F48-E48+F51-E51)*100+(F48+F51)</f>
        <v>29902</v>
      </c>
      <c r="BB50" s="22" t="s">
        <v>73</v>
      </c>
      <c r="BC50" s="24">
        <f>10000*(AT50+AU50)+(F51-E51+E53-F53)*100+(F51+E53)</f>
        <v>40103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-0.5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>
        <f>IF(H51=0,"",IF(H51='Résultats officiels'!H51,1,""))</f>
        <v>1</v>
      </c>
      <c r="C51" s="75">
        <f>IF(H51=0,"",IF(AND(H51='Résultats officiels'!H51,K!E51='Résultats officiels'!E51,'Résultats officiels'!F51=K!F51),1,""))</f>
        <v>1</v>
      </c>
      <c r="D51" s="68" t="str">
        <f>G49</f>
        <v>Corée du Sud</v>
      </c>
      <c r="E51" s="217">
        <v>1</v>
      </c>
      <c r="F51" s="217">
        <v>2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Suède</v>
      </c>
      <c r="K51" s="111">
        <f>INDEX(AN49:AN52,MATCH(AK51,$AL49:$AL52,0))</f>
        <v>2</v>
      </c>
      <c r="L51" s="112">
        <f>INDEX(AO49:AO52,MATCH(AK51,$AL49:$AL52,0))</f>
        <v>3</v>
      </c>
      <c r="M51" s="111">
        <f>INDEX(AP49:AP52,MATCH(AK51,$AL49:$AL52,0))</f>
        <v>5</v>
      </c>
      <c r="N51" s="113">
        <f>INDEX(AQ49:AQ52,MATCH(AK51,$AL49:$AL52,0))</f>
        <v>-2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22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2.97</v>
      </c>
      <c r="AL51" s="28">
        <f>SUM(BD51:BG51)+2.47</f>
        <v>2.97</v>
      </c>
      <c r="AM51" s="21" t="str">
        <f>D49</f>
        <v>Suède</v>
      </c>
      <c r="AN51" s="22">
        <f>SUM(AR51:AU51)</f>
        <v>2</v>
      </c>
      <c r="AO51" s="23">
        <f>E49+F50+F53</f>
        <v>3</v>
      </c>
      <c r="AP51" s="22">
        <f>F49+E50+E53</f>
        <v>5</v>
      </c>
      <c r="AQ51" s="24">
        <f>AO51-AP51</f>
        <v>-2</v>
      </c>
      <c r="AR51" s="22">
        <f>IF(ISBLANK(F50),0,IF(AT49=3,0,IF(AT49=1,1,3)))</f>
        <v>0</v>
      </c>
      <c r="AS51" s="22">
        <f>IF(ISBLANK(F53),0,IF(F53&gt;E53,3,IF(F53=E53,1,0)))</f>
        <v>1</v>
      </c>
      <c r="AT51" s="22" t="s">
        <v>73</v>
      </c>
      <c r="AU51" s="22">
        <f>IF(ISBLANK(E49),0,IF(E49&gt;F49,3,IF(E49=F49,1,0)))</f>
        <v>1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9802</v>
      </c>
      <c r="BA51" s="22" t="s">
        <v>73</v>
      </c>
      <c r="BB51" s="22">
        <f>10000*(AR51+AU51)+(E49-F49+F50-E50)*100+(E49+F50)</f>
        <v>9802</v>
      </c>
      <c r="BC51" s="24">
        <f>10000*(AS51+AU51)+(E49-F49+F53-E53)*100+(E49+F53)</f>
        <v>20002</v>
      </c>
      <c r="BD51" s="29">
        <f>-BF49</f>
        <v>0.5</v>
      </c>
      <c r="BE51" s="25">
        <f>-BF50</f>
        <v>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officiels'!H52,K!E52='Résultats officiels'!E52,'Résultats officiels'!F52=K!F52),1,""))</f>
        <v/>
      </c>
      <c r="D52" s="68" t="str">
        <f>G49</f>
        <v>Corée du Sud</v>
      </c>
      <c r="E52" s="217">
        <v>0</v>
      </c>
      <c r="F52" s="217">
        <v>3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1</v>
      </c>
      <c r="L52" s="116">
        <f>INDEX(AO49:AO52,MATCH(AK52,$AL49:$AL52,0))</f>
        <v>2</v>
      </c>
      <c r="M52" s="115">
        <f>INDEX(AP49:AP52,MATCH(AK52,$AL49:$AL52,0))</f>
        <v>6</v>
      </c>
      <c r="N52" s="117">
        <f>INDEX(AQ49:AQ52,MATCH(AK52,$AL49:$AL52,0))</f>
        <v>-4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1</v>
      </c>
      <c r="AO52" s="32">
        <f>F49+E51+E52</f>
        <v>2</v>
      </c>
      <c r="AP52" s="27">
        <f>E49+F51+F52</f>
        <v>6</v>
      </c>
      <c r="AQ52" s="33">
        <f>AO52-AP52</f>
        <v>-4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1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-399</v>
      </c>
      <c r="BB52" s="27">
        <f>10000*(AR52+AT52)+(E52-F52+F49-E49)*100+(E52+F49)</f>
        <v>9701</v>
      </c>
      <c r="BC52" s="33">
        <f>10000*(AS52+AT52)+(E51-F51+F49-E49)*100+(E51+F49)</f>
        <v>9902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officiels'!H53,K!E53='Résultats officiels'!E53,'Résultats officiels'!F53=K!F53),1,""))</f>
        <v/>
      </c>
      <c r="D53" s="71" t="str">
        <f>G48</f>
        <v>Mexique</v>
      </c>
      <c r="E53" s="217">
        <v>1</v>
      </c>
      <c r="F53" s="217">
        <v>1</v>
      </c>
      <c r="G53" s="74" t="str">
        <f>D49</f>
        <v>Suède</v>
      </c>
      <c r="H53" s="95">
        <f t="shared" si="0"/>
        <v>3</v>
      </c>
      <c r="I53" s="118"/>
      <c r="J53" s="119" t="str">
        <f>IF(OR(I51&lt;3,I50&lt;2),"TIRAGE AU SORT !!!"," ")</f>
        <v xml:space="preserve"> </v>
      </c>
      <c r="K53" s="175"/>
      <c r="L53" s="175"/>
      <c r="M53" s="175"/>
      <c r="N53" s="175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6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7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7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19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officiels'!H56,K!E56='Résultats officiels'!E56,'Résultats officiels'!F56=K!F56),1,""))</f>
        <v/>
      </c>
      <c r="D56" s="67" t="s">
        <v>103</v>
      </c>
      <c r="E56" s="217">
        <v>4</v>
      </c>
      <c r="F56" s="217">
        <v>0</v>
      </c>
      <c r="G56" s="72" t="s">
        <v>130</v>
      </c>
      <c r="H56" s="95">
        <f t="shared" si="0"/>
        <v>1</v>
      </c>
      <c r="I56" s="177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 t="str">
        <f>IF(H57=0,"",IF(H57='Résultats officiels'!H57,1,""))</f>
        <v/>
      </c>
      <c r="C57" s="75" t="str">
        <f>IF(H57=0,"",IF(AND(H57='Résultats officiels'!H57,K!E57='Résultats officiels'!E57,'Résultats officiels'!F57=K!F57),1,""))</f>
        <v/>
      </c>
      <c r="D57" s="68" t="s">
        <v>131</v>
      </c>
      <c r="E57" s="217">
        <v>1</v>
      </c>
      <c r="F57" s="217">
        <v>1</v>
      </c>
      <c r="G57" s="73" t="s">
        <v>84</v>
      </c>
      <c r="H57" s="95">
        <f t="shared" si="0"/>
        <v>3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7</v>
      </c>
      <c r="L57" s="104">
        <f>INDEX(AO57:AO60,MATCH(AK57,$AL57:$AL60,0))</f>
        <v>6</v>
      </c>
      <c r="M57" s="103">
        <f>INDEX(AP57:AP60,MATCH(AK57,$AL57:$AL60,0))</f>
        <v>0</v>
      </c>
      <c r="N57" s="123">
        <f>INDEX(AQ57:AQ60,MATCH(AK57,$AL57:$AL60,0))</f>
        <v>6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4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7</v>
      </c>
      <c r="AO57" s="47">
        <f>E56+E58+F60</f>
        <v>6</v>
      </c>
      <c r="AP57" s="46">
        <f>F56+F58+E60</f>
        <v>0</v>
      </c>
      <c r="AQ57" s="48">
        <f>AO57-AP57</f>
        <v>6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1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60606</v>
      </c>
      <c r="BA57" s="46">
        <f>10000*(AS57+AU57)+(E56-F56+F60-E60)*100+(E56+F60)</f>
        <v>40404</v>
      </c>
      <c r="BB57" s="46">
        <f>10000*(AT57+AU57)+(F60-E60+E58-F58)*100+(F60+E58)</f>
        <v>40202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officiels'!H58,K!E58='Résultats officiels'!E58,'Résultats officiels'!F58=K!F58),1,""))</f>
        <v/>
      </c>
      <c r="D58" s="68" t="str">
        <f>D56</f>
        <v>Belgique</v>
      </c>
      <c r="E58" s="217">
        <v>2</v>
      </c>
      <c r="F58" s="217">
        <v>0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5</v>
      </c>
      <c r="L58" s="109">
        <f>INDEX(AO57:AO60,MATCH(AK58,$AL57:$AL60,0))</f>
        <v>2</v>
      </c>
      <c r="M58" s="108">
        <f>INDEX(AP57:AP60,MATCH(AK58,$AL57:$AL60,0))</f>
        <v>1</v>
      </c>
      <c r="N58" s="110">
        <f>INDEX(AQ57:AQ60,MATCH(AK58,$AL57:$AL60,0))</f>
        <v>1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0</v>
      </c>
      <c r="AO58" s="47">
        <f>F56+F59+E61</f>
        <v>0</v>
      </c>
      <c r="AP58" s="46">
        <f>E56+E59+F61</f>
        <v>6</v>
      </c>
      <c r="AQ58" s="48">
        <f>AO58-AP58</f>
        <v>-6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-500</v>
      </c>
      <c r="BA58" s="46">
        <f>10000*(AR58+AU58)+(F56-E56+F59-E59)*100+(F56+F59)</f>
        <v>-500</v>
      </c>
      <c r="BB58" s="46" t="s">
        <v>73</v>
      </c>
      <c r="BC58" s="48">
        <f>10000*(AT58+AU58)+(F59-E59+E61-F61)*100+(F59+E61)</f>
        <v>-200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officiels'!H59,K!E59='Résultats officiels'!E59,'Résultats officiels'!F59=K!F59),1,""))</f>
        <v/>
      </c>
      <c r="D59" s="68" t="str">
        <f>G57</f>
        <v>Angleterre</v>
      </c>
      <c r="E59" s="217">
        <v>1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4</v>
      </c>
      <c r="L59" s="112">
        <f>INDEX(AO57:AO60,MATCH(AK59,$AL57:$AL60,0))</f>
        <v>2</v>
      </c>
      <c r="M59" s="111">
        <f>INDEX(AP57:AP60,MATCH(AK59,$AL57:$AL60,0))</f>
        <v>3</v>
      </c>
      <c r="N59" s="113">
        <f>INDEX(AQ57:AQ60,MATCH(AK59,$AL57:$AL60,0))</f>
        <v>-1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3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4</v>
      </c>
      <c r="AO59" s="47">
        <f>E57+F58+F61</f>
        <v>2</v>
      </c>
      <c r="AP59" s="46">
        <f>F57+E58+E61</f>
        <v>3</v>
      </c>
      <c r="AQ59" s="48">
        <f>AO59-AP59</f>
        <v>-1</v>
      </c>
      <c r="AR59" s="46">
        <f>IF(ISBLANK(F58),0,IF(AT57=3,0,IF(AT57=1,1,3)))</f>
        <v>0</v>
      </c>
      <c r="AS59" s="46">
        <f>IF(ISBLANK(F61),0,IF(F61&gt;E61,3,IF(F61=E61,1,0)))</f>
        <v>3</v>
      </c>
      <c r="AT59" s="46" t="s">
        <v>73</v>
      </c>
      <c r="AU59" s="46">
        <f>IF(ISBLANK(E57),0,IF(E57&gt;F57,3,IF(E57=F57,1,0)))</f>
        <v>1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29901</v>
      </c>
      <c r="BA59" s="46" t="s">
        <v>73</v>
      </c>
      <c r="BB59" s="46">
        <f>10000*(AR59+AU59)+(E57-F57+F58-E58)*100+(E57+F58)</f>
        <v>9801</v>
      </c>
      <c r="BC59" s="48">
        <f>10000*(AS59+AU59)+(E57-F57+F61-E61)*100+(E57+F61)</f>
        <v>40102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officiels'!H60,K!E60='Résultats officiels'!E60,'Résultats officiels'!F60=K!F60),1,""))</f>
        <v/>
      </c>
      <c r="D60" s="68" t="str">
        <f>G57</f>
        <v>Angleterre</v>
      </c>
      <c r="E60" s="217">
        <v>0</v>
      </c>
      <c r="F60" s="217">
        <v>0</v>
      </c>
      <c r="G60" s="73" t="str">
        <f>D56</f>
        <v>Belgique</v>
      </c>
      <c r="H60" s="95">
        <f t="shared" si="0"/>
        <v>3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0</v>
      </c>
      <c r="L60" s="116">
        <f>INDEX(AO57:AO60,MATCH(AK60,$AL57:$AL60,0))</f>
        <v>0</v>
      </c>
      <c r="M60" s="115">
        <f>INDEX(AP57:AP60,MATCH(AK60,$AL57:$AL60,0))</f>
        <v>6</v>
      </c>
      <c r="N60" s="117">
        <f>INDEX(AQ57:AQ60,MATCH(AK60,$AL57:$AL60,0))</f>
        <v>-6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5</v>
      </c>
      <c r="AO60" s="58">
        <f>F57+E59+E60</f>
        <v>2</v>
      </c>
      <c r="AP60" s="51">
        <f>E57+F59+F60</f>
        <v>1</v>
      </c>
      <c r="AQ60" s="59">
        <f>AO60-AP60</f>
        <v>1</v>
      </c>
      <c r="AR60" s="51">
        <f>IF(ISBLANK(E60),0,IF(AU57=3,0,IF(AU57=1,1,3)))</f>
        <v>1</v>
      </c>
      <c r="AS60" s="51">
        <f>IF(ISBLANK(E59),0,IF(AU58=3,0,IF(AU58=1,1,3)))</f>
        <v>3</v>
      </c>
      <c r="AT60" s="51">
        <f>IF(ISBLANK(F57),0,IF(AU59=3,0,IF(AU59=1,1,3)))</f>
        <v>1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40101</v>
      </c>
      <c r="BB60" s="51">
        <f>10000*(AR60+AT60)+(E60-F60+F57-E57)*100+(E60+F57)</f>
        <v>20001</v>
      </c>
      <c r="BC60" s="59">
        <f>10000*(AS60+AT60)+(E59-F59+F57-E57)*100+(E59+F57)</f>
        <v>40102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>
        <f>IF(H61=0,"",IF(H61='Résultats officiels'!H61,1,""))</f>
        <v>1</v>
      </c>
      <c r="C61" s="75" t="str">
        <f>IF(H61=0,"",IF(AND(H61='Résultats officiels'!H61,K!E61='Résultats officiels'!E61,'Résultats officiels'!F61=K!F61),1,""))</f>
        <v/>
      </c>
      <c r="D61" s="71" t="str">
        <f>G56</f>
        <v>Panama</v>
      </c>
      <c r="E61" s="217">
        <v>0</v>
      </c>
      <c r="F61" s="217">
        <v>1</v>
      </c>
      <c r="G61" s="74" t="str">
        <f>D57</f>
        <v>Tunisie</v>
      </c>
      <c r="H61" s="95">
        <f t="shared" si="0"/>
        <v>2</v>
      </c>
      <c r="I61" s="118"/>
      <c r="J61" s="119" t="str">
        <f>IF(OR(I59&lt;3,I58&lt;2),"TIRAGE AU SORT !!!"," ")</f>
        <v xml:space="preserve"> </v>
      </c>
      <c r="K61" s="175"/>
      <c r="L61" s="175"/>
      <c r="M61" s="175"/>
      <c r="N61" s="175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7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7"/>
      <c r="J63" s="95"/>
      <c r="K63" s="95"/>
      <c r="L63" s="95"/>
      <c r="M63" s="95"/>
      <c r="N63" s="95"/>
      <c r="O63" s="95"/>
      <c r="P63" s="175"/>
      <c r="Q63" s="175"/>
      <c r="R63" s="175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officiels'!H64,K!E64='Résultats officiels'!E64,'Résultats officiels'!F64=K!F64),1,""))</f>
        <v/>
      </c>
      <c r="D64" s="67" t="s">
        <v>78</v>
      </c>
      <c r="E64" s="217">
        <v>2</v>
      </c>
      <c r="F64" s="217">
        <v>0</v>
      </c>
      <c r="G64" s="72" t="s">
        <v>79</v>
      </c>
      <c r="H64" s="95">
        <f t="shared" si="0"/>
        <v>1</v>
      </c>
      <c r="I64" s="177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6"/>
      <c r="Q64" s="176"/>
      <c r="R64" s="176"/>
      <c r="S64" s="280" t="s">
        <v>107</v>
      </c>
      <c r="T64" s="281"/>
      <c r="U64" s="262">
        <f>SUM(U51:U62)</f>
        <v>54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officiels'!H65,K!E65='Résultats officiels'!E65,'Résultats officiels'!F65=K!F65),1,""))</f>
        <v/>
      </c>
      <c r="D65" s="68" t="s">
        <v>132</v>
      </c>
      <c r="E65" s="217">
        <v>1</v>
      </c>
      <c r="F65" s="217">
        <v>1</v>
      </c>
      <c r="G65" s="73" t="s">
        <v>133</v>
      </c>
      <c r="H65" s="95">
        <f t="shared" si="0"/>
        <v>3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7</v>
      </c>
      <c r="L65" s="104">
        <f>INDEX(AO65:AO68,MATCH(AK65,$AL65:$AL68,0))</f>
        <v>6</v>
      </c>
      <c r="M65" s="103">
        <f>INDEX(AP65:AP68,MATCH(AK65,$AL65:$AL68,0))</f>
        <v>2</v>
      </c>
      <c r="N65" s="123">
        <f>INDEX(AQ65:AQ68,MATCH(AK65,$AL65:$AL68,0))</f>
        <v>4</v>
      </c>
      <c r="O65" s="95"/>
      <c r="P65" s="176"/>
      <c r="Q65" s="176"/>
      <c r="R65" s="176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0.95000000000000018</v>
      </c>
      <c r="AL65" s="44">
        <f>SUM(BD65:BG65)+2.45</f>
        <v>0.95000000000000018</v>
      </c>
      <c r="AM65" s="45" t="str">
        <f>D64</f>
        <v>Colombie</v>
      </c>
      <c r="AN65" s="46">
        <f>SUM(AR65:AU65)</f>
        <v>7</v>
      </c>
      <c r="AO65" s="47">
        <f>E64+E66+F68</f>
        <v>6</v>
      </c>
      <c r="AP65" s="46">
        <f>F64+F66+E68</f>
        <v>2</v>
      </c>
      <c r="AQ65" s="48">
        <f>AO65-AP65</f>
        <v>4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1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1</v>
      </c>
      <c r="AZ65" s="47">
        <f>10000*(AS65+AT65)+(E66-F66+E64-F64)*100+(E66+E64)</f>
        <v>40204</v>
      </c>
      <c r="BA65" s="46">
        <f>10000*(AS65+AU65)+(E64-F64+F68-E68)*100+(E64+F68)</f>
        <v>60404</v>
      </c>
      <c r="BB65" s="46">
        <f>10000*(AT65+AU65)+(F68-E68+E66-F66)*100+(F68+E66)</f>
        <v>40204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officiels'!H66,K!E66='Résultats officiels'!E66,'Résultats officiels'!F66=K!F66),1,""))</f>
        <v/>
      </c>
      <c r="D66" s="68" t="str">
        <f>D64</f>
        <v>Colombie</v>
      </c>
      <c r="E66" s="217">
        <v>2</v>
      </c>
      <c r="F66" s="217">
        <v>2</v>
      </c>
      <c r="G66" s="73" t="str">
        <f>D65</f>
        <v>Pologne</v>
      </c>
      <c r="H66" s="95">
        <f t="shared" si="0"/>
        <v>3</v>
      </c>
      <c r="I66" s="106">
        <f>AI66</f>
        <v>2</v>
      </c>
      <c r="J66" s="124" t="str">
        <f>INDEX(AM65:AM68,MATCH(AK66,$AL65:$AL68,0))</f>
        <v>Pologne</v>
      </c>
      <c r="K66" s="108">
        <f>INDEX(AN65:AN68,MATCH(AK66,$AL65:$AL68,0))</f>
        <v>5</v>
      </c>
      <c r="L66" s="109">
        <f>INDEX(AO65:AO68,MATCH(AK66,$AL65:$AL68,0))</f>
        <v>6</v>
      </c>
      <c r="M66" s="108">
        <f>INDEX(AP65:AP68,MATCH(AK66,$AL65:$AL68,0))</f>
        <v>3</v>
      </c>
      <c r="N66" s="110">
        <f>INDEX(AQ65:AQ68,MATCH(AK66,$AL65:$AL68,0))</f>
        <v>3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1.9700000000000002</v>
      </c>
      <c r="AL66" s="52">
        <f>SUM(BD66:BG66)+2.46</f>
        <v>3.96</v>
      </c>
      <c r="AM66" s="45" t="str">
        <f>G64</f>
        <v>Japon</v>
      </c>
      <c r="AN66" s="46">
        <f>SUM(AR66:AU66)</f>
        <v>0</v>
      </c>
      <c r="AO66" s="47">
        <f>F64+F67+E69</f>
        <v>0</v>
      </c>
      <c r="AP66" s="46">
        <f>E64+E67+F69</f>
        <v>6</v>
      </c>
      <c r="AQ66" s="48">
        <f>AO66-AP66</f>
        <v>-6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-500</v>
      </c>
      <c r="BA66" s="46">
        <f>10000*(AR66+AU66)+(F64-E64+F67-E67)*100+(F64+F67)</f>
        <v>-300</v>
      </c>
      <c r="BB66" s="46" t="s">
        <v>73</v>
      </c>
      <c r="BC66" s="48">
        <f>10000*(AT66+AU66)+(F67-E67+E69-F69)*100+(F67+E69)</f>
        <v>-400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officiels'!H67,K!E67='Résultats officiels'!E67,'Résultats officiels'!F67=K!F67),1,""))</f>
        <v/>
      </c>
      <c r="D67" s="68" t="str">
        <f>G65</f>
        <v>Sénégal</v>
      </c>
      <c r="E67" s="217">
        <v>1</v>
      </c>
      <c r="F67" s="217">
        <v>0</v>
      </c>
      <c r="G67" s="73" t="str">
        <f>G64</f>
        <v>Japon</v>
      </c>
      <c r="H67" s="95">
        <f t="shared" si="0"/>
        <v>1</v>
      </c>
      <c r="I67" s="106">
        <f>AI67</f>
        <v>3</v>
      </c>
      <c r="J67" s="68" t="str">
        <f>INDEX(AM65:AM68,MATCH(AK67,$AL65:$AL68,0))</f>
        <v>Sénégal</v>
      </c>
      <c r="K67" s="111">
        <f>INDEX(AN65:AN68,MATCH(AK67,$AL65:$AL68,0))</f>
        <v>4</v>
      </c>
      <c r="L67" s="112">
        <f>INDEX(AO65:AO68,MATCH(AK67,$AL65:$AL68,0))</f>
        <v>2</v>
      </c>
      <c r="M67" s="111">
        <f>INDEX(AP65:AP68,MATCH(AK67,$AL65:$AL68,0))</f>
        <v>3</v>
      </c>
      <c r="N67" s="113">
        <f>INDEX(AQ65:AQ68,MATCH(AK67,$AL65:$AL68,0))</f>
        <v>-1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2.98</v>
      </c>
      <c r="AL67" s="52">
        <f>SUM(BD67:BG67)+2.47</f>
        <v>1.9700000000000002</v>
      </c>
      <c r="AM67" s="45" t="str">
        <f>D65</f>
        <v>Pologne</v>
      </c>
      <c r="AN67" s="46">
        <f>SUM(AR67:AU67)</f>
        <v>5</v>
      </c>
      <c r="AO67" s="47">
        <f>E65+F66+F69</f>
        <v>6</v>
      </c>
      <c r="AP67" s="46">
        <f>F65+E66+E69</f>
        <v>3</v>
      </c>
      <c r="AQ67" s="48">
        <f>AO67-AP67</f>
        <v>3</v>
      </c>
      <c r="AR67" s="46">
        <f>IF(ISBLANK(F66),0,IF(AT65=3,0,IF(AT65=1,1,3)))</f>
        <v>1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1</v>
      </c>
      <c r="AV67" s="47" t="b">
        <f>10*(AQ65-AQ67)+AO65-AO67&lt;0</f>
        <v>0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40305</v>
      </c>
      <c r="BA67" s="46" t="s">
        <v>73</v>
      </c>
      <c r="BB67" s="46">
        <f>10000*(AR67+AU67)+(E65-F65+F66-E66)*100+(E65+F66)</f>
        <v>20003</v>
      </c>
      <c r="BC67" s="48">
        <f>10000*(AS67+AU67)+(E65-F65+F69-E69)*100+(E65+F69)</f>
        <v>40304</v>
      </c>
      <c r="BD67" s="53">
        <f>-BF65</f>
        <v>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 t="str">
        <f>IF(H68=0,"",IF(AND(H68='Résultats officiels'!H68,K!E68='Résultats officiels'!E68,'Résultats officiels'!F68=K!F68),1,""))</f>
        <v/>
      </c>
      <c r="D68" s="68" t="str">
        <f>G65</f>
        <v>Sénégal</v>
      </c>
      <c r="E68" s="217">
        <v>0</v>
      </c>
      <c r="F68" s="217">
        <v>2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6</v>
      </c>
      <c r="N68" s="117">
        <f>INDEX(AQ65:AQ68,MATCH(AK68,$AL65:$AL68,0))</f>
        <v>-6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2.98</v>
      </c>
      <c r="AM68" s="57" t="str">
        <f>G65</f>
        <v>Sénégal</v>
      </c>
      <c r="AN68" s="51">
        <f>SUM(AR68:AU68)</f>
        <v>4</v>
      </c>
      <c r="AO68" s="58">
        <f>F65+E67+E68</f>
        <v>2</v>
      </c>
      <c r="AP68" s="51">
        <f>E65+F67+F68</f>
        <v>3</v>
      </c>
      <c r="AQ68" s="59">
        <f>AO68-AP68</f>
        <v>-1</v>
      </c>
      <c r="AR68" s="51">
        <f>IF(ISBLANK(E68),0,IF(AU65=3,0,IF(AU65=1,1,3)))</f>
        <v>0</v>
      </c>
      <c r="AS68" s="51">
        <f>IF(ISBLANK(E67),0,IF(AU66=3,0,IF(AU66=1,1,3)))</f>
        <v>3</v>
      </c>
      <c r="AT68" s="51">
        <f>IF(ISBLANK(F65),0,IF(AU67=3,0,IF(AU67=1,1,3)))</f>
        <v>1</v>
      </c>
      <c r="AU68" s="51" t="s">
        <v>73</v>
      </c>
      <c r="AV68" s="58" t="b">
        <f>10*(AQ65-AQ68)+AO65-AO68&lt;0</f>
        <v>0</v>
      </c>
      <c r="AW68" s="51" t="b">
        <f>10*(AQ66-AQ68)+AO66-AO68&lt;0</f>
        <v>1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29901</v>
      </c>
      <c r="BB68" s="51">
        <f>10000*(AR68+AT68)+(E68-F68+F65-E65)*100+(E68+F65)</f>
        <v>9801</v>
      </c>
      <c r="BC68" s="59">
        <f>10000*(AS68+AT68)+(E67-F67+F65-E65)*100+(E67+F65)</f>
        <v>40102</v>
      </c>
      <c r="BD68" s="60">
        <f>-BG65</f>
        <v>0.5</v>
      </c>
      <c r="BE68" s="61">
        <f>-BG66</f>
        <v>-0.5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 t="str">
        <f>IF(H69=0,"",IF(AND(H69='Résultats officiels'!H69,K!E69='Résultats officiels'!E69,'Résultats officiels'!F69=K!F69),1,""))</f>
        <v/>
      </c>
      <c r="D69" s="71" t="str">
        <f>G64</f>
        <v>Japon</v>
      </c>
      <c r="E69" s="217">
        <v>0</v>
      </c>
      <c r="F69" s="217">
        <v>3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75"/>
      <c r="L69" s="175"/>
      <c r="M69" s="175"/>
      <c r="N69" s="17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D3:F3"/>
    <mergeCell ref="G3:W4"/>
    <mergeCell ref="U2:X2"/>
    <mergeCell ref="B4:B5"/>
    <mergeCell ref="C4:C5"/>
    <mergeCell ref="S7:V7"/>
    <mergeCell ref="Y13:AA19"/>
    <mergeCell ref="O14:P15"/>
    <mergeCell ref="S14:S15"/>
    <mergeCell ref="T14:T15"/>
    <mergeCell ref="O16:P17"/>
    <mergeCell ref="O12:P13"/>
    <mergeCell ref="S12:S13"/>
    <mergeCell ref="T12:T13"/>
    <mergeCell ref="S16:S17"/>
    <mergeCell ref="T16:T17"/>
    <mergeCell ref="O18:P19"/>
    <mergeCell ref="S18:S19"/>
    <mergeCell ref="T18:T19"/>
    <mergeCell ref="Y7:AA12"/>
    <mergeCell ref="O8:P9"/>
    <mergeCell ref="S8:S9"/>
    <mergeCell ref="Y20:AA23"/>
    <mergeCell ref="O22:P23"/>
    <mergeCell ref="S22:S23"/>
    <mergeCell ref="T22:T23"/>
    <mergeCell ref="T8:T9"/>
    <mergeCell ref="O10:P11"/>
    <mergeCell ref="S10:S11"/>
    <mergeCell ref="T10:T11"/>
    <mergeCell ref="O24:P25"/>
    <mergeCell ref="S25:V25"/>
    <mergeCell ref="O20:P21"/>
    <mergeCell ref="S20:S21"/>
    <mergeCell ref="T20:T21"/>
    <mergeCell ref="O26:P27"/>
    <mergeCell ref="S26:S27"/>
    <mergeCell ref="T26:T27"/>
    <mergeCell ref="O28:P29"/>
    <mergeCell ref="S28:S29"/>
    <mergeCell ref="T28:T29"/>
    <mergeCell ref="O30:P31"/>
    <mergeCell ref="S30:S31"/>
    <mergeCell ref="T30:T31"/>
    <mergeCell ref="O32:P33"/>
    <mergeCell ref="S32:S33"/>
    <mergeCell ref="T32:T33"/>
    <mergeCell ref="Q47:R47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Q46:R46"/>
    <mergeCell ref="S43:S44"/>
    <mergeCell ref="T43:T44"/>
    <mergeCell ref="Y43:Y44"/>
    <mergeCell ref="Z43:Z44"/>
    <mergeCell ref="Y46:Z47"/>
    <mergeCell ref="Y50:Z51"/>
    <mergeCell ref="AA46:AA47"/>
    <mergeCell ref="Y48:Z49"/>
    <mergeCell ref="AA48:AA49"/>
    <mergeCell ref="S49:X49"/>
    <mergeCell ref="AA50:AA51"/>
    <mergeCell ref="S53:T54"/>
    <mergeCell ref="U53:U54"/>
    <mergeCell ref="S46:T47"/>
    <mergeCell ref="U46:U47"/>
    <mergeCell ref="U64:U65"/>
    <mergeCell ref="S51:T52"/>
    <mergeCell ref="U51:U52"/>
    <mergeCell ref="S50:X50"/>
    <mergeCell ref="V64:X65"/>
    <mergeCell ref="S55:T56"/>
    <mergeCell ref="U55:U56"/>
    <mergeCell ref="S61:T62"/>
    <mergeCell ref="U61:U62"/>
    <mergeCell ref="S63:U63"/>
    <mergeCell ref="S64:T65"/>
    <mergeCell ref="Y56:AC57"/>
    <mergeCell ref="S57:T58"/>
    <mergeCell ref="U57:U58"/>
    <mergeCell ref="V58:X60"/>
    <mergeCell ref="S59:T60"/>
    <mergeCell ref="U59:U60"/>
  </mergeCells>
  <conditionalFormatting sqref="U8 U10 U12 U14 U16 U18 U20 U22 U26 U28 U30 U32 U36 U38 U43">
    <cfRule type="expression" dxfId="312" priority="7" stopIfTrue="1">
      <formula>100*$V8+$W8&gt;100*$V9+$W9</formula>
    </cfRule>
  </conditionalFormatting>
  <conditionalFormatting sqref="U9 U11 U13 U15 U17 U19 U21 U23 U27 U29 U31 U33 U37 U39 U44">
    <cfRule type="expression" dxfId="311" priority="6" stopIfTrue="1">
      <formula>100*$V9+$W9&gt;100*$V8+$W8</formula>
    </cfRule>
  </conditionalFormatting>
  <conditionalFormatting sqref="AA43">
    <cfRule type="expression" dxfId="310" priority="5" stopIfTrue="1">
      <formula>100*$AB43+$AC43&gt;100*$AB44+$AC44</formula>
    </cfRule>
  </conditionalFormatting>
  <conditionalFormatting sqref="AA44">
    <cfRule type="expression" dxfId="309" priority="4" stopIfTrue="1">
      <formula>100*$AB44+$AC44&gt;100*$AB43+$AC43</formula>
    </cfRule>
  </conditionalFormatting>
  <conditionalFormatting sqref="J35:N35 J43:N43 J11:N11 J27:N27 J19:N19 J51:N51 J59:N59 J67:N67">
    <cfRule type="expression" dxfId="308" priority="3" stopIfTrue="1">
      <formula>OR($I11&lt;3)</formula>
    </cfRule>
  </conditionalFormatting>
  <conditionalFormatting sqref="J36:N36 J44:N44 J12:N12 J28:N28 J20:N20 J52:N52 J60:N60 J68:N68">
    <cfRule type="expression" dxfId="307" priority="2" stopIfTrue="1">
      <formula>$I12&lt;3</formula>
    </cfRule>
  </conditionalFormatting>
  <conditionalFormatting sqref="U46:U47 AA46:AA51">
    <cfRule type="cellIs" dxfId="306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4" t="s">
        <v>147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-1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officiels'!H8,L!E8='Résultats officiels'!E8,'Résultats officiels'!F8=L!F8),1,""))</f>
        <v/>
      </c>
      <c r="D8" s="67" t="s">
        <v>104</v>
      </c>
      <c r="E8" s="217">
        <v>1</v>
      </c>
      <c r="F8" s="217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officiels'!U13=L!U8),"E",""))</f>
        <v>E</v>
      </c>
      <c r="R8" s="98" t="str">
        <f>IF('Résultats officiels'!O8=0,"",IF(AND(U8='Résultats officiels'!U8,L!U9='Résultats officiels'!U9),"A",""))</f>
        <v/>
      </c>
      <c r="S8" s="286" t="str">
        <f>IF(O8=0,"",IF(AND(R8="A",O8='Résultats officiels'!O8),1,IF(AND(L!R9="A",L!O8='Résultats officiels'!O12),1,"")))</f>
        <v/>
      </c>
      <c r="T8" s="287" t="str">
        <f>IF(O8=0,"",IF(AND(R8="A",O8='Résultats officiels'!O8,V8='Résultats officiels'!V8,'Résultats officiels'!V9=L!V9),1,IF(AND(L!R9="A",L!O8='Résultats officiels'!O12,L!V8='Résultats officiels'!V13,'Résultats officiels'!V12=L!V9),1,"")))</f>
        <v/>
      </c>
      <c r="U8" s="99" t="str">
        <f>IF(OR(I10&lt;2),"A1",T(J9))</f>
        <v>Uruguay</v>
      </c>
      <c r="V8" s="218">
        <v>0</v>
      </c>
      <c r="W8" s="12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officiels'!H9,L!E9='Résultats officiels'!E9,'Résultats officiels'!F9=L!F9),1,""))</f>
        <v/>
      </c>
      <c r="D9" s="68" t="s">
        <v>122</v>
      </c>
      <c r="E9" s="217">
        <v>1</v>
      </c>
      <c r="F9" s="217">
        <v>2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6</v>
      </c>
      <c r="M9" s="103">
        <f>INDEX(AP9:AP12,MATCH(AK9,$AL9:$AL12,0))</f>
        <v>2</v>
      </c>
      <c r="N9" s="105">
        <f>INDEX(AQ9:AQ12,MATCH(AK9,$AL9:$AL12,0))</f>
        <v>4</v>
      </c>
      <c r="O9" s="293"/>
      <c r="P9" s="293"/>
      <c r="Q9" s="97" t="str">
        <f>IF(AND('Résultats officiels'!O8&gt;0,U9='Résultats officiels'!U9),"E",IF(AND('Résultats officiels'!O12&gt;0,'Résultats officiels'!U12=L!U9),"E",""))</f>
        <v>E</v>
      </c>
      <c r="R9" s="98" t="str">
        <f>IF('Résultats officiels'!O12=0,"",IF(AND(U8='Résultats officiels'!U13,'Résultats officiels'!U12=L!U9),"A",""))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Espagne</v>
      </c>
      <c r="V9" s="219">
        <v>2</v>
      </c>
      <c r="W9" s="12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2.95</v>
      </c>
      <c r="AM9" s="21" t="str">
        <f>D8</f>
        <v>Russie</v>
      </c>
      <c r="AN9" s="22">
        <f>SUM(AR9:AU9)</f>
        <v>4</v>
      </c>
      <c r="AO9" s="23">
        <f>E8+E10+F12</f>
        <v>3</v>
      </c>
      <c r="AP9" s="22">
        <f>F8+F10+E12</f>
        <v>3</v>
      </c>
      <c r="AQ9" s="24">
        <f>AO9-AP9</f>
        <v>0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1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40102</v>
      </c>
      <c r="BA9" s="22">
        <f>10000*(AS9+AU9)+(E8-F8+F12-E12)*100+(E8+F12)</f>
        <v>30002</v>
      </c>
      <c r="BB9" s="22">
        <f>10000*(AT9+AU9)+(E10-F10+F12-E12)*100+(E10+F12)</f>
        <v>9902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officiels'!H10,L!E10='Résultats officiels'!E10,'Résultats officiels'!F10=L!F10),1,""))</f>
        <v/>
      </c>
      <c r="D10" s="68" t="str">
        <f>D8</f>
        <v>Russie</v>
      </c>
      <c r="E10" s="217">
        <v>1</v>
      </c>
      <c r="F10" s="217">
        <v>1</v>
      </c>
      <c r="G10" s="73" t="str">
        <f>D9</f>
        <v>Egypte</v>
      </c>
      <c r="H10" s="95">
        <f t="shared" si="0"/>
        <v>3</v>
      </c>
      <c r="I10" s="106">
        <f>AI10</f>
        <v>2</v>
      </c>
      <c r="J10" s="107" t="str">
        <f>INDEX(AM9:AM12,MATCH(AK10,$AL9:$AL12,0))</f>
        <v>Egypte</v>
      </c>
      <c r="K10" s="108">
        <f>INDEX(AN9:AN12,MATCH(AK10,$AL9:$AL12,0))</f>
        <v>4</v>
      </c>
      <c r="L10" s="109">
        <f>INDEX(AO9:AO12,MATCH(AK10,$AL9:$AL12,0))</f>
        <v>4</v>
      </c>
      <c r="M10" s="108">
        <f>INDEX(AP9:AP12,MATCH(AK10,$AL9:$AL12,0))</f>
        <v>4</v>
      </c>
      <c r="N10" s="110">
        <f>INDEX(AQ9:AQ12,MATCH(AK10,$AL9:$AL12,0))</f>
        <v>0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officiels'!U15=L!U10),"E",""))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officiels'!O10),1,IF(AND(L!R11="A",L!O10='Résultats officiels'!O14),1,"")))</f>
        <v/>
      </c>
      <c r="T10" s="310" t="str">
        <f>IF(O10=0,"",IF(AND(R10="A",O10='Résultats officiels'!O10,V10='Résultats officiels'!V10,'Résultats officiels'!V11=L!V11),1,IF(AND(L!R11="A",L!O10='Résultats officiels'!O14,L!V10='Résultats officiels'!V15,'Résultats officiels'!V14=L!V11),1,"")))</f>
        <v/>
      </c>
      <c r="U10" s="99" t="str">
        <f>IF(OR(I26&lt;2),"C1",T(J25))</f>
        <v>France</v>
      </c>
      <c r="V10" s="218">
        <v>3</v>
      </c>
      <c r="W10" s="12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1.9700000000000002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1</v>
      </c>
      <c r="AP10" s="22">
        <f>E8+E11+F13</f>
        <v>5</v>
      </c>
      <c r="AQ10" s="24">
        <f>AO10-AP10</f>
        <v>-4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-199</v>
      </c>
      <c r="BA10" s="22">
        <f>10000*(AR10+AU10)+(F8-E8+F11-E11)*100+(F8+F11)</f>
        <v>-300</v>
      </c>
      <c r="BB10" s="22" t="s">
        <v>73</v>
      </c>
      <c r="BC10" s="24">
        <f>10000*(AT10+AU10)+(F11-E11+E13-F13)*100+(F11+E13)</f>
        <v>-299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officiels'!H11,L!E11='Résultats officiels'!E11,'Résultats officiels'!F11=L!F11),1,""))</f>
        <v/>
      </c>
      <c r="D11" s="68" t="str">
        <f>G9</f>
        <v>Uruguay</v>
      </c>
      <c r="E11" s="217">
        <v>2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Russie</v>
      </c>
      <c r="K11" s="111">
        <f>INDEX(AN9:AN12,MATCH(AK11,$AL9:$AL12,0))</f>
        <v>4</v>
      </c>
      <c r="L11" s="112">
        <f>INDEX(AO9:AO12,MATCH(AK11,$AL9:$AL12,0))</f>
        <v>3</v>
      </c>
      <c r="M11" s="111">
        <f>INDEX(AP9:AP12,MATCH(AK11,$AL9:$AL12,0))</f>
        <v>3</v>
      </c>
      <c r="N11" s="113">
        <f>INDEX(AQ9:AQ12,MATCH(AK11,$AL9:$AL12,0))</f>
        <v>0</v>
      </c>
      <c r="O11" s="293"/>
      <c r="P11" s="293"/>
      <c r="Q11" s="97" t="str">
        <f>IF(AND('Résultats officiels'!O10&gt;0,U11='Résultats officiels'!U11),"E",IF(AND('Résultats officiels'!O14&gt;0,'Résultats officiels'!U14=L!U11),"E",""))</f>
        <v/>
      </c>
      <c r="R11" s="98" t="str">
        <f>IF('Résultats officiels'!O14=0,"",IF(AND(U10='Résultats officiels'!U15,'Résultats officiels'!U14=L!U11),"A",""))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Islande</v>
      </c>
      <c r="V11" s="219">
        <v>1</v>
      </c>
      <c r="W11" s="12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2.95</v>
      </c>
      <c r="AL11" s="28">
        <f>SUM(BD11:BG11)+2.47</f>
        <v>1.9700000000000002</v>
      </c>
      <c r="AM11" s="21" t="str">
        <f>D9</f>
        <v>Egypte</v>
      </c>
      <c r="AN11" s="22">
        <f>SUM(AR11:AU11)</f>
        <v>4</v>
      </c>
      <c r="AO11" s="23">
        <f>E9+F10+F13</f>
        <v>4</v>
      </c>
      <c r="AP11" s="22">
        <f>F9+E10+E13</f>
        <v>4</v>
      </c>
      <c r="AQ11" s="24">
        <f>AO11-AP11</f>
        <v>0</v>
      </c>
      <c r="AR11" s="22">
        <f>IF(ISBLANK(F10),0,IF(AT9=3,0,IF(AT9=1,1,3)))</f>
        <v>1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1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40103</v>
      </c>
      <c r="BA11" s="22" t="s">
        <v>73</v>
      </c>
      <c r="BB11" s="22">
        <f>10000*(AR11+AU11)+(E9-F9+F10-E10)*100+(E9+F10)</f>
        <v>9902</v>
      </c>
      <c r="BC11" s="24">
        <f>10000*(AS11+AU11)+(E9-F9+F13-E13)*100+(E9+F13)</f>
        <v>30003</v>
      </c>
      <c r="BD11" s="29">
        <f>-BF9</f>
        <v>-0.5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officiels'!H12,L!E12='Résultats officiels'!E12,'Résultats officiels'!F12=L!F12),1,""))</f>
        <v/>
      </c>
      <c r="D12" s="68" t="str">
        <f>G9</f>
        <v>Uruguay</v>
      </c>
      <c r="E12" s="217">
        <v>2</v>
      </c>
      <c r="F12" s="217">
        <v>1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1</v>
      </c>
      <c r="M12" s="115">
        <f>INDEX(AP9:AP12,MATCH(AK12,$AL9:$AL12,0))</f>
        <v>5</v>
      </c>
      <c r="N12" s="117">
        <f>INDEX(AQ9:AQ12,MATCH(AK12,$AL9:$AL12,0))</f>
        <v>-4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officiels'!U9=L!U12),"E",""))</f>
        <v>E</v>
      </c>
      <c r="R12" s="98" t="str">
        <f>IF('Résultats officiels'!O12=0,"",IF(AND(U12='Résultats officiels'!U12,'Résultats officiels'!U13=L!U13),"A",""))</f>
        <v/>
      </c>
      <c r="S12" s="286" t="str">
        <f>IF(O12=0,"",IF(AND(R12="A",O12='Résultats officiels'!O12),1,IF(AND(L!R13="A",L!O12='Résultats officiels'!O8),1,"")))</f>
        <v/>
      </c>
      <c r="T12" s="308" t="str">
        <f>IF(O12=0,"",IF(AND(R12="A",O12='Résultats officiels'!O12,V12='Résultats officiels'!V12,'Résultats officiels'!V13=L!V13),1,IF(AND(L!R13="A",L!O12='Résultats officiels'!O8,L!V12='Résultats officiels'!V9,'Résultats officiels'!V8=L!V13),1,"")))</f>
        <v/>
      </c>
      <c r="U12" s="99" t="str">
        <f>IF(OR(I18&lt;2),"B1",T(J17))</f>
        <v>Portugal</v>
      </c>
      <c r="V12" s="218">
        <v>1</v>
      </c>
      <c r="W12" s="12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6</v>
      </c>
      <c r="AP12" s="27">
        <f>E9+F11+F12</f>
        <v>2</v>
      </c>
      <c r="AQ12" s="33">
        <f>AO12-AP12</f>
        <v>4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60304</v>
      </c>
      <c r="BB12" s="27">
        <f>10000*(AR12+AT12)+(F9-E9+E12-F12)*100+(F9+E12)</f>
        <v>60204</v>
      </c>
      <c r="BC12" s="33">
        <f>10000*(AS12+AT12)+(E11-F11+F9-E9)*100+(E11+F9)</f>
        <v>60304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officiels'!H13,L!E13='Résultats officiels'!E13,'Résultats officiels'!F13=L!F13),1,""))</f>
        <v/>
      </c>
      <c r="D13" s="71" t="str">
        <f>G8</f>
        <v>Arabie Saoudite</v>
      </c>
      <c r="E13" s="217">
        <v>1</v>
      </c>
      <c r="F13" s="217">
        <v>2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5"/>
      <c r="L13" s="175"/>
      <c r="M13" s="175"/>
      <c r="N13" s="175"/>
      <c r="O13" s="293"/>
      <c r="P13" s="293"/>
      <c r="Q13" s="97" t="str">
        <f>IF(AND('Résultats officiels'!O12&gt;0,U13='Résultats officiels'!U13),"E",IF(AND('Résultats officiels'!O8&gt;0,'Résultats officiels'!U8=L!U13),"E",""))</f>
        <v/>
      </c>
      <c r="R13" s="98" t="str">
        <f>IF('Résultats officiels'!O8=0,"",IF(AND(U12='Résultats officiels'!U9,'Résultats officiels'!U8=L!U13),"A",""))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Egypte</v>
      </c>
      <c r="V13" s="219">
        <v>0</v>
      </c>
      <c r="W13" s="12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7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officiels'!U11=L!U14),"E",""))</f>
        <v>E</v>
      </c>
      <c r="R14" s="98" t="str">
        <f>IF('Résultats officiels'!O14=0,"",IF(AND(U14='Résultats officiels'!U14,'Résultats officiels'!U15=L!U15),"A",""))</f>
        <v/>
      </c>
      <c r="S14" s="286" t="str">
        <f>IF(O14=0,"",IF(AND(R14="A",O14='Résultats officiels'!O14),1,IF(AND(L!R15="A",L!O14='Résultats officiels'!O10),1,"")))</f>
        <v/>
      </c>
      <c r="T14" s="308" t="str">
        <f>IF(O14=0,"",IF(AND(R14="A",O14='Résultats officiels'!O14,V14='Résultats officiels'!V14,'Résultats officiels'!V15=L!V15),1,IF(AND(L!R15="A",L!O14='Résultats officiels'!O10,L!V14='Résultats officiels'!V11,'Résultats officiels'!V10=L!V15),1,"")))</f>
        <v/>
      </c>
      <c r="U14" s="99" t="str">
        <f>IF(OR(I34&lt;2),"D1",T(J33))</f>
        <v>Argentine</v>
      </c>
      <c r="V14" s="218">
        <v>2</v>
      </c>
      <c r="W14" s="12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7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officiels'!U10=L!U15),"E",""))</f>
        <v>E</v>
      </c>
      <c r="R15" s="98" t="str">
        <f>IF('Résultats officiels'!O10=0,"",IF(AND(U15='Résultats officiels'!U10,'Résultats officiels'!U11=L!U14),"A",""))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19">
        <v>1</v>
      </c>
      <c r="W15" s="12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officiels'!H16,L!E16='Résultats officiels'!E16,'Résultats officiels'!F16=L!F16),1,""))</f>
        <v/>
      </c>
      <c r="D16" s="67" t="s">
        <v>124</v>
      </c>
      <c r="E16" s="217">
        <v>1</v>
      </c>
      <c r="F16" s="217">
        <v>0</v>
      </c>
      <c r="G16" s="72" t="s">
        <v>96</v>
      </c>
      <c r="H16" s="95">
        <f t="shared" si="0"/>
        <v>1</v>
      </c>
      <c r="I16" s="177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1</v>
      </c>
      <c r="P16" s="293"/>
      <c r="Q16" s="97" t="str">
        <f>IF(AND('Résultats officiels'!O16&gt;0,U16='Résultats officiels'!U16),"E",IF(AND('Résultats officiels'!O20&gt;0,'Résultats officiels'!U21=L!U16),"E",""))</f>
        <v>E</v>
      </c>
      <c r="R16" s="98" t="str">
        <f>IF('Résultats officiels'!O16=0,"",IF(AND(U16='Résultats officiels'!U16,'Résultats officiels'!U17=L!U17),"A",""))</f>
        <v>A</v>
      </c>
      <c r="S16" s="286">
        <f>IF(O16=0,"",IF(AND(R16="A",O16='Résultats officiels'!O16),1,IF(AND(L!R17="A",L!O16='Résultats officiels'!O20),1,"")))</f>
        <v>1</v>
      </c>
      <c r="T16" s="308" t="str">
        <f>IF(O16=0,"",IF(AND(R16="A",O16='Résultats officiels'!O16,V16='Résultats officiels'!V16,'Résultats officiels'!V17=L!V17),1,IF(AND(L!R17="A",L!O16='Résultats officiels'!O20,L!V16='Résultats officiels'!V21,'Résultats officiels'!V20=L!V17),1,"")))</f>
        <v/>
      </c>
      <c r="U16" s="121" t="str">
        <f>IF(OR(I42&lt;2),"E1",T(J41))</f>
        <v>Brésil</v>
      </c>
      <c r="V16" s="218">
        <v>1</v>
      </c>
      <c r="W16" s="12">
        <v>5</v>
      </c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officiels'!H17,L!E17='Résultats officiels'!E17,'Résultats officiels'!F17=L!F17),1,""))</f>
        <v/>
      </c>
      <c r="D17" s="68" t="s">
        <v>101</v>
      </c>
      <c r="E17" s="217">
        <v>2</v>
      </c>
      <c r="F17" s="217">
        <v>1</v>
      </c>
      <c r="G17" s="73" t="s">
        <v>75</v>
      </c>
      <c r="H17" s="95">
        <f t="shared" si="0"/>
        <v>1</v>
      </c>
      <c r="I17" s="101">
        <f>AI17</f>
        <v>1</v>
      </c>
      <c r="J17" s="122" t="str">
        <f>INDEX(AM17:AM20,MATCH(AK17,$AL17:$AL20,0))</f>
        <v>Portugal</v>
      </c>
      <c r="K17" s="103">
        <f>INDEX(AN17:AN20,MATCH(AK17,$AL17:$AL20,0))</f>
        <v>9</v>
      </c>
      <c r="L17" s="104">
        <f>INDEX(AO17:AO20,MATCH(AK17,$AL17:$AL20,0))</f>
        <v>6</v>
      </c>
      <c r="M17" s="103">
        <f>INDEX(AP17:AP20,MATCH(AK17,$AL17:$AL20,0))</f>
        <v>2</v>
      </c>
      <c r="N17" s="123">
        <f>INDEX(AQ17:AQ20,MATCH(AK17,$AL17:$AL20,0))</f>
        <v>4</v>
      </c>
      <c r="O17" s="293"/>
      <c r="P17" s="293"/>
      <c r="Q17" s="97" t="str">
        <f>IF(AND('Résultats officiels'!O16&gt;0,U17='Résultats officiels'!U17),"E",IF(AND('Résultats officiels'!O20&gt;0,'Résultats officiels'!U20=L!U17),"E",""))</f>
        <v>E</v>
      </c>
      <c r="R17" s="98" t="str">
        <f>IF('Résultats officiels'!O20=0,"",IF(AND(U16='Résultats officiels'!U21,'Résultats officiels'!U20=L!U17),"A",""))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Mexique</v>
      </c>
      <c r="V17" s="219">
        <v>1</v>
      </c>
      <c r="W17" s="12">
        <v>3</v>
      </c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0.9700000000000002</v>
      </c>
      <c r="AL17" s="20">
        <f>SUM(BD17:BG17)+2.45</f>
        <v>2.95</v>
      </c>
      <c r="AM17" s="21" t="str">
        <f>D16</f>
        <v>Maroc</v>
      </c>
      <c r="AN17" s="22">
        <f>SUM(AR17:AU17)</f>
        <v>3</v>
      </c>
      <c r="AO17" s="23">
        <f>E16+E18+F20</f>
        <v>2</v>
      </c>
      <c r="AP17" s="22">
        <f>F16+F18+E20</f>
        <v>4</v>
      </c>
      <c r="AQ17" s="24">
        <f>AO17-AP17</f>
        <v>-2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30002</v>
      </c>
      <c r="BA17" s="22">
        <f>10000*(AS17+AU17)+(E16-F16+F20-E20)*100+(E16+F20)</f>
        <v>29901</v>
      </c>
      <c r="BB17" s="22">
        <f>10000*(AT17+AU17)+(F20-E20+E18-F18)*100+(F20+E18)</f>
        <v>-299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officiels'!H18,L!E18='Résultats officiels'!E18,'Résultats officiels'!F18=L!F18),1,""))</f>
        <v/>
      </c>
      <c r="D18" s="68" t="str">
        <f>D16</f>
        <v>Maroc</v>
      </c>
      <c r="E18" s="217">
        <v>1</v>
      </c>
      <c r="F18" s="217">
        <v>2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Espagne</v>
      </c>
      <c r="K18" s="108">
        <f>INDEX(AN17:AN20,MATCH(AK18,$AL17:$AL20,0))</f>
        <v>6</v>
      </c>
      <c r="L18" s="109">
        <f>INDEX(AO17:AO20,MATCH(AK18,$AL17:$AL20,0))</f>
        <v>5</v>
      </c>
      <c r="M18" s="108">
        <f>INDEX(AP17:AP20,MATCH(AK18,$AL17:$AL20,0))</f>
        <v>2</v>
      </c>
      <c r="N18" s="110">
        <f>INDEX(AQ17:AQ20,MATCH(AK18,$AL17:$AL20,0))</f>
        <v>3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officiels'!U23=L!U18),"E",""))</f>
        <v>E</v>
      </c>
      <c r="R18" s="98" t="str">
        <f>IF('Résultats officiels'!O18=0,"",IF(AND(U18='Résultats officiels'!U18,'Résultats officiels'!U19=L!U19),"A",""))</f>
        <v/>
      </c>
      <c r="S18" s="286" t="str">
        <f>IF(O18=0,"",IF(AND(R18="A",O18='Résultats officiels'!O18),1,IF(AND(L!R19="A",L!O18='Résultats officiels'!O22),1,"")))</f>
        <v/>
      </c>
      <c r="T18" s="308" t="str">
        <f>IF(O18=0,"",IF(AND(R18="A",O18='Résultats officiels'!O18,V18='Résultats officiels'!V18,'Résultats officiels'!V19=L!V19),1,IF(AND(L!R19="A",L!O18='Résultats officiels'!O22,L!V18='Résultats officiels'!V23,'Résultats officiels'!V22=L!V19),1,"")))</f>
        <v/>
      </c>
      <c r="U18" s="121" t="str">
        <f>IF(OR(I58&lt;2),"G1",T(J57))</f>
        <v>Belgique</v>
      </c>
      <c r="V18" s="218">
        <v>2</v>
      </c>
      <c r="W18" s="12">
        <v>5</v>
      </c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1.98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5</v>
      </c>
      <c r="AQ18" s="24">
        <f>AO18-AP18</f>
        <v>-5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-300</v>
      </c>
      <c r="BA18" s="22">
        <f>10000*(AR18+AU18)+(F16-E16+F19-E19)*100+(F16+F19)</f>
        <v>-300</v>
      </c>
      <c r="BB18" s="22" t="s">
        <v>73</v>
      </c>
      <c r="BC18" s="24">
        <f>10000*(AT18+AU18)+(F19-E19+E21-F21)*100+(F19+E21)</f>
        <v>-400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officiels'!H19,L!E19='Résultats officiels'!E19,'Résultats officiels'!F19=L!F19),1,""))</f>
        <v/>
      </c>
      <c r="D19" s="68" t="str">
        <f>G17</f>
        <v>Espagne</v>
      </c>
      <c r="E19" s="217">
        <v>2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3</v>
      </c>
      <c r="L19" s="112">
        <f>INDEX(AO17:AO20,MATCH(AK19,$AL17:$AL20,0))</f>
        <v>2</v>
      </c>
      <c r="M19" s="111">
        <f>INDEX(AP17:AP20,MATCH(AK19,$AL17:$AL20,0))</f>
        <v>4</v>
      </c>
      <c r="N19" s="113">
        <f>INDEX(AQ17:AQ20,MATCH(AK19,$AL17:$AL20,0))</f>
        <v>-2</v>
      </c>
      <c r="O19" s="293"/>
      <c r="P19" s="293"/>
      <c r="Q19" s="97" t="str">
        <f>IF(AND('Résultats officiels'!O18&gt;0,U19='Résultats officiels'!U19),"E",IF(AND('Résultats officiels'!O22&gt;0,'Résultats officiels'!U22=L!U19),"E",""))</f>
        <v>E</v>
      </c>
      <c r="R19" s="98" t="str">
        <f>IF('Résultats officiels'!O22=0,"",IF(AND(U18='Résultats officiels'!U23,'Résultats officiels'!U22=L!U19),"A",""))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Colombie</v>
      </c>
      <c r="V19" s="219">
        <v>2</v>
      </c>
      <c r="W19" s="12">
        <v>4</v>
      </c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0.9700000000000002</v>
      </c>
      <c r="AM19" s="21" t="str">
        <f>D17</f>
        <v>Portugal</v>
      </c>
      <c r="AN19" s="22">
        <f>SUM(AR19:AU19)</f>
        <v>9</v>
      </c>
      <c r="AO19" s="23">
        <f>E17+F18+F21</f>
        <v>6</v>
      </c>
      <c r="AP19" s="22">
        <f>F17+E18+E21</f>
        <v>2</v>
      </c>
      <c r="AQ19" s="24">
        <f>AO19-AP19</f>
        <v>4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3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1</v>
      </c>
      <c r="AZ19" s="23">
        <f>10000*(AR19+AS19)+(F18-E18+F21-E21)*100+(F18+F21)</f>
        <v>60304</v>
      </c>
      <c r="BA19" s="22" t="s">
        <v>73</v>
      </c>
      <c r="BB19" s="22">
        <f>10000*(AR19+AU19)+(E17-F17+F18-E18)*100+(E17+F18)</f>
        <v>60204</v>
      </c>
      <c r="BC19" s="24">
        <f>10000*(AS19+AU19)+(E17-F17+F21-E21)*100+(E17+F21)</f>
        <v>60304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-0.5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officiels'!H20,L!E20='Résultats officiels'!E20,'Résultats officiels'!F20=L!F20),1,""))</f>
        <v/>
      </c>
      <c r="D20" s="68" t="str">
        <f>G17</f>
        <v>Espagne</v>
      </c>
      <c r="E20" s="217">
        <v>2</v>
      </c>
      <c r="F20" s="217">
        <v>0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5</v>
      </c>
      <c r="N20" s="117">
        <f>INDEX(AQ17:AQ20,MATCH(AK20,$AL17:$AL20,0))</f>
        <v>-5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officiels'!U17=L!U20),"E",""))</f>
        <v/>
      </c>
      <c r="R20" s="98" t="str">
        <f>IF('Résultats officiels'!O20=0,"",IF(AND(U20='Résultats officiels'!U20,'Résultats officiels'!U21=L!U21),"A",""))</f>
        <v/>
      </c>
      <c r="S20" s="286" t="str">
        <f>IF(O20=0,"",IF(AND(R20="A",O20='Résultats officiels'!O20),1,IF(AND(L!R21="A",L!O20='Résultats officiels'!O16),1,"")))</f>
        <v/>
      </c>
      <c r="T20" s="308" t="str">
        <f>IF(O20=0,"",IF(AND(R20="A",O20='Résultats officiels'!O20,V20='Résultats officiels'!V20,'Résultats officiels'!V21=L!V21),1,IF(AND(L!R21="A",L!O20='Résultats officiels'!O16,L!V20='Résultats officiels'!V17,'Résultats officiels'!V16=L!V21),1,"")))</f>
        <v/>
      </c>
      <c r="U20" s="121" t="str">
        <f>IF(OR(I50&lt;2),"F1",T(J49))</f>
        <v>Allemagne</v>
      </c>
      <c r="V20" s="218">
        <v>2</v>
      </c>
      <c r="W20" s="12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1.98</v>
      </c>
      <c r="AM20" s="31" t="str">
        <f>G17</f>
        <v>Espagne</v>
      </c>
      <c r="AN20" s="27">
        <f>SUM(AR20:AU20)</f>
        <v>6</v>
      </c>
      <c r="AO20" s="32">
        <f>F17+E19+E20</f>
        <v>5</v>
      </c>
      <c r="AP20" s="27">
        <f>E17+F19+F20</f>
        <v>2</v>
      </c>
      <c r="AQ20" s="33">
        <f>AO20-AP20</f>
        <v>3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0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0</v>
      </c>
      <c r="AY20" s="33" t="s">
        <v>73</v>
      </c>
      <c r="AZ20" s="32" t="s">
        <v>73</v>
      </c>
      <c r="BA20" s="27">
        <f>10000*(AR20+AS20)+(E19-F19+E20-F20)*100+(E19+E20)</f>
        <v>60404</v>
      </c>
      <c r="BB20" s="27">
        <f>10000*(AR20+AT20)+(E20-F20+F17-E17)*100+(E20+F17)</f>
        <v>30103</v>
      </c>
      <c r="BC20" s="33">
        <f>10000*(AS20+AT20)+(E19-F19+F17-E17)*100+(E19+F17)</f>
        <v>30103</v>
      </c>
      <c r="BD20" s="34">
        <f>-BG17</f>
        <v>-0.5</v>
      </c>
      <c r="BE20" s="35">
        <f>-BG18</f>
        <v>-0.5</v>
      </c>
      <c r="BF20" s="35">
        <f>-BG19</f>
        <v>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officiels'!H21,L!E21='Résultats officiels'!E21,'Résultats officiels'!F21=L!F21),1,""))</f>
        <v/>
      </c>
      <c r="D21" s="71" t="str">
        <f>G16</f>
        <v>Iran</v>
      </c>
      <c r="E21" s="217">
        <v>0</v>
      </c>
      <c r="F21" s="217">
        <v>2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5"/>
      <c r="L21" s="175"/>
      <c r="M21" s="175"/>
      <c r="N21" s="175"/>
      <c r="O21" s="293"/>
      <c r="P21" s="293"/>
      <c r="Q21" s="97" t="str">
        <f>IF(AND('Résultats officiels'!O20&gt;0,U21='Résultats officiels'!U21),"E",IF(AND('Résultats officiels'!O16&gt;0,'Résultats officiels'!U16=L!U21),"E",""))</f>
        <v/>
      </c>
      <c r="R21" s="98" t="str">
        <f>IF('Résultats officiels'!O16=0,"",IF(AND(U20='Résultats officiels'!U17,'Résultats officiels'!U16=L!U21),"A",""))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Costa Rica</v>
      </c>
      <c r="V21" s="219">
        <v>0</v>
      </c>
      <c r="W21" s="12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7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officiels'!U19=L!U22),"E",""))</f>
        <v/>
      </c>
      <c r="R22" s="98" t="str">
        <f>IF('Résultats officiels'!O22=0,"",IF(AND(U22='Résultats officiels'!U22,'Résultats officiels'!U23=L!U23),"A",""))</f>
        <v/>
      </c>
      <c r="S22" s="286" t="str">
        <f>IF(O22=0,"",IF(AND(R22="A",O22='Résultats officiels'!O22),1,IF(AND(L!R23="A",L!O22='Résultats officiels'!O18),1,"")))</f>
        <v/>
      </c>
      <c r="T22" s="308" t="str">
        <f>IF(O22=0,"",IF(AND(R22="A",O22='Résultats officiels'!O22,V22='Résultats officiels'!V22,'Résultats officiels'!V23=L!V23),1,IF(AND(L!R23="A",L!O22='Résultats officiels'!O18,L!V22='Résultats officiels'!V19,'Résultats officiels'!V18=L!V23),1,"")))</f>
        <v/>
      </c>
      <c r="U22" s="121" t="str">
        <f>IF(OR(I66&lt;2),"H1",T(J65))</f>
        <v>Pologne</v>
      </c>
      <c r="V22" s="218">
        <v>0</v>
      </c>
      <c r="W22" s="12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7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officiels'!U18=L!U23),"E",""))</f>
        <v>E</v>
      </c>
      <c r="R23" s="98" t="str">
        <f>IF('Résultats officiels'!O18=0,"",IF(AND(U22='Résultats officiels'!U19,'Résultats officiels'!U18=L!U23),"A",""))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2</v>
      </c>
      <c r="W23" s="12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officiels'!H24,L!E24='Résultats officiels'!E24,'Résultats officiels'!F24=L!F24),1,""))</f>
        <v/>
      </c>
      <c r="D24" s="67" t="s">
        <v>88</v>
      </c>
      <c r="E24" s="217">
        <v>2</v>
      </c>
      <c r="F24" s="217">
        <v>0</v>
      </c>
      <c r="G24" s="72" t="s">
        <v>76</v>
      </c>
      <c r="H24" s="95">
        <f t="shared" si="0"/>
        <v>1</v>
      </c>
      <c r="I24" s="177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officiels'!H25,L!E25='Résultats officiels'!E25,'Résultats officiels'!F25=L!F25),1,""))</f>
        <v/>
      </c>
      <c r="D25" s="68" t="s">
        <v>125</v>
      </c>
      <c r="E25" s="217">
        <v>1</v>
      </c>
      <c r="F25" s="217">
        <v>1</v>
      </c>
      <c r="G25" s="73" t="s">
        <v>126</v>
      </c>
      <c r="H25" s="95">
        <f t="shared" si="0"/>
        <v>3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7</v>
      </c>
      <c r="M25" s="103">
        <f>INDEX(AP25:AP28,MATCH(AK25,$AL25:$AL28,0))</f>
        <v>2</v>
      </c>
      <c r="N25" s="123">
        <f>INDEX(AQ25:AQ28,MATCH(AK25,$AL25:$AL28,0))</f>
        <v>5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7</v>
      </c>
      <c r="AP25" s="22">
        <f>F24+F26+E28</f>
        <v>2</v>
      </c>
      <c r="AQ25" s="24">
        <f>AO25-AP25</f>
        <v>5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60405</v>
      </c>
      <c r="BA25" s="22">
        <f>10000*(AS25+AU25)+(E24-F24+F28-E28)*100+(E24+F28)</f>
        <v>60304</v>
      </c>
      <c r="BB25" s="22">
        <f>10000*(AT25+AU25)+(F28-E28+E26-F26)*100+(F28+E26)</f>
        <v>60305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officiels'!H26,L!E26='Résultats officiels'!E26,'Résultats officiels'!F26=L!F26),1,""))</f>
        <v/>
      </c>
      <c r="D26" s="68" t="str">
        <f>D24</f>
        <v>France</v>
      </c>
      <c r="E26" s="217">
        <v>3</v>
      </c>
      <c r="F26" s="217">
        <v>1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4</v>
      </c>
      <c r="L26" s="109">
        <f>INDEX(AO25:AO28,MATCH(AK26,$AL25:$AL28,0))</f>
        <v>4</v>
      </c>
      <c r="M26" s="108">
        <f>INDEX(AP25:AP28,MATCH(AK26,$AL25:$AL28,0))</f>
        <v>4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officiels'!U28=L!U26),"E",""))</f>
        <v/>
      </c>
      <c r="R26" s="98" t="str">
        <f>IF('Résultats officiels'!O26=0,"",IF(AND(U26='Résultats officiels'!U26,'Résultats officiels'!U27=L!U27),"A",""))</f>
        <v/>
      </c>
      <c r="S26" s="286" t="str">
        <f>IF(O26=0,"",IF(AND(R26="A",O26='Résultats officiels'!O26),1,IF(AND(L!R27="A",L!O26='Résultats officiels'!O28),1,"")))</f>
        <v/>
      </c>
      <c r="T26" s="287" t="str">
        <f>IF(O26=0,"",IF(AND(R26="A",O26='Résultats officiels'!O26,V26='Résultats officiels'!V26,'Résultats officiels'!V27=L!V27),1,IF(AND(L!R27="A",L!O26='Résultats officiels'!O28,L!V26='Résultats officiels'!V28,'Résultats officiels'!V29=L!V27),1,"")))</f>
        <v/>
      </c>
      <c r="U26" s="125" t="str">
        <f>IF(100*V8+W8&gt;100*V9+W9,U8,IF(100*V8+W8&lt;100*V9+W9,U9,CONCATENATE(U8," ou ",U9)))</f>
        <v>Espagne</v>
      </c>
      <c r="V26" s="218">
        <v>0</v>
      </c>
      <c r="W26" s="12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3.96</v>
      </c>
      <c r="AM26" s="21" t="str">
        <f>G24</f>
        <v>Australie</v>
      </c>
      <c r="AN26" s="22">
        <f>SUM(AR26:AU26)</f>
        <v>0</v>
      </c>
      <c r="AO26" s="23">
        <f>F24+F27+E29</f>
        <v>2</v>
      </c>
      <c r="AP26" s="22">
        <f>E24+E27+F29</f>
        <v>6</v>
      </c>
      <c r="AQ26" s="24">
        <f>AO26-AP26</f>
        <v>-4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-299</v>
      </c>
      <c r="BA26" s="22">
        <f>10000*(AR26+AU26)+(F24-E24+F27-E27)*100+(F24+F27)</f>
        <v>-299</v>
      </c>
      <c r="BB26" s="22" t="s">
        <v>73</v>
      </c>
      <c r="BC26" s="24">
        <f>10000*(AT26+AU26)+(F27-E27+E29-F29)*100+(F27+E29)</f>
        <v>-198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officiels'!H27,L!E27='Résultats officiels'!E27,'Résultats officiels'!F27=L!F27),1,""))</f>
        <v/>
      </c>
      <c r="D27" s="68" t="str">
        <f>G25</f>
        <v>Danemark</v>
      </c>
      <c r="E27" s="217">
        <v>2</v>
      </c>
      <c r="F27" s="217">
        <v>1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Pérou</v>
      </c>
      <c r="K27" s="111">
        <f>INDEX(AN25:AN28,MATCH(AK27,$AL25:$AL28,0))</f>
        <v>4</v>
      </c>
      <c r="L27" s="112">
        <f>INDEX(AO25:AO28,MATCH(AK27,$AL25:$AL28,0))</f>
        <v>4</v>
      </c>
      <c r="M27" s="111">
        <f>INDEX(AP25:AP28,MATCH(AK27,$AL25:$AL28,0))</f>
        <v>5</v>
      </c>
      <c r="N27" s="113">
        <f>INDEX(AQ25:AQ28,MATCH(AK27,$AL25:$AL28,0))</f>
        <v>-1</v>
      </c>
      <c r="O27" s="293"/>
      <c r="P27" s="293"/>
      <c r="Q27" s="97" t="str">
        <f>IF(AND('Résultats officiels'!O26&gt;0,U27='Résultats officiels'!U27),"E",IF(AND('Résultats officiels'!O28&gt;0,'Résultats officiels'!U29=L!U27),"E",""))</f>
        <v>E</v>
      </c>
      <c r="R27" s="98" t="str">
        <f>IF('Résultats officiels'!O28=0,"",IF(AND(U26='Résultats officiels'!U28,'Résultats officiels'!U29=L!U27),"A",""))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2</v>
      </c>
      <c r="W27" s="12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2.97</v>
      </c>
      <c r="AL27" s="28">
        <f>SUM(BD27:BG27)+2.47</f>
        <v>2.97</v>
      </c>
      <c r="AM27" s="21" t="str">
        <f>D25</f>
        <v>Pérou</v>
      </c>
      <c r="AN27" s="22">
        <f>SUM(AR27:AU27)</f>
        <v>4</v>
      </c>
      <c r="AO27" s="23">
        <f>E25+F26+F29</f>
        <v>4</v>
      </c>
      <c r="AP27" s="22">
        <f>F25+E26+E29</f>
        <v>5</v>
      </c>
      <c r="AQ27" s="24">
        <f>AO27-AP27</f>
        <v>-1</v>
      </c>
      <c r="AR27" s="22">
        <f>IF(ISBLANK(F26),0,IF(AT25=3,0,IF(AT25=1,1,3)))</f>
        <v>0</v>
      </c>
      <c r="AS27" s="22">
        <f>IF(ISBLANK(F29),0,IF(F29&gt;E29,3,IF(F29=E29,1,0)))</f>
        <v>3</v>
      </c>
      <c r="AT27" s="22" t="s">
        <v>73</v>
      </c>
      <c r="AU27" s="22">
        <f>IF(ISBLANK(E25),0,IF(E25&gt;F25,3,IF(E25=F25,1,0)))</f>
        <v>1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29903</v>
      </c>
      <c r="BA27" s="22" t="s">
        <v>73</v>
      </c>
      <c r="BB27" s="22">
        <f>10000*(AR27+AU27)+(E25-F25+F26-E26)*100+(E25+F26)</f>
        <v>9802</v>
      </c>
      <c r="BC27" s="24">
        <f>10000*(AS27+AU27)+(E25-F25+F29-E29)*100+(E25+F29)</f>
        <v>40103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officiels'!H28,L!E28='Résultats officiels'!E28,'Résultats officiels'!F28=L!F28),1,""))</f>
        <v/>
      </c>
      <c r="D28" s="68" t="str">
        <f>G25</f>
        <v>Danemark</v>
      </c>
      <c r="E28" s="217">
        <v>1</v>
      </c>
      <c r="F28" s="217">
        <v>2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Australie</v>
      </c>
      <c r="K28" s="115">
        <f>INDEX(AN25:AN28,MATCH(AK28,$AL25:$AL28,0))</f>
        <v>0</v>
      </c>
      <c r="L28" s="116">
        <f>INDEX(AO25:AO28,MATCH(AK28,$AL25:$AL28,0))</f>
        <v>2</v>
      </c>
      <c r="M28" s="115">
        <f>INDEX(AP25:AP28,MATCH(AK28,$AL25:$AL28,0))</f>
        <v>6</v>
      </c>
      <c r="N28" s="117">
        <f>INDEX(AQ25:AQ28,MATCH(AK28,$AL25:$AL28,0))</f>
        <v>-4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officiels'!U26=L!U28),"E",""))</f>
        <v/>
      </c>
      <c r="R28" s="98" t="str">
        <f>IF('Résultats officiels'!O28=0,"",IF(AND(U28='Résultats officiels'!U28,'Résultats officiels'!U29=L!U29),"A",""))</f>
        <v/>
      </c>
      <c r="S28" s="286" t="str">
        <f>IF(O28=0,"",IF(AND(R28="A",O28='Résultats officiels'!O28),1,IF(AND(L!R29="A",L!O28='Résultats officiels'!O26),1,"")))</f>
        <v/>
      </c>
      <c r="T28" s="287" t="str">
        <f>IF(O28=0,"",IF(AND(R28="A",O28='Résultats officiels'!O28,V28='Résultats officiels'!V28,'Résultats officiels'!V29=L!V29),1,IF(AND(L!R29="A",L!O28='Résultats officiels'!O26,L!V28='Résultats officiels'!V26,'Résultats officiels'!V27=L!V29),1,"")))</f>
        <v/>
      </c>
      <c r="U28" s="125" t="str">
        <f>IF(100*V12+W12&gt;100*V13+W13,U12,IF(100*V12+W12&lt;100*V13+W13,U13,CONCATENATE(U12," ou ",U13)))</f>
        <v>Portugal</v>
      </c>
      <c r="V28" s="218">
        <v>2</v>
      </c>
      <c r="W28" s="12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3.96</v>
      </c>
      <c r="AL28" s="30">
        <f>SUM(BD28:BG28)+2.48</f>
        <v>1.98</v>
      </c>
      <c r="AM28" s="31" t="str">
        <f>G25</f>
        <v>Danemark</v>
      </c>
      <c r="AN28" s="27">
        <f>SUM(AR28:AU28)</f>
        <v>4</v>
      </c>
      <c r="AO28" s="32">
        <f>F25+E27+E28</f>
        <v>4</v>
      </c>
      <c r="AP28" s="27">
        <f>E25+F27+F28</f>
        <v>4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3</v>
      </c>
      <c r="AT28" s="27">
        <f>IF(ISBLANK(F25),0,IF(AU27=3,0,IF(AU27=1,1,3)))</f>
        <v>1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30003</v>
      </c>
      <c r="BB28" s="27">
        <f>10000*(AR28+AT28)+(E28-F28+F25-E25)*100+(E28+F25)</f>
        <v>9902</v>
      </c>
      <c r="BC28" s="33">
        <f>10000*(AS28+AT28)+(E27-F27+F25-E25)*100+(E27+F25)</f>
        <v>40103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>
        <f>IF(H29=0,"",IF(H29='Résultats officiels'!H29,1,""))</f>
        <v>1</v>
      </c>
      <c r="C29" s="75" t="str">
        <f>IF(H29=0,"",IF(AND(H29='Résultats officiels'!H29,L!E29='Résultats officiels'!E29,'Résultats officiels'!F29=L!F29),1,""))</f>
        <v/>
      </c>
      <c r="D29" s="71" t="str">
        <f>G24</f>
        <v>Australie</v>
      </c>
      <c r="E29" s="217">
        <v>1</v>
      </c>
      <c r="F29" s="217">
        <v>2</v>
      </c>
      <c r="G29" s="74" t="str">
        <f>D25</f>
        <v>Pérou</v>
      </c>
      <c r="H29" s="95">
        <f t="shared" si="0"/>
        <v>2</v>
      </c>
      <c r="I29" s="118"/>
      <c r="J29" s="119" t="str">
        <f>IF(OR(I27&lt;3,I26&lt;2),"TIRAGE AU SORT !!!"," ")</f>
        <v xml:space="preserve"> </v>
      </c>
      <c r="K29" s="175"/>
      <c r="L29" s="175"/>
      <c r="M29" s="175"/>
      <c r="N29" s="175"/>
      <c r="O29" s="293"/>
      <c r="P29" s="293"/>
      <c r="Q29" s="97" t="str">
        <f>IF(AND('Résultats officiels'!O28&gt;0,U29='Résultats officiels'!U29),"E",IF(AND('Résultats officiels'!O26&gt;0,'Résultats officiels'!U27=L!U29),"E",""))</f>
        <v/>
      </c>
      <c r="R29" s="98" t="str">
        <f>IF('Résultats officiels'!O26=0,"",IF(AND(U28='Résultats officiels'!U26,'Résultats officiels'!U27=L!U29),"A",""))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1</v>
      </c>
      <c r="W29" s="12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7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officiels'!U32=L!U30),"E",""))</f>
        <v>E</v>
      </c>
      <c r="R30" s="98" t="str">
        <f>IF('Résultats officiels'!O30=0,"",IF(AND(U30='Résultats officiels'!U30,'Résultats officiels'!U31=L!U31),"A",""))</f>
        <v>A</v>
      </c>
      <c r="S30" s="286" t="str">
        <f>IF(O30=0,"",IF(AND(R30="A",O30='Résultats officiels'!O30),1,IF(AND(L!R31="A",L!O30='Résultats officiels'!O32),1,"")))</f>
        <v/>
      </c>
      <c r="T30" s="287" t="str">
        <f>IF(O30=0,"",IF(AND(R30="A",O30='Résultats officiels'!O30,V30='Résultats officiels'!V30,'Résultats officiels'!V31=L!V31),1,IF(AND(L!R31="A",L!O30='Résultats officiels'!O32,L!V30='Résultats officiels'!V32,'Résultats officiels'!V33=L!V31),1,"")))</f>
        <v/>
      </c>
      <c r="U30" s="125" t="str">
        <f>IF(100*V16+W16&gt;100*V17+W17,U16,IF(100*V16+W16&lt;100*V17+W17,U17,CONCATENATE(U16," ou ",U17)))</f>
        <v>Brésil</v>
      </c>
      <c r="V30" s="218">
        <v>3</v>
      </c>
      <c r="W30" s="12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7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officiels'!U33=L!U31),"E",""))</f>
        <v>E</v>
      </c>
      <c r="R31" s="98" t="str">
        <f>IF('Résultats officiels'!O32=0,"",IF(AND(U30='Résultats officiels'!U32,'Résultats officiels'!U33=L!U31),"A",""))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1</v>
      </c>
      <c r="W31" s="12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officiels'!H32,L!E32='Résultats officiels'!E32,'Résultats officiels'!F32=L!F32),1,""))</f>
        <v/>
      </c>
      <c r="D32" s="67" t="s">
        <v>94</v>
      </c>
      <c r="E32" s="217">
        <v>2</v>
      </c>
      <c r="F32" s="217">
        <v>1</v>
      </c>
      <c r="G32" s="72" t="s">
        <v>127</v>
      </c>
      <c r="H32" s="95">
        <f t="shared" si="0"/>
        <v>1</v>
      </c>
      <c r="I32" s="177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officiels'!U30=L!U32),"E",""))</f>
        <v/>
      </c>
      <c r="R32" s="98" t="str">
        <f>IF('Résultats officiels'!O32=0,"",IF(AND(U32='Résultats officiels'!U32,'Résultats officiels'!U33=L!U33),"A",""))</f>
        <v/>
      </c>
      <c r="S32" s="286" t="str">
        <f>IF(O32=0,"",IF(AND(R32="A",O32='Résultats officiels'!O32),1,IF(AND(L!R33="A",L!O32='Résultats officiels'!O30),1,"")))</f>
        <v/>
      </c>
      <c r="T32" s="287" t="str">
        <f>IF(O32=0,"",IF(AND(R32="A",O32='Résultats officiels'!O32,V32='Résultats officiels'!V32,'Résultats officiels'!V33=L!V33),1,IF(AND(L!R33="A",L!O32='Résultats officiels'!O30,L!V32='Résultats officiels'!V30,'Résultats officiels'!V31=L!V33),1,"")))</f>
        <v/>
      </c>
      <c r="U32" s="125" t="str">
        <f>IF(100*V20+W20&gt;100*V21+W21,U20,IF(100*V20+W20&lt;100*V21+W21,U21,CONCATENATE(U20," ou ",U21)))</f>
        <v>Allemagne</v>
      </c>
      <c r="V32" s="218">
        <v>2</v>
      </c>
      <c r="W32" s="12">
        <v>5</v>
      </c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officiels'!H33,L!E33='Résultats officiels'!E33,'Résultats officiels'!F33=L!F33),1,""))</f>
        <v/>
      </c>
      <c r="D33" s="68" t="s">
        <v>37</v>
      </c>
      <c r="E33" s="217">
        <v>1</v>
      </c>
      <c r="F33" s="217">
        <v>1</v>
      </c>
      <c r="G33" s="73" t="s">
        <v>97</v>
      </c>
      <c r="H33" s="95">
        <f t="shared" si="0"/>
        <v>3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7</v>
      </c>
      <c r="L33" s="104">
        <f>INDEX(AO33:AO36,MATCH(AK33,$AL33:$AL36,0))</f>
        <v>5</v>
      </c>
      <c r="M33" s="103">
        <f>INDEX(AP33:AP36,MATCH(AK33,$AL33:$AL36,0))</f>
        <v>3</v>
      </c>
      <c r="N33" s="123">
        <f>INDEX(AQ33:AQ36,MATCH(AK33,$AL33:$AL36,0))</f>
        <v>2</v>
      </c>
      <c r="O33" s="293"/>
      <c r="P33" s="293"/>
      <c r="Q33" s="97" t="str">
        <f>IF(AND('Résultats officiels'!O32&gt;0,U33='Résultats officiels'!U33),"E",IF(AND('Résultats officiels'!O30&gt;0,'Résultats officiels'!U31=L!U33),"E",""))</f>
        <v>E</v>
      </c>
      <c r="R33" s="98" t="str">
        <f>IF('Résultats officiels'!O30=0,"",IF(AND(U32='Résultats officiels'!U30,'Résultats officiels'!U31=L!U33),"A",""))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Angleterre</v>
      </c>
      <c r="V33" s="219">
        <v>2</v>
      </c>
      <c r="W33" s="12">
        <v>4</v>
      </c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7</v>
      </c>
      <c r="AO33" s="23">
        <f>E32+E34+F36</f>
        <v>5</v>
      </c>
      <c r="AP33" s="22">
        <f>F32+F34+E36</f>
        <v>3</v>
      </c>
      <c r="AQ33" s="24">
        <f>AO33-AP33</f>
        <v>2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1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40103</v>
      </c>
      <c r="BA33" s="22">
        <f>10000*(AS33+AU33)+(E32-F32+F36-E36)*100+(E32+F36)</f>
        <v>60204</v>
      </c>
      <c r="BB33" s="22">
        <f>10000*(AT33+AU33)+(F36-E36+E34-F34)*100+(F36+E34)</f>
        <v>40103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officiels'!H34,L!E34='Résultats officiels'!E34,'Résultats officiels'!F34=L!F34),1,""))</f>
        <v/>
      </c>
      <c r="D34" s="68" t="str">
        <f>D32</f>
        <v>Argentine</v>
      </c>
      <c r="E34" s="217">
        <v>1</v>
      </c>
      <c r="F34" s="217">
        <v>1</v>
      </c>
      <c r="G34" s="73" t="str">
        <f>D33</f>
        <v>Croatie</v>
      </c>
      <c r="H34" s="95">
        <f t="shared" si="0"/>
        <v>3</v>
      </c>
      <c r="I34" s="106">
        <f>AI34</f>
        <v>2</v>
      </c>
      <c r="J34" s="124" t="str">
        <f>INDEX(AM33:AM36,MATCH(AK34,$AL33:$AL36,0))</f>
        <v>Islande</v>
      </c>
      <c r="K34" s="108">
        <f>INDEX(AN33:AN36,MATCH(AK34,$AL33:$AL36,0))</f>
        <v>6</v>
      </c>
      <c r="L34" s="109">
        <f>INDEX(AO33:AO36,MATCH(AK34,$AL33:$AL36,0))</f>
        <v>6</v>
      </c>
      <c r="M34" s="108">
        <f>INDEX(AP33:AP36,MATCH(AK34,$AL33:$AL36,0))</f>
        <v>5</v>
      </c>
      <c r="N34" s="110">
        <f>INDEX(AQ33:AQ36,MATCH(AK34,$AL33:$AL36,0))</f>
        <v>1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1.96</v>
      </c>
      <c r="AL34" s="28">
        <f>SUM(BD34:BG34)+2.46</f>
        <v>1.96</v>
      </c>
      <c r="AM34" s="21" t="str">
        <f>G32</f>
        <v>Islande</v>
      </c>
      <c r="AN34" s="22">
        <f>SUM(AR34:AU34)</f>
        <v>6</v>
      </c>
      <c r="AO34" s="23">
        <f>F32+F35+E37</f>
        <v>6</v>
      </c>
      <c r="AP34" s="22">
        <f>E32+E35+F37</f>
        <v>5</v>
      </c>
      <c r="AQ34" s="24">
        <f>AO34-AP34</f>
        <v>1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3</v>
      </c>
      <c r="AU34" s="22">
        <f>IF(ISBLANK(F35),0,IF(F35&gt;E35,3,IF(F35=E35,1,0)))</f>
        <v>3</v>
      </c>
      <c r="AV34" s="23" t="b">
        <f>(10*(AQ33-AQ34)+AO33-AO34&lt;0)</f>
        <v>0</v>
      </c>
      <c r="AW34" s="22" t="s">
        <v>73</v>
      </c>
      <c r="AX34" s="22" t="b">
        <f>10*(AQ34-AQ35)+AO34-AO35&gt;0</f>
        <v>1</v>
      </c>
      <c r="AY34" s="24" t="b">
        <f>10*(AQ34-AQ36)+AO34-AO36&gt;0</f>
        <v>1</v>
      </c>
      <c r="AZ34" s="23">
        <f>10000*(AR34+AT34)+(F32-E32+E37-F37)*100+(F32+E37)</f>
        <v>30003</v>
      </c>
      <c r="BA34" s="22">
        <f>10000*(AR34+AU34)+(F32-E32+F35-E35)*100+(F32+F35)</f>
        <v>30004</v>
      </c>
      <c r="BB34" s="22" t="s">
        <v>73</v>
      </c>
      <c r="BC34" s="24">
        <f>10000*(AT34+AU34)+(F35-E35+E37-F37)*100+(F35+E37)</f>
        <v>60205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-0.5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officiels'!H35,L!E35='Résultats officiels'!E35,'Résultats officiels'!F35=L!F35),1,""))</f>
        <v/>
      </c>
      <c r="D35" s="68" t="str">
        <f>G33</f>
        <v>Nigéria</v>
      </c>
      <c r="E35" s="217">
        <v>2</v>
      </c>
      <c r="F35" s="217">
        <v>3</v>
      </c>
      <c r="G35" s="73" t="str">
        <f>G32</f>
        <v>Islande</v>
      </c>
      <c r="H35" s="95">
        <f t="shared" si="0"/>
        <v>2</v>
      </c>
      <c r="I35" s="106">
        <f>AI35</f>
        <v>3</v>
      </c>
      <c r="J35" s="68" t="str">
        <f>INDEX(AM33:AM36,MATCH(AK35,$AL33:$AL36,0))</f>
        <v>Croatie</v>
      </c>
      <c r="K35" s="111">
        <f>INDEX(AN33:AN36,MATCH(AK35,$AL33:$AL36,0))</f>
        <v>2</v>
      </c>
      <c r="L35" s="112">
        <f>INDEX(AO33:AO36,MATCH(AK35,$AL33:$AL36,0))</f>
        <v>3</v>
      </c>
      <c r="M35" s="111">
        <f>INDEX(AP33:AP36,MATCH(AK35,$AL33:$AL36,0))</f>
        <v>4</v>
      </c>
      <c r="N35" s="113">
        <f>INDEX(AQ33:AQ36,MATCH(AK35,$AL33:$AL36,0))</f>
        <v>-1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2.97</v>
      </c>
      <c r="AL35" s="28">
        <f>SUM(BD35:BG35)+2.47</f>
        <v>2.97</v>
      </c>
      <c r="AM35" s="21" t="str">
        <f>D33</f>
        <v>Croatie</v>
      </c>
      <c r="AN35" s="22">
        <f>SUM(AR35:AU35)</f>
        <v>2</v>
      </c>
      <c r="AO35" s="23">
        <f>E33+F34+F37</f>
        <v>3</v>
      </c>
      <c r="AP35" s="22">
        <f>F33+E34+E37</f>
        <v>4</v>
      </c>
      <c r="AQ35" s="24">
        <f>AO35-AP35</f>
        <v>-1</v>
      </c>
      <c r="AR35" s="22">
        <f>IF(ISBLANK(F34),0,IF(AT33=3,0,IF(AT33=1,1,3)))</f>
        <v>1</v>
      </c>
      <c r="AS35" s="22">
        <f>IF(ISBLANK(F37),0,IF(F37&gt;E37,3,IF(F37=E37,1,0)))</f>
        <v>0</v>
      </c>
      <c r="AT35" s="22" t="s">
        <v>73</v>
      </c>
      <c r="AU35" s="22">
        <f>IF(ISBLANK(E33),0,IF(E33&gt;F33,3,IF(E33=F33,1,0)))</f>
        <v>1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9902</v>
      </c>
      <c r="BA35" s="22" t="s">
        <v>73</v>
      </c>
      <c r="BB35" s="22">
        <f>10000*(AR35+AU35)+(E33-F33+F34-E34)*100+(E33+F34)</f>
        <v>20002</v>
      </c>
      <c r="BC35" s="24">
        <f>10000*(AS35+AU35)+(E33-F33+F37-E37)*100+(E33+F37)</f>
        <v>9902</v>
      </c>
      <c r="BD35" s="29">
        <f>-BF33</f>
        <v>0.5</v>
      </c>
      <c r="BE35" s="25">
        <f>-BF34</f>
        <v>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>
        <f>IF(H36=0,"",IF(AND(H36='Résultats officiels'!H36,L!E36='Résultats officiels'!E36,'Résultats officiels'!F36=L!F36),1,""))</f>
        <v>1</v>
      </c>
      <c r="D36" s="68" t="str">
        <f>G33</f>
        <v>Nigéria</v>
      </c>
      <c r="E36" s="217">
        <v>1</v>
      </c>
      <c r="F36" s="217">
        <v>2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Nigéria</v>
      </c>
      <c r="K36" s="115">
        <f>INDEX(AN33:AN36,MATCH(AK36,$AL33:$AL36,0))</f>
        <v>1</v>
      </c>
      <c r="L36" s="116">
        <f>INDEX(AO33:AO36,MATCH(AK36,$AL33:$AL36,0))</f>
        <v>4</v>
      </c>
      <c r="M36" s="115">
        <f>INDEX(AP33:AP36,MATCH(AK36,$AL33:$AL36,0))</f>
        <v>6</v>
      </c>
      <c r="N36" s="117">
        <f>INDEX(AQ33:AQ36,MATCH(AK36,$AL33:$AL36,0))</f>
        <v>-2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officiels'!U38=L!U36),"E",""))</f>
        <v>E</v>
      </c>
      <c r="R36" s="98" t="str">
        <f>IF('Résultats officiels'!O36=0,"",IF(AND(U36='Résultats officiels'!U36,'Résultats officiels'!U37=L!U37),"A",""))</f>
        <v/>
      </c>
      <c r="S36" s="286" t="str">
        <f>IF(O36=0,"",IF(AND(R36="A",O36='Résultats officiels'!O36),1,IF(AND(L!R37="A",L!O36='Résultats officiels'!O38),1,"")))</f>
        <v/>
      </c>
      <c r="T36" s="297" t="str">
        <f>IF(O36=0,"",IF(AND(R36="A",O36='Résultats officiels'!O36,V36='Résultats officiels'!V36,'Résultats officiels'!V37=L!V37),1,IF(AND(L!R37="A",L!O36='Résultats officiels'!O38,L!V36='Résultats officiels'!V38,'Résultats officiels'!V39=L!V37),1,"")))</f>
        <v/>
      </c>
      <c r="U36" s="128" t="str">
        <f>IF(100*V26+W26&gt;100*V27+W27,U26,IF(100*V26+W26&lt;100*V27+W27,U27,IF(X27*X26=1,"-",CONCATENATE(U26," ou ",U27))))</f>
        <v>France</v>
      </c>
      <c r="V36" s="218">
        <v>1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3.98</v>
      </c>
      <c r="AL36" s="30">
        <f>SUM(BD36:BG36)+2.48</f>
        <v>3.98</v>
      </c>
      <c r="AM36" s="31" t="str">
        <f>G33</f>
        <v>Nigéria</v>
      </c>
      <c r="AN36" s="27">
        <f>SUM(AR36:AU36)</f>
        <v>1</v>
      </c>
      <c r="AO36" s="32">
        <f>F33+E35+E36</f>
        <v>4</v>
      </c>
      <c r="AP36" s="27">
        <f>E33+F35+F36</f>
        <v>6</v>
      </c>
      <c r="AQ36" s="33">
        <f>AO36-AP36</f>
        <v>-2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1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-197</v>
      </c>
      <c r="BB36" s="27">
        <f>10000*(AR36+AT36)+(E36-F36+F33-E33)*100+(E36+F33)</f>
        <v>9902</v>
      </c>
      <c r="BC36" s="33">
        <f>10000*(AS36+AT36)+(E35-F35+F33-E33)*100+(E35+F33)</f>
        <v>9903</v>
      </c>
      <c r="BD36" s="34">
        <f>-BG33</f>
        <v>0.5</v>
      </c>
      <c r="BE36" s="35">
        <f>-BG34</f>
        <v>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officiels'!H37,L!E37='Résultats officiels'!E37,'Résultats officiels'!F37=L!F37),1,""))</f>
        <v/>
      </c>
      <c r="D37" s="71" t="str">
        <f>G32</f>
        <v>Islande</v>
      </c>
      <c r="E37" s="217">
        <v>2</v>
      </c>
      <c r="F37" s="217">
        <v>1</v>
      </c>
      <c r="G37" s="74" t="str">
        <f>D33</f>
        <v>Croatie</v>
      </c>
      <c r="H37" s="95">
        <f t="shared" si="0"/>
        <v>1</v>
      </c>
      <c r="I37" s="118"/>
      <c r="J37" s="119" t="str">
        <f>IF(OR(I35&lt;3,I34&lt;2),"TIRAGE AU SORT !!!"," ")</f>
        <v xml:space="preserve"> </v>
      </c>
      <c r="K37" s="175"/>
      <c r="L37" s="175"/>
      <c r="M37" s="175"/>
      <c r="N37" s="175"/>
      <c r="O37" s="293"/>
      <c r="P37" s="293"/>
      <c r="Q37" s="97" t="str">
        <f>IF(AND('Résultats officiels'!O36&gt;0,U37='Résultats officiels'!U37),"E",IF(AND('Résultats officiels'!O38&gt;0,'Résultats officiels'!U39=L!U37),"E",""))</f>
        <v/>
      </c>
      <c r="R37" s="98" t="str">
        <f>IF('Résultats officiels'!O38=0,"",IF(AND(U36='Résultats officiels'!U38,'Résultats officiels'!U39=L!U37),"A",""))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2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7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officiels'!U36=L!U38),"E",""))</f>
        <v/>
      </c>
      <c r="R38" s="98" t="str">
        <f>IF('Résultats officiels'!O38=0,"",IF(AND(U38='Résultats officiels'!U38,'Résultats officiels'!U39=L!U39),"A",""))</f>
        <v/>
      </c>
      <c r="S38" s="286" t="str">
        <f>IF(O38=0,"",IF(AND(R38="A",O38='Résultats officiels'!O38),1,IF(AND(L!R39="A",L!O38='Résultats officiels'!O36),1,"")))</f>
        <v/>
      </c>
      <c r="T38" s="297" t="str">
        <f>IF(O38=0,"",IF(AND(R38="A",O38='Résultats officiels'!O38,V38='Résultats officiels'!V38,'Résultats officiels'!V39=L!V39),1,IF(AND(L!R39="A",L!O38='Résultats officiels'!O36,L!V38='Résultats officiels'!V36,'Résultats officiels'!V37=L!V39),1,"")))</f>
        <v/>
      </c>
      <c r="U38" s="125" t="str">
        <f>IF(100*V28+W28&gt;100*V29+W29,U28,IF(100*V28+W28&lt;100*V29+W29,U29,IF(X30*X31=1,"-",CONCATENATE(U28," ou ",U29))))</f>
        <v>Portugal</v>
      </c>
      <c r="V38" s="218">
        <v>1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7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officiels'!U37=L!U39),"E",""))</f>
        <v/>
      </c>
      <c r="R39" s="98" t="str">
        <f>IF('Résultats officiels'!O36=0,"",IF(AND(U38='Résultats officiels'!U36,'Résultats officiels'!U37=L!U39),"A",""))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3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officiels'!H40,L!E40='Résultats officiels'!E40,'Résultats officiels'!F40=L!F40),1,""))</f>
        <v/>
      </c>
      <c r="D40" s="67" t="s">
        <v>83</v>
      </c>
      <c r="E40" s="217">
        <v>1</v>
      </c>
      <c r="F40" s="217">
        <v>0</v>
      </c>
      <c r="G40" s="72" t="s">
        <v>128</v>
      </c>
      <c r="H40" s="95">
        <f t="shared" si="0"/>
        <v>1</v>
      </c>
      <c r="I40" s="177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officiels'!H41,L!E41='Résultats officiels'!E41,'Résultats officiels'!F41=L!F41),1,""))</f>
        <v/>
      </c>
      <c r="D41" s="68" t="s">
        <v>36</v>
      </c>
      <c r="E41" s="217">
        <v>2</v>
      </c>
      <c r="F41" s="217">
        <v>0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7</v>
      </c>
      <c r="M41" s="103">
        <f>INDEX(AP41:AP44,MATCH(AK41,$AL41:$AL44,0))</f>
        <v>2</v>
      </c>
      <c r="N41" s="123">
        <f>INDEX(AQ41:AQ44,MATCH(AK41,$AL41:$AL44,0))</f>
        <v>5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1.9500000000000002</v>
      </c>
      <c r="AM41" s="21" t="str">
        <f>D40</f>
        <v>Costa Rica</v>
      </c>
      <c r="AN41" s="22">
        <f>SUM(AR41:AU41)</f>
        <v>4</v>
      </c>
      <c r="AO41" s="23">
        <f>E40+E42+F44</f>
        <v>3</v>
      </c>
      <c r="AP41" s="22">
        <f>F40+F42+E44</f>
        <v>3</v>
      </c>
      <c r="AQ41" s="24">
        <f>AO41-AP41</f>
        <v>0</v>
      </c>
      <c r="AR41" s="22" t="s">
        <v>73</v>
      </c>
      <c r="AS41" s="22">
        <f>IF(ISBLANK(E40),0,IF(E40&gt;F40,3,IF(E40=F40,1,0)))</f>
        <v>3</v>
      </c>
      <c r="AT41" s="22">
        <f>IF(ISBLANK(E42),0,IF(E42&gt;F42,3,IF(E42=F42,1,0)))</f>
        <v>0</v>
      </c>
      <c r="AU41" s="22">
        <f>IF(ISBLANK(F44),0,IF(F44&gt;E44,3,IF(F44=E44,1,0)))</f>
        <v>1</v>
      </c>
      <c r="AV41" s="23" t="s">
        <v>73</v>
      </c>
      <c r="AW41" s="22" t="b">
        <f>(10*(AQ41-AQ42)+AO41-AO42&gt;0)</f>
        <v>1</v>
      </c>
      <c r="AX41" s="22" t="b">
        <f>10*(AQ41-AQ43)+AO41-AO43&gt;0</f>
        <v>0</v>
      </c>
      <c r="AY41" s="24" t="b">
        <f>10*(AQ41-AQ44)+AO41-AO44&gt;0</f>
        <v>1</v>
      </c>
      <c r="AZ41" s="23">
        <f>10000*(AS41+AT41)+(E42-F42+E40-F40)*100+(E42+E40)</f>
        <v>30002</v>
      </c>
      <c r="BA41" s="22">
        <f>10000*(AS41+AU41)+(E40-F40+F44-E44)*100+(E40+F44)</f>
        <v>40102</v>
      </c>
      <c r="BB41" s="22">
        <f>10000*(AT41+AU41)+(F44-E44+E42-F42)*100+(F44+E42)</f>
        <v>9902</v>
      </c>
      <c r="BC41" s="24" t="s">
        <v>73</v>
      </c>
      <c r="BD41" s="23" t="s">
        <v>73</v>
      </c>
      <c r="BE41" s="25">
        <f>IF($AN41&gt;$AN42,-0.5,IF($AN42&gt;$AN41,0.5,IF(AW41,-0.5,IF(AV42,0.5,BU41))))</f>
        <v>-0.5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-0.5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officiels'!H42,L!E42='Résultats officiels'!E42,'Résultats officiels'!F42=L!F42),1,""))</f>
        <v/>
      </c>
      <c r="D42" s="68" t="str">
        <f>D40</f>
        <v>Costa Rica</v>
      </c>
      <c r="E42" s="217">
        <v>1</v>
      </c>
      <c r="F42" s="217">
        <v>2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Costa Rica</v>
      </c>
      <c r="K42" s="108">
        <f>INDEX(AN41:AN44,MATCH(AK42,$AL41:$AL44,0))</f>
        <v>4</v>
      </c>
      <c r="L42" s="109">
        <f>INDEX(AO41:AO44,MATCH(AK42,$AL41:$AL44,0))</f>
        <v>3</v>
      </c>
      <c r="M42" s="108">
        <f>INDEX(AP41:AP44,MATCH(AK42,$AL41:$AL44,0))</f>
        <v>3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1.9500000000000002</v>
      </c>
      <c r="AL42" s="28">
        <f>SUM(BD42:BG42)+2.46</f>
        <v>3.96</v>
      </c>
      <c r="AM42" s="21" t="str">
        <f>G40</f>
        <v>Serbie</v>
      </c>
      <c r="AN42" s="22">
        <f>SUM(AR42:AU42)</f>
        <v>0</v>
      </c>
      <c r="AO42" s="23">
        <f>F40+F43+E45</f>
        <v>1</v>
      </c>
      <c r="AP42" s="22">
        <f>E40+E43+F45</f>
        <v>5</v>
      </c>
      <c r="AQ42" s="24">
        <f>AO42-AP42</f>
        <v>-4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-299</v>
      </c>
      <c r="BA42" s="22">
        <f>10000*(AR42+AU42)+(F40-E40+F43-E43)*100+(F40+F43)</f>
        <v>-200</v>
      </c>
      <c r="BB42" s="22" t="s">
        <v>73</v>
      </c>
      <c r="BC42" s="24">
        <f>10000*(AT42+AU42)+(F43-E43+E45-F45)*100+(F43+E45)</f>
        <v>-299</v>
      </c>
      <c r="BD42" s="29">
        <f>-BE41</f>
        <v>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 t="str">
        <f>IF(H43=0,"",IF(AND(H43='Résultats officiels'!H43,L!E43='Résultats officiels'!E43,'Résultats officiels'!F43=L!F43),1,""))</f>
        <v/>
      </c>
      <c r="D43" s="68" t="str">
        <f>G41</f>
        <v>Suisse</v>
      </c>
      <c r="E43" s="217">
        <v>1</v>
      </c>
      <c r="F43" s="217">
        <v>0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Suisse</v>
      </c>
      <c r="K43" s="111">
        <f>INDEX(AN41:AN44,MATCH(AK43,$AL41:$AL44,0))</f>
        <v>4</v>
      </c>
      <c r="L43" s="112">
        <f>INDEX(AO41:AO44,MATCH(AK43,$AL41:$AL44,0))</f>
        <v>2</v>
      </c>
      <c r="M43" s="111">
        <f>INDEX(AP41:AP44,MATCH(AK43,$AL41:$AL44,0))</f>
        <v>3</v>
      </c>
      <c r="N43" s="113">
        <f>INDEX(AQ41:AQ44,MATCH(AK43,$AL41:$AL44,0))</f>
        <v>-1</v>
      </c>
      <c r="O43" s="173"/>
      <c r="P43" s="173"/>
      <c r="Q43" s="97" t="str">
        <f>IF(AND('Résultats officiels'!O41&gt;0,U43='Résultats officiels'!U43),"E",IF(AND('Résultats officiels'!O41&gt;0,'Résultats officiels'!U44=L!U43),"E",""))</f>
        <v/>
      </c>
      <c r="R43" s="98" t="str">
        <f>IF('Résultats officiels'!O41=0,"",IF(AND(U43='Résultats officiels'!U43,'Résultats officiels'!U44=L!U44),"A",""))</f>
        <v/>
      </c>
      <c r="S43" s="286" t="str">
        <f>IF(O41=0,"",IF(AND(R43="A",O41='Résultats officiels'!O41),1,IF(AND(L!R44="A",L!O41='Résultats officiels'!O41),1,"")))</f>
        <v/>
      </c>
      <c r="T43" s="287" t="str">
        <f>IF(O41=0,"",IF(AND(R43="A",O41='Résultats officiels'!O41,V43='Résultats officiels'!V43,'Résultats officiels'!V44=L!V44),1,IF(AND(L!R44="A",L!O41='Résultats officiels'!O41,L!V43='Résultats officiels'!V44,'Résultats officiels'!V43=L!V44),1,"")))</f>
        <v/>
      </c>
      <c r="U43" s="125" t="str">
        <f>IF(100*V36+W36&gt;100*V37+W37,U36,IF(100*V36+W36&lt;100*V37+W37,U37," - "))</f>
        <v>Brésil</v>
      </c>
      <c r="V43" s="218">
        <v>2</v>
      </c>
      <c r="W43" s="100"/>
      <c r="X43" s="147" t="str">
        <f>IF(AND('Résultats officiels'!X41&gt;0,AA43='Résultats officiels'!AA43),"E",IF(AND('Résultats officiels'!X41&gt;0,'Résultats officiels'!AA44=L!AA43),"E",""))</f>
        <v/>
      </c>
      <c r="Y43" s="286" t="str">
        <f>IF(X41=0,"",IF(AND(X45="A",X41='Résultats officiels'!X41),1,IF(AND(X46="A",L!X41='Résultats officiels'!X41),1,"")))</f>
        <v/>
      </c>
      <c r="Z43" s="287" t="str">
        <f>IF(X41=0,"",IF(AND(X45="A",X41='Résultats officiels'!X41,AB43='Résultats officiels'!AB43,'Résultats officiels'!AB44=L!AB44),1,IF(AND(L!X46="A",L!X41='Résultats officiels'!X41,L!AB43='Résultats officiels'!AB44,'Résultats officiels'!AB43=L!AB44),1,"")))</f>
        <v/>
      </c>
      <c r="AA43" s="100" t="str">
        <f>IF(100*V36+W36&gt;100*V37+W37,U37,IF(100*V36+W36&lt;100*V37+W37,U36," - "))</f>
        <v>France</v>
      </c>
      <c r="AB43" s="217">
        <v>2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2.98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7</v>
      </c>
      <c r="AP43" s="22">
        <f>F41+E42+E45</f>
        <v>2</v>
      </c>
      <c r="AQ43" s="24">
        <f>AO43-AP43</f>
        <v>5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60305</v>
      </c>
      <c r="BA43" s="22" t="s">
        <v>73</v>
      </c>
      <c r="BB43" s="22">
        <f>10000*(AR43+AU43)+(E41-F41+F42-E42)*100+(E41+F42)</f>
        <v>60304</v>
      </c>
      <c r="BC43" s="24">
        <f>10000*(AS43+AU43)+(E41-F41+F45-E45)*100+(E41+F45)</f>
        <v>60405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>
        <f>IF(H44=0,"",IF(H44='Résultats officiels'!H44,1,""))</f>
        <v>1</v>
      </c>
      <c r="C44" s="75" t="str">
        <f>IF(H44=0,"",IF(AND(H44='Résultats officiels'!H44,L!E44='Résultats officiels'!E44,'Résultats officiels'!F44=L!F44),1,""))</f>
        <v/>
      </c>
      <c r="D44" s="68" t="str">
        <f>G41</f>
        <v>Suisse</v>
      </c>
      <c r="E44" s="217">
        <v>1</v>
      </c>
      <c r="F44" s="217">
        <v>1</v>
      </c>
      <c r="G44" s="73" t="str">
        <f>D40</f>
        <v>Costa Rica</v>
      </c>
      <c r="H44" s="95">
        <f t="shared" si="0"/>
        <v>3</v>
      </c>
      <c r="I44" s="114">
        <f>AI44</f>
        <v>4</v>
      </c>
      <c r="J44" s="71" t="str">
        <f>INDEX(AM41:AM44,MATCH(AK44,$AL41:$AL44,0))</f>
        <v>Serbie</v>
      </c>
      <c r="K44" s="115">
        <f>INDEX(AN41:AN44,MATCH(AK44,$AL41:$AL44,0))</f>
        <v>0</v>
      </c>
      <c r="L44" s="116">
        <f>INDEX(AO41:AO44,MATCH(AK44,$AL41:$AL44,0))</f>
        <v>1</v>
      </c>
      <c r="M44" s="115">
        <f>INDEX(AP41:AP44,MATCH(AK44,$AL41:$AL44,0))</f>
        <v>5</v>
      </c>
      <c r="N44" s="117">
        <f>INDEX(AQ41:AQ44,MATCH(AK44,$AL41:$AL44,0))</f>
        <v>-4</v>
      </c>
      <c r="O44" s="173"/>
      <c r="P44" s="173"/>
      <c r="Q44" s="97" t="str">
        <f>IF(AND('Résultats officiels'!O41&gt;0,U44='Résultats officiels'!U44),"E",IF(AND('Résultats officiels'!O41&gt;0,'Résultats officiels'!U43=L!U44),"E",""))</f>
        <v/>
      </c>
      <c r="R44" s="98" t="str">
        <f>IF('Résultats officiels'!O41=0,"",IF(AND(U43='Résultats officiels'!U44,'Résultats officiels'!U43=L!U44),"A",""))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Allemagne</v>
      </c>
      <c r="V44" s="219">
        <v>0</v>
      </c>
      <c r="W44" s="100"/>
      <c r="X44" s="147" t="str">
        <f>IF(AND('Résultats officiels'!X41&gt;0,AA44='Résultats officiels'!AA44),"E",IF(AND('Résultats officiels'!X41&gt;0,'Résultats officiels'!AA43=L!AA44),"E",""))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Portugal</v>
      </c>
      <c r="AB44" s="219">
        <v>0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3.96</v>
      </c>
      <c r="AL44" s="30">
        <f>SUM(BD44:BG44)+2.48</f>
        <v>2.98</v>
      </c>
      <c r="AM44" s="31" t="str">
        <f>G41</f>
        <v>Suisse</v>
      </c>
      <c r="AN44" s="27">
        <f>SUM(AR44:AU44)</f>
        <v>4</v>
      </c>
      <c r="AO44" s="32">
        <f>F41+E43+E44</f>
        <v>2</v>
      </c>
      <c r="AP44" s="27">
        <f>E41+F43+F44</f>
        <v>3</v>
      </c>
      <c r="AQ44" s="33">
        <f>AO44-AP44</f>
        <v>-1</v>
      </c>
      <c r="AR44" s="27">
        <f>IF(ISBLANK(E44),0,IF(AU41=3,0,IF(AU41=1,1,3)))</f>
        <v>1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0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40102</v>
      </c>
      <c r="BB44" s="27">
        <f>10000*(AR44+AT44)+(E44-F44+F41-E41)*100+(E44+F41)</f>
        <v>9801</v>
      </c>
      <c r="BC44" s="33">
        <f>10000*(AS44+AT44)+(E43-F43+F41-E41)*100+(E43+F41)</f>
        <v>29901</v>
      </c>
      <c r="BD44" s="34">
        <f>-BG41</f>
        <v>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officiels'!H45,L!E45='Résultats officiels'!E45,'Résultats officiels'!F45=L!F45),1,""))</f>
        <v/>
      </c>
      <c r="D45" s="71" t="str">
        <f>G40</f>
        <v>Serbie</v>
      </c>
      <c r="E45" s="217">
        <v>1</v>
      </c>
      <c r="F45" s="217">
        <v>3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5"/>
      <c r="L45" s="175"/>
      <c r="M45" s="175"/>
      <c r="N45" s="175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officiels'!AA44=L!AA44),"A",""))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7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officiels'!U46=L!U46),"C","")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Brésil</v>
      </c>
      <c r="V46" s="130"/>
      <c r="W46" s="95"/>
      <c r="X46" s="148" t="str">
        <f>IF('Résultats officiels'!X41=0,"",IF(AND(AA43='Résultats officiels'!AA44,'Résultats officiels'!AA43=L!AA44),"A",""))</f>
        <v/>
      </c>
      <c r="Y46" s="288" t="s">
        <v>92</v>
      </c>
      <c r="Z46" s="257"/>
      <c r="AA46" s="282" t="str">
        <f>IF(100*V43+W43&gt;100*V44+W44,U44,IF(100*V44+W44&gt;100*V43+W43,U43,"-"))</f>
        <v>Allemagne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7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officiels'!AA46=L!AA46),"S","")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officiels'!H48,L!E48='Résultats officiels'!E48,'Résultats officiels'!F48=L!F48),1,""))</f>
        <v/>
      </c>
      <c r="D48" s="67" t="s">
        <v>100</v>
      </c>
      <c r="E48" s="217">
        <v>3</v>
      </c>
      <c r="F48" s="217">
        <v>1</v>
      </c>
      <c r="G48" s="72" t="s">
        <v>72</v>
      </c>
      <c r="H48" s="95">
        <f t="shared" si="0"/>
        <v>1</v>
      </c>
      <c r="I48" s="177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France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officiels'!H49,L!E49='Résultats officiels'!E49,'Résultats officiels'!F49=L!F49),1,""))</f>
        <v/>
      </c>
      <c r="D49" s="68" t="s">
        <v>129</v>
      </c>
      <c r="E49" s="217">
        <v>1</v>
      </c>
      <c r="F49" s="217">
        <v>1</v>
      </c>
      <c r="G49" s="73" t="s">
        <v>105</v>
      </c>
      <c r="H49" s="95">
        <f t="shared" si="0"/>
        <v>3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8</v>
      </c>
      <c r="M49" s="103">
        <f>INDEX(AP49:AP52,MATCH(AK49,$AL49:$AL52,0))</f>
        <v>1</v>
      </c>
      <c r="N49" s="123">
        <f>INDEX(AQ49:AQ52,MATCH(AK49,$AL49:$AL52,0))</f>
        <v>7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8</v>
      </c>
      <c r="AP49" s="22">
        <f>F48+F50+E52</f>
        <v>1</v>
      </c>
      <c r="AQ49" s="24">
        <f>AO49-AP49</f>
        <v>7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60405</v>
      </c>
      <c r="BA49" s="22">
        <f>10000*(AS49+AU49)+(E48-F48+F52-E52)*100+(E48+F52)</f>
        <v>60506</v>
      </c>
      <c r="BB49" s="22">
        <f>10000*(AT49+AU49)+(F52-E52+E50-F50)*100+(F52+E50)</f>
        <v>60505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 t="str">
        <f>IF(H50=0,"",IF(AND(H50='Résultats officiels'!H50,L!E50='Résultats officiels'!E50,'Résultats officiels'!F50=L!F50),1,""))</f>
        <v/>
      </c>
      <c r="D50" s="68" t="str">
        <f>D48</f>
        <v>Allemagne</v>
      </c>
      <c r="E50" s="217">
        <v>2</v>
      </c>
      <c r="F50" s="217">
        <v>0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Mexique</v>
      </c>
      <c r="K50" s="108">
        <f>INDEX(AN49:AN52,MATCH(AK50,$AL49:$AL52,0))</f>
        <v>6</v>
      </c>
      <c r="L50" s="109">
        <f>INDEX(AO49:AO52,MATCH(AK50,$AL49:$AL52,0))</f>
        <v>4</v>
      </c>
      <c r="M50" s="108">
        <f>INDEX(AP49:AP52,MATCH(AK50,$AL49:$AL52,0))</f>
        <v>4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Portugal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1.96</v>
      </c>
      <c r="AL50" s="28">
        <f>SUM(BD50:BG50)+2.46</f>
        <v>1.96</v>
      </c>
      <c r="AM50" s="21" t="str">
        <f>G48</f>
        <v>Mexique</v>
      </c>
      <c r="AN50" s="22">
        <f>SUM(AR50:AU50)</f>
        <v>6</v>
      </c>
      <c r="AO50" s="23">
        <f>F48+F51+E53</f>
        <v>4</v>
      </c>
      <c r="AP50" s="22">
        <f>E48+E51+F53</f>
        <v>4</v>
      </c>
      <c r="AQ50" s="24">
        <f>AO50-AP50</f>
        <v>0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3</v>
      </c>
      <c r="AU50" s="22">
        <f>IF(ISBLANK(F51),0,IF(F51&gt;E51,3,IF(F51=E51,1,0)))</f>
        <v>3</v>
      </c>
      <c r="AV50" s="23" t="b">
        <f>(10*(AQ49-AQ50)+AO49-AO50&lt;0)</f>
        <v>0</v>
      </c>
      <c r="AW50" s="22" t="s">
        <v>73</v>
      </c>
      <c r="AX50" s="22" t="b">
        <f>10*(AQ50-AQ51)+AO50-AO51&gt;0</f>
        <v>1</v>
      </c>
      <c r="AY50" s="24" t="b">
        <f>10*(AQ50-AQ52)+AO50-AO52&gt;0</f>
        <v>1</v>
      </c>
      <c r="AZ50" s="23">
        <f>10000*(AR50+AT50)+(F48-E48+E53-F53)*100+(F48+E53)</f>
        <v>29902</v>
      </c>
      <c r="BA50" s="22">
        <f>10000*(AR50+AU50)+(F48-E48+F51-E51)*100+(F48+F51)</f>
        <v>29903</v>
      </c>
      <c r="BB50" s="22" t="s">
        <v>73</v>
      </c>
      <c r="BC50" s="24">
        <f>10000*(AT50+AU50)+(F51-E51+E53-F53)*100+(F51+E53)</f>
        <v>60203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-0.5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>
        <f>IF(H51=0,"",IF(H51='Résultats officiels'!H51,1,""))</f>
        <v>1</v>
      </c>
      <c r="C51" s="75">
        <f>IF(H51=0,"",IF(AND(H51='Résultats officiels'!H51,L!E51='Résultats officiels'!E51,'Résultats officiels'!F51=L!F51),1,""))</f>
        <v>1</v>
      </c>
      <c r="D51" s="68" t="str">
        <f>G49</f>
        <v>Corée du Sud</v>
      </c>
      <c r="E51" s="217">
        <v>1</v>
      </c>
      <c r="F51" s="217">
        <v>2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Suède</v>
      </c>
      <c r="K51" s="111">
        <f>INDEX(AN49:AN52,MATCH(AK51,$AL49:$AL52,0))</f>
        <v>1</v>
      </c>
      <c r="L51" s="112">
        <f>INDEX(AO49:AO52,MATCH(AK51,$AL49:$AL52,0))</f>
        <v>1</v>
      </c>
      <c r="M51" s="111">
        <f>INDEX(AP49:AP52,MATCH(AK51,$AL49:$AL52,0))</f>
        <v>4</v>
      </c>
      <c r="N51" s="113">
        <f>INDEX(AQ49:AQ52,MATCH(AK51,$AL49:$AL52,0))</f>
        <v>-3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25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2.97</v>
      </c>
      <c r="AL51" s="28">
        <f>SUM(BD51:BG51)+2.47</f>
        <v>2.97</v>
      </c>
      <c r="AM51" s="21" t="str">
        <f>D49</f>
        <v>Suède</v>
      </c>
      <c r="AN51" s="22">
        <f>SUM(AR51:AU51)</f>
        <v>1</v>
      </c>
      <c r="AO51" s="23">
        <f>E49+F50+F53</f>
        <v>1</v>
      </c>
      <c r="AP51" s="22">
        <f>F49+E50+E53</f>
        <v>4</v>
      </c>
      <c r="AQ51" s="24">
        <f>AO51-AP51</f>
        <v>-3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1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-300</v>
      </c>
      <c r="BA51" s="22" t="s">
        <v>73</v>
      </c>
      <c r="BB51" s="22">
        <f>10000*(AR51+AU51)+(E49-F49+F50-E50)*100+(E49+F50)</f>
        <v>9801</v>
      </c>
      <c r="BC51" s="24">
        <f>10000*(AS51+AU51)+(E49-F49+F53-E53)*100+(E49+F53)</f>
        <v>9901</v>
      </c>
      <c r="BD51" s="29">
        <f>-BF49</f>
        <v>0.5</v>
      </c>
      <c r="BE51" s="25">
        <f>-BF50</f>
        <v>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officiels'!H52,L!E52='Résultats officiels'!E52,'Résultats officiels'!F52=L!F52),1,""))</f>
        <v/>
      </c>
      <c r="D52" s="68" t="str">
        <f>G49</f>
        <v>Corée du Sud</v>
      </c>
      <c r="E52" s="217">
        <v>0</v>
      </c>
      <c r="F52" s="217">
        <v>3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1</v>
      </c>
      <c r="L52" s="116">
        <f>INDEX(AO49:AO52,MATCH(AK52,$AL49:$AL52,0))</f>
        <v>2</v>
      </c>
      <c r="M52" s="115">
        <f>INDEX(AP49:AP52,MATCH(AK52,$AL49:$AL52,0))</f>
        <v>6</v>
      </c>
      <c r="N52" s="117">
        <f>INDEX(AQ49:AQ52,MATCH(AK52,$AL49:$AL52,0))</f>
        <v>-4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1</v>
      </c>
      <c r="AO52" s="32">
        <f>F49+E51+E52</f>
        <v>2</v>
      </c>
      <c r="AP52" s="27">
        <f>E49+F51+F52</f>
        <v>6</v>
      </c>
      <c r="AQ52" s="33">
        <f>AO52-AP52</f>
        <v>-4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1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-399</v>
      </c>
      <c r="BB52" s="27">
        <f>10000*(AR52+AT52)+(E52-F52+F49-E49)*100+(E52+F49)</f>
        <v>9701</v>
      </c>
      <c r="BC52" s="33">
        <f>10000*(AS52+AT52)+(E51-F51+F49-E49)*100+(E51+F49)</f>
        <v>9902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officiels'!H53,L!E53='Résultats officiels'!E53,'Résultats officiels'!F53=L!F53),1,""))</f>
        <v/>
      </c>
      <c r="D53" s="71" t="str">
        <f>G48</f>
        <v>Mexique</v>
      </c>
      <c r="E53" s="217">
        <v>1</v>
      </c>
      <c r="F53" s="217">
        <v>0</v>
      </c>
      <c r="G53" s="74" t="str">
        <f>D49</f>
        <v>Suède</v>
      </c>
      <c r="H53" s="95">
        <f t="shared" si="0"/>
        <v>1</v>
      </c>
      <c r="I53" s="118"/>
      <c r="J53" s="119" t="str">
        <f>IF(OR(I51&lt;3,I50&lt;2),"TIRAGE AU SORT !!!"," ")</f>
        <v xml:space="preserve"> </v>
      </c>
      <c r="K53" s="175"/>
      <c r="L53" s="175"/>
      <c r="M53" s="175"/>
      <c r="N53" s="175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3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7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7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16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officiels'!H56,L!E56='Résultats officiels'!E56,'Résultats officiels'!F56=L!F56),1,""))</f>
        <v/>
      </c>
      <c r="D56" s="67" t="s">
        <v>103</v>
      </c>
      <c r="E56" s="217">
        <v>2</v>
      </c>
      <c r="F56" s="217">
        <v>0</v>
      </c>
      <c r="G56" s="72" t="s">
        <v>130</v>
      </c>
      <c r="H56" s="95">
        <f t="shared" si="0"/>
        <v>1</v>
      </c>
      <c r="I56" s="177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>
        <f>IF(H57=0,"",IF(AND(H57='Résultats officiels'!H57,L!E57='Résultats officiels'!E57,'Résultats officiels'!F57=L!F57),1,""))</f>
        <v>1</v>
      </c>
      <c r="D57" s="68" t="s">
        <v>131</v>
      </c>
      <c r="E57" s="217">
        <v>1</v>
      </c>
      <c r="F57" s="217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9</v>
      </c>
      <c r="L57" s="104">
        <f>INDEX(AO57:AO60,MATCH(AK57,$AL57:$AL60,0))</f>
        <v>6</v>
      </c>
      <c r="M57" s="103">
        <f>INDEX(AP57:AP60,MATCH(AK57,$AL57:$AL60,0))</f>
        <v>2</v>
      </c>
      <c r="N57" s="123">
        <f>INDEX(AQ57:AQ60,MATCH(AK57,$AL57:$AL60,0))</f>
        <v>4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2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9</v>
      </c>
      <c r="AO57" s="47">
        <f>E56+E58+F60</f>
        <v>6</v>
      </c>
      <c r="AP57" s="46">
        <f>F56+F58+E60</f>
        <v>2</v>
      </c>
      <c r="AQ57" s="48">
        <f>AO57-AP57</f>
        <v>4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3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60304</v>
      </c>
      <c r="BA57" s="46">
        <f>10000*(AS57+AU57)+(E56-F56+F60-E60)*100+(E56+F60)</f>
        <v>60304</v>
      </c>
      <c r="BB57" s="46">
        <f>10000*(AT57+AU57)+(F60-E60+E58-F58)*100+(F60+E58)</f>
        <v>60204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officiels'!H58,L!E58='Résultats officiels'!E58,'Résultats officiels'!F58=L!F58),1,""))</f>
        <v/>
      </c>
      <c r="D58" s="68" t="str">
        <f>D56</f>
        <v>Belgique</v>
      </c>
      <c r="E58" s="217">
        <v>2</v>
      </c>
      <c r="F58" s="217">
        <v>1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6</v>
      </c>
      <c r="L58" s="109">
        <f>INDEX(AO57:AO60,MATCH(AK58,$AL57:$AL60,0))</f>
        <v>6</v>
      </c>
      <c r="M58" s="108">
        <f>INDEX(AP57:AP60,MATCH(AK58,$AL57:$AL60,0))</f>
        <v>5</v>
      </c>
      <c r="N58" s="110">
        <f>INDEX(AQ57:AQ60,MATCH(AK58,$AL57:$AL60,0))</f>
        <v>1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0</v>
      </c>
      <c r="AO58" s="47">
        <f>F56+F59+E61</f>
        <v>2</v>
      </c>
      <c r="AP58" s="46">
        <f>E56+E59+F61</f>
        <v>7</v>
      </c>
      <c r="AQ58" s="48">
        <f>AO58-AP58</f>
        <v>-5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-400</v>
      </c>
      <c r="BA58" s="46">
        <f>10000*(AR58+AU58)+(F56-E56+F59-E59)*100+(F56+F59)</f>
        <v>-298</v>
      </c>
      <c r="BB58" s="46" t="s">
        <v>73</v>
      </c>
      <c r="BC58" s="48">
        <f>10000*(AT58+AU58)+(F59-E59+E61-F61)*100+(F59+E61)</f>
        <v>-298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officiels'!H59,L!E59='Résultats officiels'!E59,'Résultats officiels'!F59=L!F59),1,""))</f>
        <v/>
      </c>
      <c r="D59" s="68" t="str">
        <f>G57</f>
        <v>Angleterre</v>
      </c>
      <c r="E59" s="217">
        <v>3</v>
      </c>
      <c r="F59" s="217">
        <v>2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3</v>
      </c>
      <c r="L59" s="112">
        <f>INDEX(AO57:AO60,MATCH(AK59,$AL57:$AL60,0))</f>
        <v>4</v>
      </c>
      <c r="M59" s="111">
        <f>INDEX(AP57:AP60,MATCH(AK59,$AL57:$AL60,0))</f>
        <v>4</v>
      </c>
      <c r="N59" s="113">
        <f>INDEX(AQ57:AQ60,MATCH(AK59,$AL57:$AL60,0))</f>
        <v>0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3</v>
      </c>
      <c r="AO59" s="47">
        <f>E57+F58+F61</f>
        <v>4</v>
      </c>
      <c r="AP59" s="46">
        <f>F57+E58+E61</f>
        <v>4</v>
      </c>
      <c r="AQ59" s="48">
        <f>AO59-AP59</f>
        <v>0</v>
      </c>
      <c r="AR59" s="46">
        <f>IF(ISBLANK(F58),0,IF(AT57=3,0,IF(AT57=1,1,3)))</f>
        <v>0</v>
      </c>
      <c r="AS59" s="46">
        <f>IF(ISBLANK(F61),0,IF(F61&gt;E61,3,IF(F61=E61,1,0)))</f>
        <v>3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30103</v>
      </c>
      <c r="BA59" s="46" t="s">
        <v>73</v>
      </c>
      <c r="BB59" s="46">
        <f>10000*(AR59+AU59)+(E57-F57+F58-E58)*100+(E57+F58)</f>
        <v>-198</v>
      </c>
      <c r="BC59" s="48">
        <f>10000*(AS59+AU59)+(E57-F57+F61-E61)*100+(E57+F61)</f>
        <v>30103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>
        <f>IF(H60=0,"",IF(H60='Résultats officiels'!H60,1,""))</f>
        <v>1</v>
      </c>
      <c r="C60" s="75" t="str">
        <f>IF(H60=0,"",IF(AND(H60='Résultats officiels'!H60,L!E60='Résultats officiels'!E60,'Résultats officiels'!F60=L!F60),1,""))</f>
        <v/>
      </c>
      <c r="D60" s="68" t="str">
        <f>G57</f>
        <v>Angleterre</v>
      </c>
      <c r="E60" s="217">
        <v>1</v>
      </c>
      <c r="F60" s="217">
        <v>2</v>
      </c>
      <c r="G60" s="73" t="str">
        <f>D56</f>
        <v>Belgique</v>
      </c>
      <c r="H60" s="95">
        <f t="shared" si="0"/>
        <v>2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0</v>
      </c>
      <c r="L60" s="116">
        <f>INDEX(AO57:AO60,MATCH(AK60,$AL57:$AL60,0))</f>
        <v>2</v>
      </c>
      <c r="M60" s="115">
        <f>INDEX(AP57:AP60,MATCH(AK60,$AL57:$AL60,0))</f>
        <v>7</v>
      </c>
      <c r="N60" s="117">
        <f>INDEX(AQ57:AQ60,MATCH(AK60,$AL57:$AL60,0))</f>
        <v>-5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6</v>
      </c>
      <c r="AO60" s="58">
        <f>F57+E59+E60</f>
        <v>6</v>
      </c>
      <c r="AP60" s="51">
        <f>E57+F59+F60</f>
        <v>5</v>
      </c>
      <c r="AQ60" s="59">
        <f>AO60-AP60</f>
        <v>1</v>
      </c>
      <c r="AR60" s="51">
        <f>IF(ISBLANK(E60),0,IF(AU57=3,0,IF(AU57=1,1,3)))</f>
        <v>0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30004</v>
      </c>
      <c r="BB60" s="51">
        <f>10000*(AR60+AT60)+(E60-F60+F57-E57)*100+(E60+F57)</f>
        <v>30003</v>
      </c>
      <c r="BC60" s="59">
        <f>10000*(AS60+AT60)+(E59-F59+F57-E57)*100+(E59+F57)</f>
        <v>60205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>
        <f>IF(H61=0,"",IF(H61='Résultats officiels'!H61,1,""))</f>
        <v>1</v>
      </c>
      <c r="C61" s="75" t="str">
        <f>IF(H61=0,"",IF(AND(H61='Résultats officiels'!H61,L!E61='Résultats officiels'!E61,'Résultats officiels'!F61=L!F61),1,""))</f>
        <v/>
      </c>
      <c r="D61" s="71" t="str">
        <f>G56</f>
        <v>Panama</v>
      </c>
      <c r="E61" s="217">
        <v>0</v>
      </c>
      <c r="F61" s="217">
        <v>2</v>
      </c>
      <c r="G61" s="74" t="str">
        <f>D57</f>
        <v>Tunisie</v>
      </c>
      <c r="H61" s="95">
        <f t="shared" si="0"/>
        <v>2</v>
      </c>
      <c r="I61" s="118"/>
      <c r="J61" s="119" t="str">
        <f>IF(OR(I59&lt;3,I58&lt;2),"TIRAGE AU SORT !!!"," ")</f>
        <v xml:space="preserve"> </v>
      </c>
      <c r="K61" s="175"/>
      <c r="L61" s="175"/>
      <c r="M61" s="175"/>
      <c r="N61" s="175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7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7"/>
      <c r="J63" s="95"/>
      <c r="K63" s="95"/>
      <c r="L63" s="95"/>
      <c r="M63" s="95"/>
      <c r="N63" s="95"/>
      <c r="O63" s="95"/>
      <c r="P63" s="175"/>
      <c r="Q63" s="175"/>
      <c r="R63" s="175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officiels'!H64,L!E64='Résultats officiels'!E64,'Résultats officiels'!F64=L!F64),1,""))</f>
        <v/>
      </c>
      <c r="D64" s="67" t="s">
        <v>78</v>
      </c>
      <c r="E64" s="217">
        <v>2</v>
      </c>
      <c r="F64" s="217">
        <v>1</v>
      </c>
      <c r="G64" s="72" t="s">
        <v>79</v>
      </c>
      <c r="H64" s="95">
        <f t="shared" si="0"/>
        <v>1</v>
      </c>
      <c r="I64" s="177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6"/>
      <c r="Q64" s="176"/>
      <c r="R64" s="176"/>
      <c r="S64" s="280" t="s">
        <v>107</v>
      </c>
      <c r="T64" s="281"/>
      <c r="U64" s="262">
        <f>SUM(U51:U62)</f>
        <v>46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officiels'!H65,L!E65='Résultats officiels'!E65,'Résultats officiels'!F65=L!F65),1,""))</f>
        <v/>
      </c>
      <c r="D65" s="68" t="s">
        <v>132</v>
      </c>
      <c r="E65" s="217">
        <v>2</v>
      </c>
      <c r="F65" s="217">
        <v>1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Pologne</v>
      </c>
      <c r="K65" s="103">
        <f>INDEX(AN65:AN68,MATCH(AK65,$AL65:$AL68,0))</f>
        <v>7</v>
      </c>
      <c r="L65" s="104">
        <f>INDEX(AO65:AO68,MATCH(AK65,$AL65:$AL68,0))</f>
        <v>6</v>
      </c>
      <c r="M65" s="103">
        <f>INDEX(AP65:AP68,MATCH(AK65,$AL65:$AL68,0))</f>
        <v>3</v>
      </c>
      <c r="N65" s="123">
        <f>INDEX(AQ65:AQ68,MATCH(AK65,$AL65:$AL68,0))</f>
        <v>3</v>
      </c>
      <c r="O65" s="95"/>
      <c r="P65" s="176"/>
      <c r="Q65" s="176"/>
      <c r="R65" s="176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0.9700000000000002</v>
      </c>
      <c r="AL65" s="44">
        <f>SUM(BD65:BG65)+2.45</f>
        <v>1.9500000000000002</v>
      </c>
      <c r="AM65" s="45" t="str">
        <f>D64</f>
        <v>Colombie</v>
      </c>
      <c r="AN65" s="46">
        <f>SUM(AR65:AU65)</f>
        <v>7</v>
      </c>
      <c r="AO65" s="47">
        <f>E64+E66+F68</f>
        <v>6</v>
      </c>
      <c r="AP65" s="46">
        <f>F64+F66+E68</f>
        <v>4</v>
      </c>
      <c r="AQ65" s="48">
        <f>AO65-AP65</f>
        <v>2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1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0</v>
      </c>
      <c r="AY65" s="48" t="b">
        <f>10*(AQ65-AQ68)+AO65-AO68&gt;0</f>
        <v>1</v>
      </c>
      <c r="AZ65" s="47">
        <f>10000*(AS65+AT65)+(E66-F66+E64-F64)*100+(E66+E64)</f>
        <v>40104</v>
      </c>
      <c r="BA65" s="46">
        <f>10000*(AS65+AU65)+(E64-F64+F68-E68)*100+(E64+F68)</f>
        <v>60204</v>
      </c>
      <c r="BB65" s="46">
        <f>10000*(AT65+AU65)+(F68-E68+E66-F66)*100+(F68+E66)</f>
        <v>40104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officiels'!H66,L!E66='Résultats officiels'!E66,'Résultats officiels'!F66=L!F66),1,""))</f>
        <v/>
      </c>
      <c r="D66" s="68" t="str">
        <f>D64</f>
        <v>Colombie</v>
      </c>
      <c r="E66" s="217">
        <v>2</v>
      </c>
      <c r="F66" s="217">
        <v>2</v>
      </c>
      <c r="G66" s="73" t="str">
        <f>D65</f>
        <v>Pologne</v>
      </c>
      <c r="H66" s="95">
        <f t="shared" si="0"/>
        <v>3</v>
      </c>
      <c r="I66" s="106">
        <f>AI66</f>
        <v>2</v>
      </c>
      <c r="J66" s="124" t="str">
        <f>INDEX(AM65:AM68,MATCH(AK66,$AL65:$AL68,0))</f>
        <v>Colombie</v>
      </c>
      <c r="K66" s="108">
        <f>INDEX(AN65:AN68,MATCH(AK66,$AL65:$AL68,0))</f>
        <v>7</v>
      </c>
      <c r="L66" s="109">
        <f>INDEX(AO65:AO68,MATCH(AK66,$AL65:$AL68,0))</f>
        <v>6</v>
      </c>
      <c r="M66" s="108">
        <f>INDEX(AP65:AP68,MATCH(AK66,$AL65:$AL68,0))</f>
        <v>4</v>
      </c>
      <c r="N66" s="110">
        <f>INDEX(AQ65:AQ68,MATCH(AK66,$AL65:$AL68,0))</f>
        <v>2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1.9500000000000002</v>
      </c>
      <c r="AL66" s="52">
        <f>SUM(BD66:BG66)+2.46</f>
        <v>3.96</v>
      </c>
      <c r="AM66" s="45" t="str">
        <f>G64</f>
        <v>Japon</v>
      </c>
      <c r="AN66" s="46">
        <f>SUM(AR66:AU66)</f>
        <v>0</v>
      </c>
      <c r="AO66" s="47">
        <f>F64+F67+E69</f>
        <v>1</v>
      </c>
      <c r="AP66" s="46">
        <f>E64+E67+F69</f>
        <v>5</v>
      </c>
      <c r="AQ66" s="48">
        <f>AO66-AP66</f>
        <v>-4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-299</v>
      </c>
      <c r="BA66" s="46">
        <f>10000*(AR66+AU66)+(F64-E64+F67-E67)*100+(F64+F67)</f>
        <v>-199</v>
      </c>
      <c r="BB66" s="46" t="s">
        <v>73</v>
      </c>
      <c r="BC66" s="48">
        <f>10000*(AT66+AU66)+(F67-E67+E69-F69)*100+(F67+E69)</f>
        <v>-300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officiels'!H67,L!E67='Résultats officiels'!E67,'Résultats officiels'!F67=L!F67),1,""))</f>
        <v/>
      </c>
      <c r="D67" s="68" t="str">
        <f>G65</f>
        <v>Sénégal</v>
      </c>
      <c r="E67" s="217">
        <v>1</v>
      </c>
      <c r="F67" s="217">
        <v>0</v>
      </c>
      <c r="G67" s="73" t="str">
        <f>G64</f>
        <v>Japon</v>
      </c>
      <c r="H67" s="95">
        <f t="shared" si="0"/>
        <v>1</v>
      </c>
      <c r="I67" s="106">
        <f>AI67</f>
        <v>3</v>
      </c>
      <c r="J67" s="68" t="str">
        <f>INDEX(AM65:AM68,MATCH(AK67,$AL65:$AL68,0))</f>
        <v>Sénégal</v>
      </c>
      <c r="K67" s="111">
        <f>INDEX(AN65:AN68,MATCH(AK67,$AL65:$AL68,0))</f>
        <v>3</v>
      </c>
      <c r="L67" s="112">
        <f>INDEX(AO65:AO68,MATCH(AK67,$AL65:$AL68,0))</f>
        <v>3</v>
      </c>
      <c r="M67" s="111">
        <f>INDEX(AP65:AP68,MATCH(AK67,$AL65:$AL68,0))</f>
        <v>4</v>
      </c>
      <c r="N67" s="113">
        <f>INDEX(AQ65:AQ68,MATCH(AK67,$AL65:$AL68,0))</f>
        <v>-1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2.98</v>
      </c>
      <c r="AL67" s="52">
        <f>SUM(BD67:BG67)+2.47</f>
        <v>0.9700000000000002</v>
      </c>
      <c r="AM67" s="45" t="str">
        <f>D65</f>
        <v>Pologne</v>
      </c>
      <c r="AN67" s="46">
        <f>SUM(AR67:AU67)</f>
        <v>7</v>
      </c>
      <c r="AO67" s="47">
        <f>E65+F66+F69</f>
        <v>6</v>
      </c>
      <c r="AP67" s="46">
        <f>F65+E66+E69</f>
        <v>3</v>
      </c>
      <c r="AQ67" s="48">
        <f>AO67-AP67</f>
        <v>3</v>
      </c>
      <c r="AR67" s="46">
        <f>IF(ISBLANK(F66),0,IF(AT65=3,0,IF(AT65=1,1,3)))</f>
        <v>1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1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40204</v>
      </c>
      <c r="BA67" s="46" t="s">
        <v>73</v>
      </c>
      <c r="BB67" s="46">
        <f>10000*(AR67+AU67)+(E65-F65+F66-E66)*100+(E65+F66)</f>
        <v>40104</v>
      </c>
      <c r="BC67" s="48">
        <f>10000*(AS67+AU67)+(E65-F65+F69-E69)*100+(E65+F69)</f>
        <v>60304</v>
      </c>
      <c r="BD67" s="53">
        <f>-BF65</f>
        <v>-0.5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 t="str">
        <f>IF(H68=0,"",IF(AND(H68='Résultats officiels'!H68,L!E68='Résultats officiels'!E68,'Résultats officiels'!F68=L!F68),1,""))</f>
        <v/>
      </c>
      <c r="D68" s="68" t="str">
        <f>G65</f>
        <v>Sénégal</v>
      </c>
      <c r="E68" s="217">
        <v>1</v>
      </c>
      <c r="F68" s="217">
        <v>2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0</v>
      </c>
      <c r="L68" s="116">
        <f>INDEX(AO65:AO68,MATCH(AK68,$AL65:$AL68,0))</f>
        <v>1</v>
      </c>
      <c r="M68" s="115">
        <f>INDEX(AP65:AP68,MATCH(AK68,$AL65:$AL68,0))</f>
        <v>5</v>
      </c>
      <c r="N68" s="117">
        <f>INDEX(AQ65:AQ68,MATCH(AK68,$AL65:$AL68,0))</f>
        <v>-4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2.98</v>
      </c>
      <c r="AM68" s="57" t="str">
        <f>G65</f>
        <v>Sénégal</v>
      </c>
      <c r="AN68" s="51">
        <f>SUM(AR68:AU68)</f>
        <v>3</v>
      </c>
      <c r="AO68" s="58">
        <f>F65+E67+E68</f>
        <v>3</v>
      </c>
      <c r="AP68" s="51">
        <f>E65+F67+F68</f>
        <v>4</v>
      </c>
      <c r="AQ68" s="59">
        <f>AO68-AP68</f>
        <v>-1</v>
      </c>
      <c r="AR68" s="51">
        <f>IF(ISBLANK(E68),0,IF(AU65=3,0,IF(AU65=1,1,3)))</f>
        <v>0</v>
      </c>
      <c r="AS68" s="51">
        <f>IF(ISBLANK(E67),0,IF(AU66=3,0,IF(AU66=1,1,3)))</f>
        <v>3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1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30002</v>
      </c>
      <c r="BB68" s="51">
        <f>10000*(AR68+AT68)+(E68-F68+F65-E65)*100+(E68+F65)</f>
        <v>-198</v>
      </c>
      <c r="BC68" s="59">
        <f>10000*(AS68+AT68)+(E67-F67+F65-E65)*100+(E67+F65)</f>
        <v>30002</v>
      </c>
      <c r="BD68" s="60">
        <f>-BG65</f>
        <v>0.5</v>
      </c>
      <c r="BE68" s="61">
        <f>-BG66</f>
        <v>-0.5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 t="str">
        <f>IF(H69=0,"",IF(AND(H69='Résultats officiels'!H69,L!E69='Résultats officiels'!E69,'Résultats officiels'!F69=L!F69),1,""))</f>
        <v/>
      </c>
      <c r="D69" s="71" t="str">
        <f>G64</f>
        <v>Japon</v>
      </c>
      <c r="E69" s="217">
        <v>0</v>
      </c>
      <c r="F69" s="217">
        <v>2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75"/>
      <c r="L69" s="175"/>
      <c r="M69" s="175"/>
      <c r="N69" s="17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D3:F3"/>
    <mergeCell ref="G3:W4"/>
    <mergeCell ref="U2:X2"/>
    <mergeCell ref="B4:B5"/>
    <mergeCell ref="C4:C5"/>
    <mergeCell ref="S7:V7"/>
    <mergeCell ref="Y13:AA19"/>
    <mergeCell ref="O14:P15"/>
    <mergeCell ref="S14:S15"/>
    <mergeCell ref="T14:T15"/>
    <mergeCell ref="O16:P17"/>
    <mergeCell ref="O12:P13"/>
    <mergeCell ref="S12:S13"/>
    <mergeCell ref="T12:T13"/>
    <mergeCell ref="S16:S17"/>
    <mergeCell ref="T16:T17"/>
    <mergeCell ref="O18:P19"/>
    <mergeCell ref="S18:S19"/>
    <mergeCell ref="T18:T19"/>
    <mergeCell ref="Y7:AA12"/>
    <mergeCell ref="O8:P9"/>
    <mergeCell ref="S8:S9"/>
    <mergeCell ref="Y20:AA23"/>
    <mergeCell ref="O22:P23"/>
    <mergeCell ref="S22:S23"/>
    <mergeCell ref="T22:T23"/>
    <mergeCell ref="T8:T9"/>
    <mergeCell ref="O10:P11"/>
    <mergeCell ref="S10:S11"/>
    <mergeCell ref="T10:T11"/>
    <mergeCell ref="O24:P25"/>
    <mergeCell ref="S25:V25"/>
    <mergeCell ref="O20:P21"/>
    <mergeCell ref="S20:S21"/>
    <mergeCell ref="T20:T21"/>
    <mergeCell ref="O26:P27"/>
    <mergeCell ref="S26:S27"/>
    <mergeCell ref="T26:T27"/>
    <mergeCell ref="O28:P29"/>
    <mergeCell ref="S28:S29"/>
    <mergeCell ref="T28:T29"/>
    <mergeCell ref="O30:P31"/>
    <mergeCell ref="S30:S31"/>
    <mergeCell ref="T30:T31"/>
    <mergeCell ref="O32:P33"/>
    <mergeCell ref="S32:S33"/>
    <mergeCell ref="T32:T33"/>
    <mergeCell ref="Q47:R47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Q46:R46"/>
    <mergeCell ref="S43:S44"/>
    <mergeCell ref="T43:T44"/>
    <mergeCell ref="Y43:Y44"/>
    <mergeCell ref="Z43:Z44"/>
    <mergeCell ref="Y46:Z47"/>
    <mergeCell ref="Y50:Z51"/>
    <mergeCell ref="AA46:AA47"/>
    <mergeCell ref="Y48:Z49"/>
    <mergeCell ref="AA48:AA49"/>
    <mergeCell ref="S49:X49"/>
    <mergeCell ref="AA50:AA51"/>
    <mergeCell ref="S53:T54"/>
    <mergeCell ref="U53:U54"/>
    <mergeCell ref="S46:T47"/>
    <mergeCell ref="U46:U47"/>
    <mergeCell ref="U64:U65"/>
    <mergeCell ref="S51:T52"/>
    <mergeCell ref="U51:U52"/>
    <mergeCell ref="S50:X50"/>
    <mergeCell ref="V64:X65"/>
    <mergeCell ref="S55:T56"/>
    <mergeCell ref="U55:U56"/>
    <mergeCell ref="S61:T62"/>
    <mergeCell ref="U61:U62"/>
    <mergeCell ref="S63:U63"/>
    <mergeCell ref="S64:T65"/>
    <mergeCell ref="Y56:AC57"/>
    <mergeCell ref="S57:T58"/>
    <mergeCell ref="U57:U58"/>
    <mergeCell ref="V58:X60"/>
    <mergeCell ref="S59:T60"/>
    <mergeCell ref="U59:U60"/>
  </mergeCells>
  <conditionalFormatting sqref="U8 U10 U12 U14 U16 U18 U20 U22 U26 U28 U30 U32 U36 U38 U43">
    <cfRule type="expression" dxfId="305" priority="7" stopIfTrue="1">
      <formula>100*$V8+$W8&gt;100*$V9+$W9</formula>
    </cfRule>
  </conditionalFormatting>
  <conditionalFormatting sqref="U9 U11 U13 U15 U17 U19 U21 U23 U27 U29 U31 U33 U37 U39 U44">
    <cfRule type="expression" dxfId="304" priority="6" stopIfTrue="1">
      <formula>100*$V9+$W9&gt;100*$V8+$W8</formula>
    </cfRule>
  </conditionalFormatting>
  <conditionalFormatting sqref="AA43">
    <cfRule type="expression" dxfId="303" priority="5" stopIfTrue="1">
      <formula>100*$AB43+$AC43&gt;100*$AB44+$AC44</formula>
    </cfRule>
  </conditionalFormatting>
  <conditionalFormatting sqref="AA44">
    <cfRule type="expression" dxfId="302" priority="4" stopIfTrue="1">
      <formula>100*$AB44+$AC44&gt;100*$AB43+$AC43</formula>
    </cfRule>
  </conditionalFormatting>
  <conditionalFormatting sqref="J35:N35 J43:N43 J11:N11 J27:N27 J19:N19 J51:N51 J59:N59 J67:N67">
    <cfRule type="expression" dxfId="301" priority="3" stopIfTrue="1">
      <formula>OR($I11&lt;3)</formula>
    </cfRule>
  </conditionalFormatting>
  <conditionalFormatting sqref="J36:N36 J44:N44 J12:N12 J28:N28 J20:N20 J52:N52 J60:N60 J68:N68">
    <cfRule type="expression" dxfId="300" priority="2" stopIfTrue="1">
      <formula>$I12&lt;3</formula>
    </cfRule>
  </conditionalFormatting>
  <conditionalFormatting sqref="U46:U47 AA46:AA51">
    <cfRule type="cellIs" dxfId="299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4" t="s">
        <v>148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officiels'!H8,M!E8='Résultats officiels'!E8,'Résultats officiels'!F8=M!F8),1,""))</f>
        <v/>
      </c>
      <c r="D8" s="67" t="s">
        <v>104</v>
      </c>
      <c r="E8" s="217">
        <v>2</v>
      </c>
      <c r="F8" s="217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1</v>
      </c>
      <c r="P8" s="293"/>
      <c r="Q8" s="97" t="str">
        <f>IF(AND('Résultats officiels'!O8&gt;0,U8='Résultats officiels'!U8),"E",IF(AND('Résultats officiels'!O12&gt;0,'Résultats officiels'!U13=M!U8),"E",""))</f>
        <v>E</v>
      </c>
      <c r="R8" s="98" t="str">
        <f>IF('Résultats officiels'!O8=0,"",IF(AND(U8='Résultats officiels'!U8,M!U9='Résultats officiels'!U9),"A",""))</f>
        <v>A</v>
      </c>
      <c r="S8" s="286">
        <f>IF(O8=0,"",IF(AND(R8="A",O8='Résultats officiels'!O8),1,IF(AND(M!R9="A",M!O8='Résultats officiels'!O12),1,"")))</f>
        <v>1</v>
      </c>
      <c r="T8" s="287" t="str">
        <f>IF(O8=0,"",IF(AND(R8="A",O8='Résultats officiels'!O8,V8='Résultats officiels'!V8,'Résultats officiels'!V9=M!V9),1,IF(AND(M!R9="A",M!O8='Résultats officiels'!O12,M!V8='Résultats officiels'!V13,'Résultats officiels'!V12=M!V9),1,"")))</f>
        <v/>
      </c>
      <c r="U8" s="99" t="str">
        <f>IF(OR(I10&lt;2),"A1",T(J9))</f>
        <v>Uruguay</v>
      </c>
      <c r="V8" s="218">
        <v>1</v>
      </c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officiels'!H9,M!E9='Résultats officiels'!E9,'Résultats officiels'!F9=M!F9),1,""))</f>
        <v/>
      </c>
      <c r="D9" s="68" t="s">
        <v>122</v>
      </c>
      <c r="E9" s="217">
        <v>0</v>
      </c>
      <c r="F9" s="217">
        <v>3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7</v>
      </c>
      <c r="L9" s="104">
        <f>INDEX(AO9:AO12,MATCH(AK9,$AL9:$AL12,0))</f>
        <v>6</v>
      </c>
      <c r="M9" s="103">
        <f>INDEX(AP9:AP12,MATCH(AK9,$AL9:$AL12,0))</f>
        <v>1</v>
      </c>
      <c r="N9" s="105">
        <f>INDEX(AQ9:AQ12,MATCH(AK9,$AL9:$AL12,0))</f>
        <v>5</v>
      </c>
      <c r="O9" s="293"/>
      <c r="P9" s="293"/>
      <c r="Q9" s="97" t="str">
        <f>IF(AND('Résultats officiels'!O8&gt;0,U9='Résultats officiels'!U9),"E",IF(AND('Résultats officiels'!O12&gt;0,'Résultats officiels'!U12=M!U9),"E",""))</f>
        <v>E</v>
      </c>
      <c r="R9" s="98" t="str">
        <f>IF('Résultats officiels'!O12=0,"",IF(AND(U8='Résultats officiels'!U13,'Résultats officiels'!U12=M!U9),"A",""))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0</v>
      </c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1.9500000000000002</v>
      </c>
      <c r="AM9" s="21" t="str">
        <f>D8</f>
        <v>Russie</v>
      </c>
      <c r="AN9" s="22">
        <f>SUM(AR9:AU9)</f>
        <v>7</v>
      </c>
      <c r="AO9" s="23">
        <f>E8+E10+F12</f>
        <v>5</v>
      </c>
      <c r="AP9" s="22">
        <f>F8+F10+E12</f>
        <v>2</v>
      </c>
      <c r="AQ9" s="24">
        <f>AO9-AP9</f>
        <v>3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3</v>
      </c>
      <c r="AU9" s="22">
        <f>IF(ISBLANK(F12),0,IF(F12&gt;E12,3,IF(F12=E12,1,0)))</f>
        <v>1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0</v>
      </c>
      <c r="AZ9" s="23">
        <f>10000*(AS9+AT9)+(E10-F10+E8-F8)*100+(E10+E8)</f>
        <v>60304</v>
      </c>
      <c r="BA9" s="22">
        <f>10000*(AS9+AU9)+(E8-F8+F12-E12)*100+(E8+F12)</f>
        <v>40203</v>
      </c>
      <c r="BB9" s="22">
        <f>10000*(AT9+AU9)+(E10-F10+F12-E12)*100+(E10+F12)</f>
        <v>40103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>
        <f>IF(H10=0,"",IF(H10='Résultats officiels'!H10,1,""))</f>
        <v>1</v>
      </c>
      <c r="C10" s="70" t="str">
        <f>IF(H10=0,"",IF(AND(H10='Résultats officiels'!H10,M!E10='Résultats officiels'!E10,'Résultats officiels'!F10=M!F10),1,""))</f>
        <v/>
      </c>
      <c r="D10" s="68" t="str">
        <f>D8</f>
        <v>Russie</v>
      </c>
      <c r="E10" s="217">
        <v>2</v>
      </c>
      <c r="F10" s="217">
        <v>1</v>
      </c>
      <c r="G10" s="73" t="str">
        <f>D9</f>
        <v>Egypte</v>
      </c>
      <c r="H10" s="95">
        <f t="shared" si="0"/>
        <v>1</v>
      </c>
      <c r="I10" s="106">
        <f>AI10</f>
        <v>2</v>
      </c>
      <c r="J10" s="107" t="str">
        <f>INDEX(AM9:AM12,MATCH(AK10,$AL9:$AL12,0))</f>
        <v>Russie</v>
      </c>
      <c r="K10" s="108">
        <f>INDEX(AN9:AN12,MATCH(AK10,$AL9:$AL12,0))</f>
        <v>7</v>
      </c>
      <c r="L10" s="109">
        <f>INDEX(AO9:AO12,MATCH(AK10,$AL9:$AL12,0))</f>
        <v>5</v>
      </c>
      <c r="M10" s="108">
        <f>INDEX(AP9:AP12,MATCH(AK10,$AL9:$AL12,0))</f>
        <v>2</v>
      </c>
      <c r="N10" s="110">
        <f>INDEX(AQ9:AQ12,MATCH(AK10,$AL9:$AL12,0))</f>
        <v>3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officiels'!U15=M!U10),"E",""))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officiels'!O10),1,IF(AND(M!R11="A",M!O10='Résultats officiels'!O14),1,"")))</f>
        <v/>
      </c>
      <c r="T10" s="310" t="str">
        <f>IF(O10=0,"",IF(AND(R10="A",O10='Résultats officiels'!O10,V10='Résultats officiels'!V10,'Résultats officiels'!V11=M!V11),1,IF(AND(M!R11="A",M!O10='Résultats officiels'!O14,M!V10='Résultats officiels'!V15,'Résultats officiels'!V14=M!V11),1,"")))</f>
        <v/>
      </c>
      <c r="U10" s="99" t="str">
        <f>IF(OR(I26&lt;2),"C1",T(J25))</f>
        <v>France</v>
      </c>
      <c r="V10" s="218">
        <v>2</v>
      </c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1.9500000000000002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1</v>
      </c>
      <c r="AO10" s="23">
        <f>F8+F11+E13</f>
        <v>1</v>
      </c>
      <c r="AP10" s="22">
        <f>E8+E11+F13</f>
        <v>5</v>
      </c>
      <c r="AQ10" s="24">
        <f>AO10-AP10</f>
        <v>-4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1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9801</v>
      </c>
      <c r="BA10" s="22">
        <f>10000*(AR10+AU10)+(F8-E8+F11-E11)*100+(F8+F11)</f>
        <v>-400</v>
      </c>
      <c r="BB10" s="22" t="s">
        <v>73</v>
      </c>
      <c r="BC10" s="24">
        <f>10000*(AT10+AU10)+(F11-E11+E13-F13)*100+(F11+E13)</f>
        <v>9801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officiels'!H11,M!E11='Résultats officiels'!E11,'Résultats officiels'!F11=M!F11),1,""))</f>
        <v/>
      </c>
      <c r="D11" s="68" t="str">
        <f>G9</f>
        <v>Uruguay</v>
      </c>
      <c r="E11" s="217">
        <v>2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Egypte</v>
      </c>
      <c r="K11" s="111">
        <f>INDEX(AN9:AN12,MATCH(AK11,$AL9:$AL12,0))</f>
        <v>1</v>
      </c>
      <c r="L11" s="112">
        <f>INDEX(AO9:AO12,MATCH(AK11,$AL9:$AL12,0))</f>
        <v>2</v>
      </c>
      <c r="M11" s="111">
        <f>INDEX(AP9:AP12,MATCH(AK11,$AL9:$AL12,0))</f>
        <v>6</v>
      </c>
      <c r="N11" s="113">
        <f>INDEX(AQ9:AQ12,MATCH(AK11,$AL9:$AL12,0))</f>
        <v>-4</v>
      </c>
      <c r="O11" s="293"/>
      <c r="P11" s="293"/>
      <c r="Q11" s="97" t="str">
        <f>IF(AND('Résultats officiels'!O10&gt;0,U11='Résultats officiels'!U11),"E",IF(AND('Résultats officiels'!O14&gt;0,'Résultats officiels'!U14=M!U11),"E",""))</f>
        <v/>
      </c>
      <c r="R11" s="98" t="str">
        <f>IF('Résultats officiels'!O14=0,"",IF(AND(U10='Résultats officiels'!U15,'Résultats officiels'!U14=M!U11),"A",""))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Nigéria</v>
      </c>
      <c r="V11" s="219">
        <v>1</v>
      </c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2.97</v>
      </c>
      <c r="AL11" s="28">
        <f>SUM(BD11:BG11)+2.47</f>
        <v>2.97</v>
      </c>
      <c r="AM11" s="21" t="str">
        <f>D9</f>
        <v>Egypte</v>
      </c>
      <c r="AN11" s="22">
        <f>SUM(AR11:AU11)</f>
        <v>1</v>
      </c>
      <c r="AO11" s="23">
        <f>E9+F10+F13</f>
        <v>2</v>
      </c>
      <c r="AP11" s="22">
        <f>F9+E10+E13</f>
        <v>6</v>
      </c>
      <c r="AQ11" s="24">
        <f>AO11-AP11</f>
        <v>-4</v>
      </c>
      <c r="AR11" s="22">
        <f>IF(ISBLANK(F10),0,IF(AT9=3,0,IF(AT9=1,1,3)))</f>
        <v>0</v>
      </c>
      <c r="AS11" s="22">
        <f>IF(ISBLANK(F13),0,IF(F13&gt;E13,3,IF(F13=E13,1,0)))</f>
        <v>1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9902</v>
      </c>
      <c r="BA11" s="22" t="s">
        <v>73</v>
      </c>
      <c r="BB11" s="22">
        <f>10000*(AR11+AU11)+(E9-F9+F10-E10)*100+(E9+F10)</f>
        <v>-399</v>
      </c>
      <c r="BC11" s="24">
        <f>10000*(AS11+AU11)+(E9-F9+F13-E13)*100+(E9+F13)</f>
        <v>9701</v>
      </c>
      <c r="BD11" s="29">
        <f>-BF9</f>
        <v>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officiels'!H12,M!E12='Résultats officiels'!E12,'Résultats officiels'!F12=M!F12),1,""))</f>
        <v/>
      </c>
      <c r="D12" s="68" t="str">
        <f>G9</f>
        <v>Uruguay</v>
      </c>
      <c r="E12" s="217">
        <v>1</v>
      </c>
      <c r="F12" s="217">
        <v>1</v>
      </c>
      <c r="G12" s="73" t="str">
        <f>D8</f>
        <v>Russie</v>
      </c>
      <c r="H12" s="95">
        <f t="shared" si="0"/>
        <v>3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1</v>
      </c>
      <c r="L12" s="116">
        <f>INDEX(AO9:AO12,MATCH(AK12,$AL9:$AL12,0))</f>
        <v>1</v>
      </c>
      <c r="M12" s="115">
        <f>INDEX(AP9:AP12,MATCH(AK12,$AL9:$AL12,0))</f>
        <v>5</v>
      </c>
      <c r="N12" s="117">
        <f>INDEX(AQ9:AQ12,MATCH(AK12,$AL9:$AL12,0))</f>
        <v>-4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1</v>
      </c>
      <c r="P12" s="293"/>
      <c r="Q12" s="97" t="str">
        <f>IF(AND('Résultats officiels'!O12&gt;0,U12='Résultats officiels'!U12),"E",IF(AND('Résultats officiels'!O8&gt;0,'Résultats officiels'!U9=M!U12),"E",""))</f>
        <v>E</v>
      </c>
      <c r="R12" s="98" t="str">
        <f>IF('Résultats officiels'!O12=0,"",IF(AND(U12='Résultats officiels'!U12,'Résultats officiels'!U13=M!U13),"A",""))</f>
        <v>A</v>
      </c>
      <c r="S12" s="286" t="str">
        <f>IF(O12=0,"",IF(AND(R12="A",O12='Résultats officiels'!O12),1,IF(AND(M!R13="A",M!O12='Résultats officiels'!O8),1,"")))</f>
        <v/>
      </c>
      <c r="T12" s="308" t="str">
        <f>IF(O12=0,"",IF(AND(R12="A",O12='Résultats officiels'!O12,V12='Résultats officiels'!V12,'Résultats officiels'!V13=M!V13),1,IF(AND(M!R13="A",M!O12='Résultats officiels'!O8,M!V12='Résultats officiels'!V9,'Résultats officiels'!V8=M!V13),1,"")))</f>
        <v/>
      </c>
      <c r="U12" s="99" t="str">
        <f>IF(OR(I18&lt;2),"B1",T(J17))</f>
        <v>Espagne</v>
      </c>
      <c r="V12" s="218">
        <v>2</v>
      </c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7</v>
      </c>
      <c r="AO12" s="32">
        <f>F9+E11+E12</f>
        <v>6</v>
      </c>
      <c r="AP12" s="27">
        <f>E9+F11+F12</f>
        <v>1</v>
      </c>
      <c r="AQ12" s="33">
        <f>AO12-AP12</f>
        <v>5</v>
      </c>
      <c r="AR12" s="27">
        <f>IF(ISBLANK(E12),0,IF(AU9=3,0,IF(AU9=1,1,3)))</f>
        <v>1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40203</v>
      </c>
      <c r="BB12" s="27">
        <f>10000*(AR12+AT12)+(F9-E9+E12-F12)*100+(F9+E12)</f>
        <v>40304</v>
      </c>
      <c r="BC12" s="33">
        <f>10000*(AS12+AT12)+(E11-F11+F9-E9)*100+(E11+F9)</f>
        <v>60505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officiels'!H13,M!E13='Résultats officiels'!E13,'Résultats officiels'!F13=M!F13),1,""))</f>
        <v/>
      </c>
      <c r="D13" s="71" t="str">
        <f>G8</f>
        <v>Arabie Saoudite</v>
      </c>
      <c r="E13" s="217">
        <v>1</v>
      </c>
      <c r="F13" s="217">
        <v>1</v>
      </c>
      <c r="G13" s="74" t="str">
        <f>D9</f>
        <v>Egypte</v>
      </c>
      <c r="H13" s="95">
        <f t="shared" si="0"/>
        <v>3</v>
      </c>
      <c r="I13" s="118"/>
      <c r="J13" s="119" t="str">
        <f>IF(OR(I11&lt;3,I10&lt;2),"TIRAGE AU SORT !!!"," ")</f>
        <v xml:space="preserve"> </v>
      </c>
      <c r="K13" s="175"/>
      <c r="L13" s="175"/>
      <c r="M13" s="175"/>
      <c r="N13" s="175"/>
      <c r="O13" s="293"/>
      <c r="P13" s="293"/>
      <c r="Q13" s="97" t="str">
        <f>IF(AND('Résultats officiels'!O12&gt;0,U13='Résultats officiels'!U13),"E",IF(AND('Résultats officiels'!O8&gt;0,'Résultats officiels'!U8=M!U13),"E",""))</f>
        <v>E</v>
      </c>
      <c r="R13" s="98" t="str">
        <f>IF('Résultats officiels'!O8=0,"",IF(AND(U12='Résultats officiels'!U9,'Résultats officiels'!U8=M!U13),"A",""))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Russie</v>
      </c>
      <c r="V13" s="219">
        <v>1</v>
      </c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7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officiels'!U11=M!U14),"E",""))</f>
        <v>E</v>
      </c>
      <c r="R14" s="98" t="str">
        <f>IF('Résultats officiels'!O14=0,"",IF(AND(U14='Résultats officiels'!U14,'Résultats officiels'!U15=M!U15),"A",""))</f>
        <v/>
      </c>
      <c r="S14" s="286" t="str">
        <f>IF(O14=0,"",IF(AND(R14="A",O14='Résultats officiels'!O14),1,IF(AND(M!R15="A",M!O14='Résultats officiels'!O10),1,"")))</f>
        <v/>
      </c>
      <c r="T14" s="308" t="str">
        <f>IF(O14=0,"",IF(AND(R14="A",O14='Résultats officiels'!O14,V14='Résultats officiels'!V14,'Résultats officiels'!V15=M!V15),1,IF(AND(M!R15="A",M!O14='Résultats officiels'!O10,M!V14='Résultats officiels'!V11,'Résultats officiels'!V10=M!V15),1,"")))</f>
        <v/>
      </c>
      <c r="U14" s="99" t="str">
        <f>IF(OR(I34&lt;2),"D1",T(J33))</f>
        <v>Argentine</v>
      </c>
      <c r="V14" s="218">
        <v>2</v>
      </c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7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officiels'!U10=M!U15),"E",""))</f>
        <v>E</v>
      </c>
      <c r="R15" s="98" t="str">
        <f>IF('Résultats officiels'!O10=0,"",IF(AND(U15='Résultats officiels'!U10,'Résultats officiels'!U11=M!U14),"A",""))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19">
        <v>0</v>
      </c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officiels'!H16,M!E16='Résultats officiels'!E16,'Résultats officiels'!F16=M!F16),1,""))</f>
        <v/>
      </c>
      <c r="D16" s="67" t="s">
        <v>124</v>
      </c>
      <c r="E16" s="217">
        <v>1</v>
      </c>
      <c r="F16" s="217">
        <v>0</v>
      </c>
      <c r="G16" s="72" t="s">
        <v>96</v>
      </c>
      <c r="H16" s="95">
        <f t="shared" si="0"/>
        <v>1</v>
      </c>
      <c r="I16" s="177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1</v>
      </c>
      <c r="P16" s="293"/>
      <c r="Q16" s="97" t="str">
        <f>IF(AND('Résultats officiels'!O16&gt;0,U16='Résultats officiels'!U16),"E",IF(AND('Résultats officiels'!O20&gt;0,'Résultats officiels'!U21=M!U16),"E",""))</f>
        <v>E</v>
      </c>
      <c r="R16" s="98" t="str">
        <f>IF('Résultats officiels'!O16=0,"",IF(AND(U16='Résultats officiels'!U16,'Résultats officiels'!U17=M!U17),"A",""))</f>
        <v>A</v>
      </c>
      <c r="S16" s="286">
        <f>IF(O16=0,"",IF(AND(R16="A",O16='Résultats officiels'!O16),1,IF(AND(M!R17="A",M!O16='Résultats officiels'!O20),1,"")))</f>
        <v>1</v>
      </c>
      <c r="T16" s="308" t="str">
        <f>IF(O16=0,"",IF(AND(R16="A",O16='Résultats officiels'!O16,V16='Résultats officiels'!V16,'Résultats officiels'!V17=M!V17),1,IF(AND(M!R17="A",M!O16='Résultats officiels'!O20,M!V16='Résultats officiels'!V21,'Résultats officiels'!V20=M!V17),1,"")))</f>
        <v/>
      </c>
      <c r="U16" s="121" t="str">
        <f>IF(OR(I42&lt;2),"E1",T(J41))</f>
        <v>Brésil</v>
      </c>
      <c r="V16" s="218">
        <v>3</v>
      </c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officiels'!H17,M!E17='Résultats officiels'!E17,'Résultats officiels'!F17=M!F17),1,""))</f>
        <v/>
      </c>
      <c r="D17" s="68" t="s">
        <v>101</v>
      </c>
      <c r="E17" s="217">
        <v>1</v>
      </c>
      <c r="F17" s="217">
        <v>3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9</v>
      </c>
      <c r="L17" s="104">
        <f>INDEX(AO17:AO20,MATCH(AK17,$AL17:$AL20,0))</f>
        <v>10</v>
      </c>
      <c r="M17" s="103">
        <f>INDEX(AP17:AP20,MATCH(AK17,$AL17:$AL20,0))</f>
        <v>1</v>
      </c>
      <c r="N17" s="123">
        <f>INDEX(AQ17:AQ20,MATCH(AK17,$AL17:$AL20,0))</f>
        <v>9</v>
      </c>
      <c r="O17" s="293"/>
      <c r="P17" s="293"/>
      <c r="Q17" s="97" t="str">
        <f>IF(AND('Résultats officiels'!O16&gt;0,U17='Résultats officiels'!U17),"E",IF(AND('Résultats officiels'!O20&gt;0,'Résultats officiels'!U20=M!U17),"E",""))</f>
        <v>E</v>
      </c>
      <c r="R17" s="98" t="str">
        <f>IF('Résultats officiels'!O20=0,"",IF(AND(U16='Résultats officiels'!U21,'Résultats officiels'!U20=M!U17),"A",""))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Mexique</v>
      </c>
      <c r="V17" s="219">
        <v>0</v>
      </c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3</v>
      </c>
      <c r="AO17" s="23">
        <f>E16+E18+F20</f>
        <v>1</v>
      </c>
      <c r="AP17" s="22">
        <f>F16+F18+E20</f>
        <v>5</v>
      </c>
      <c r="AQ17" s="24">
        <f>AO17-AP17</f>
        <v>-4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29901</v>
      </c>
      <c r="BA17" s="22">
        <f>10000*(AS17+AU17)+(E16-F16+F20-E20)*100+(E16+F20)</f>
        <v>29801</v>
      </c>
      <c r="BB17" s="22">
        <f>10000*(AT17+AU17)+(F20-E20+E18-F18)*100+(F20+E18)</f>
        <v>-500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officiels'!H18,M!E18='Résultats officiels'!E18,'Résultats officiels'!F18=M!F18),1,""))</f>
        <v/>
      </c>
      <c r="D18" s="68" t="str">
        <f>D16</f>
        <v>Maroc</v>
      </c>
      <c r="E18" s="217">
        <v>0</v>
      </c>
      <c r="F18" s="217">
        <v>2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6</v>
      </c>
      <c r="L18" s="109">
        <f>INDEX(AO17:AO20,MATCH(AK18,$AL17:$AL20,0))</f>
        <v>5</v>
      </c>
      <c r="M18" s="108">
        <f>INDEX(AP17:AP20,MATCH(AK18,$AL17:$AL20,0))</f>
        <v>4</v>
      </c>
      <c r="N18" s="110">
        <f>INDEX(AQ17:AQ20,MATCH(AK18,$AL17:$AL20,0))</f>
        <v>1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officiels'!U23=M!U18),"E",""))</f>
        <v>E</v>
      </c>
      <c r="R18" s="98" t="str">
        <f>IF('Résultats officiels'!O18=0,"",IF(AND(U18='Résultats officiels'!U18,'Résultats officiels'!U19=M!U19),"A",""))</f>
        <v/>
      </c>
      <c r="S18" s="286" t="str">
        <f>IF(O18=0,"",IF(AND(R18="A",O18='Résultats officiels'!O18),1,IF(AND(M!R19="A",M!O18='Résultats officiels'!O22),1,"")))</f>
        <v/>
      </c>
      <c r="T18" s="308" t="str">
        <f>IF(O18=0,"",IF(AND(R18="A",O18='Résultats officiels'!O18,V18='Résultats officiels'!V18,'Résultats officiels'!V19=M!V19),1,IF(AND(M!R19="A",M!O18='Résultats officiels'!O22,M!V18='Résultats officiels'!V23,'Résultats officiels'!V22=M!V19),1,"")))</f>
        <v/>
      </c>
      <c r="U18" s="121" t="str">
        <f>IF(OR(I58&lt;2),"G1",T(J57))</f>
        <v>Angleterre</v>
      </c>
      <c r="V18" s="218">
        <v>2</v>
      </c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1</v>
      </c>
      <c r="AP18" s="22">
        <f>E16+E19+F21</f>
        <v>7</v>
      </c>
      <c r="AQ18" s="24">
        <f>AO18-AP18</f>
        <v>-6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-199</v>
      </c>
      <c r="BA18" s="22">
        <f>10000*(AR18+AU18)+(F16-E16+F19-E19)*100+(F16+F19)</f>
        <v>-500</v>
      </c>
      <c r="BB18" s="22" t="s">
        <v>73</v>
      </c>
      <c r="BC18" s="24">
        <f>10000*(AT18+AU18)+(F19-E19+E21-F21)*100+(F19+E21)</f>
        <v>-499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officiels'!H19,M!E19='Résultats officiels'!E19,'Résultats officiels'!F19=M!F19),1,""))</f>
        <v/>
      </c>
      <c r="D19" s="68" t="str">
        <f>G17</f>
        <v>Espagne</v>
      </c>
      <c r="E19" s="217">
        <v>4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3</v>
      </c>
      <c r="L19" s="112">
        <f>INDEX(AO17:AO20,MATCH(AK19,$AL17:$AL20,0))</f>
        <v>1</v>
      </c>
      <c r="M19" s="111">
        <f>INDEX(AP17:AP20,MATCH(AK19,$AL17:$AL20,0))</f>
        <v>5</v>
      </c>
      <c r="N19" s="113">
        <f>INDEX(AQ17:AQ20,MATCH(AK19,$AL17:$AL20,0))</f>
        <v>-4</v>
      </c>
      <c r="O19" s="293"/>
      <c r="P19" s="293"/>
      <c r="Q19" s="97" t="str">
        <f>IF(AND('Résultats officiels'!O18&gt;0,U19='Résultats officiels'!U19),"E",IF(AND('Résultats officiels'!O22&gt;0,'Résultats officiels'!U22=M!U19),"E",""))</f>
        <v/>
      </c>
      <c r="R19" s="98" t="str">
        <f>IF('Résultats officiels'!O22=0,"",IF(AND(U18='Résultats officiels'!U23,'Résultats officiels'!U22=M!U19),"A",""))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Sénégal</v>
      </c>
      <c r="V19" s="219">
        <v>0</v>
      </c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6</v>
      </c>
      <c r="AO19" s="23">
        <f>E17+F18+F21</f>
        <v>5</v>
      </c>
      <c r="AP19" s="22">
        <f>F17+E18+E21</f>
        <v>4</v>
      </c>
      <c r="AQ19" s="24">
        <f>AO19-AP19</f>
        <v>1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60304</v>
      </c>
      <c r="BA19" s="22" t="s">
        <v>73</v>
      </c>
      <c r="BB19" s="22">
        <f>10000*(AR19+AU19)+(E17-F17+F18-E18)*100+(E17+F18)</f>
        <v>30003</v>
      </c>
      <c r="BC19" s="24">
        <f>10000*(AS19+AU19)+(E17-F17+F21-E21)*100+(E17+F21)</f>
        <v>29903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officiels'!H20,M!E20='Résultats officiels'!E20,'Résultats officiels'!F20=M!F20),1,""))</f>
        <v/>
      </c>
      <c r="D20" s="68" t="str">
        <f>G17</f>
        <v>Espagne</v>
      </c>
      <c r="E20" s="217">
        <v>3</v>
      </c>
      <c r="F20" s="217">
        <v>0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1</v>
      </c>
      <c r="M20" s="115">
        <f>INDEX(AP17:AP20,MATCH(AK20,$AL17:$AL20,0))</f>
        <v>7</v>
      </c>
      <c r="N20" s="117">
        <f>INDEX(AQ17:AQ20,MATCH(AK20,$AL17:$AL20,0))</f>
        <v>-6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officiels'!U17=M!U20),"E",""))</f>
        <v/>
      </c>
      <c r="R20" s="98" t="str">
        <f>IF('Résultats officiels'!O20=0,"",IF(AND(U20='Résultats officiels'!U20,'Résultats officiels'!U21=M!U21),"A",""))</f>
        <v/>
      </c>
      <c r="S20" s="286" t="str">
        <f>IF(O20=0,"",IF(AND(R20="A",O20='Résultats officiels'!O20),1,IF(AND(M!R21="A",M!O20='Résultats officiels'!O16),1,"")))</f>
        <v/>
      </c>
      <c r="T20" s="308" t="str">
        <f>IF(O20=0,"",IF(AND(R20="A",O20='Résultats officiels'!O20,V20='Résultats officiels'!V20,'Résultats officiels'!V21=M!V21),1,IF(AND(M!R21="A",M!O20='Résultats officiels'!O16,M!V20='Résultats officiels'!V17,'Résultats officiels'!V16=M!V21),1,"")))</f>
        <v/>
      </c>
      <c r="U20" s="121" t="str">
        <f>IF(OR(I50&lt;2),"F1",T(J49))</f>
        <v>Allemagne</v>
      </c>
      <c r="V20" s="218">
        <v>3</v>
      </c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9</v>
      </c>
      <c r="AO20" s="32">
        <f>F17+E19+E20</f>
        <v>10</v>
      </c>
      <c r="AP20" s="27">
        <f>E17+F19+F20</f>
        <v>1</v>
      </c>
      <c r="AQ20" s="33">
        <f>AO20-AP20</f>
        <v>9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60707</v>
      </c>
      <c r="BB20" s="27">
        <f>10000*(AR20+AT20)+(E20-F20+F17-E17)*100+(E20+F17)</f>
        <v>60506</v>
      </c>
      <c r="BC20" s="33">
        <f>10000*(AS20+AT20)+(E19-F19+F17-E17)*100+(E19+F17)</f>
        <v>60607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officiels'!H21,M!E21='Résultats officiels'!E21,'Résultats officiels'!F21=M!F21),1,""))</f>
        <v/>
      </c>
      <c r="D21" s="71" t="str">
        <f>G16</f>
        <v>Iran</v>
      </c>
      <c r="E21" s="217">
        <v>1</v>
      </c>
      <c r="F21" s="217">
        <v>2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5"/>
      <c r="L21" s="175"/>
      <c r="M21" s="175"/>
      <c r="N21" s="175"/>
      <c r="O21" s="293"/>
      <c r="P21" s="293"/>
      <c r="Q21" s="97" t="str">
        <f>IF(AND('Résultats officiels'!O20&gt;0,U21='Résultats officiels'!U21),"E",IF(AND('Résultats officiels'!O16&gt;0,'Résultats officiels'!U16=M!U21),"E",""))</f>
        <v>E</v>
      </c>
      <c r="R21" s="98" t="str">
        <f>IF('Résultats officiels'!O16=0,"",IF(AND(U20='Résultats officiels'!U17,'Résultats officiels'!U16=M!U21),"A",""))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1</v>
      </c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7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officiels'!U19=M!U22),"E",""))</f>
        <v>E</v>
      </c>
      <c r="R22" s="98" t="str">
        <f>IF('Résultats officiels'!O22=0,"",IF(AND(U22='Résultats officiels'!U22,'Résultats officiels'!U23=M!U23),"A",""))</f>
        <v/>
      </c>
      <c r="S22" s="286" t="str">
        <f>IF(O22=0,"",IF(AND(R22="A",O22='Résultats officiels'!O22),1,IF(AND(M!R23="A",M!O22='Résultats officiels'!O18),1,"")))</f>
        <v/>
      </c>
      <c r="T22" s="308" t="str">
        <f>IF(O22=0,"",IF(AND(R22="A",O22='Résultats officiels'!O22,V22='Résultats officiels'!V22,'Résultats officiels'!V23=M!V23),1,IF(AND(M!R23="A",M!O22='Résultats officiels'!O18,M!V22='Résultats officiels'!V19,'Résultats officiels'!V18=M!V23),1,"")))</f>
        <v/>
      </c>
      <c r="U22" s="121" t="str">
        <f>IF(OR(I66&lt;2),"H1",T(J65))</f>
        <v>Colombie</v>
      </c>
      <c r="V22" s="218">
        <v>1</v>
      </c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7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officiels'!U18=M!U23),"E",""))</f>
        <v>E</v>
      </c>
      <c r="R23" s="98" t="str">
        <f>IF('Résultats officiels'!O18=0,"",IF(AND(U22='Résultats officiels'!U19,'Résultats officiels'!U18=M!U23),"A",""))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Belgique</v>
      </c>
      <c r="V23" s="219">
        <v>2</v>
      </c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officiels'!H24,M!E24='Résultats officiels'!E24,'Résultats officiels'!F24=M!F24),1,""))</f>
        <v/>
      </c>
      <c r="D24" s="67" t="s">
        <v>88</v>
      </c>
      <c r="E24" s="217">
        <v>2</v>
      </c>
      <c r="F24" s="217">
        <v>0</v>
      </c>
      <c r="G24" s="72" t="s">
        <v>76</v>
      </c>
      <c r="H24" s="95">
        <f t="shared" si="0"/>
        <v>1</v>
      </c>
      <c r="I24" s="177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>
        <f>IF(H25=0,"",IF(H25='Résultats officiels'!H25,1,""))</f>
        <v>1</v>
      </c>
      <c r="C25" s="75">
        <f>IF(H25=0,"",IF(AND(H25='Résultats officiels'!H25,M!E25='Résultats officiels'!E25,'Résultats officiels'!F25=M!F25),1,""))</f>
        <v>1</v>
      </c>
      <c r="D25" s="68" t="s">
        <v>125</v>
      </c>
      <c r="E25" s="217">
        <v>0</v>
      </c>
      <c r="F25" s="217">
        <v>1</v>
      </c>
      <c r="G25" s="73" t="s">
        <v>126</v>
      </c>
      <c r="H25" s="95">
        <f t="shared" si="0"/>
        <v>2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5</v>
      </c>
      <c r="M25" s="103">
        <f>INDEX(AP25:AP28,MATCH(AK25,$AL25:$AL28,0))</f>
        <v>1</v>
      </c>
      <c r="N25" s="123">
        <f>INDEX(AQ25:AQ28,MATCH(AK25,$AL25:$AL28,0))</f>
        <v>4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5</v>
      </c>
      <c r="AP25" s="22">
        <f>F24+F26+E28</f>
        <v>1</v>
      </c>
      <c r="AQ25" s="24">
        <f>AO25-AP25</f>
        <v>4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60303</v>
      </c>
      <c r="BA25" s="22">
        <f>10000*(AS25+AU25)+(E24-F24+F28-E28)*100+(E24+F28)</f>
        <v>60304</v>
      </c>
      <c r="BB25" s="22">
        <f>10000*(AT25+AU25)+(F28-E28+E26-F26)*100+(F28+E26)</f>
        <v>60203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>
        <f>IF(H26=0,"",IF(AND(H26='Résultats officiels'!H26,M!E26='Résultats officiels'!E26,'Résultats officiels'!F26=M!F26),1,""))</f>
        <v>1</v>
      </c>
      <c r="D26" s="68" t="str">
        <f>D24</f>
        <v>France</v>
      </c>
      <c r="E26" s="217">
        <v>1</v>
      </c>
      <c r="F26" s="217">
        <v>0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6</v>
      </c>
      <c r="L26" s="109">
        <f>INDEX(AO25:AO28,MATCH(AK26,$AL25:$AL28,0))</f>
        <v>4</v>
      </c>
      <c r="M26" s="108">
        <f>INDEX(AP25:AP28,MATCH(AK26,$AL25:$AL28,0))</f>
        <v>3</v>
      </c>
      <c r="N26" s="110">
        <f>INDEX(AQ25:AQ28,MATCH(AK26,$AL25:$AL28,0))</f>
        <v>1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2</v>
      </c>
      <c r="P26" s="293"/>
      <c r="Q26" s="97" t="str">
        <f>IF(AND('Résultats officiels'!O26&gt;0,U26='Résultats officiels'!U26),"E",IF(AND('Résultats officiels'!O28&gt;0,'Résultats officiels'!U28=M!U26),"E",""))</f>
        <v>E</v>
      </c>
      <c r="R26" s="98" t="str">
        <f>IF('Résultats officiels'!O26=0,"",IF(AND(U26='Résultats officiels'!U26,'Résultats officiels'!U27=M!U27),"A",""))</f>
        <v>A</v>
      </c>
      <c r="S26" s="286">
        <f>IF(O26=0,"",IF(AND(R26="A",O26='Résultats officiels'!O26),1,IF(AND(M!R27="A",M!O26='Résultats officiels'!O28),1,"")))</f>
        <v>1</v>
      </c>
      <c r="T26" s="287" t="str">
        <f>IF(O26=0,"",IF(AND(R26="A",O26='Résultats officiels'!O26,V26='Résultats officiels'!V26,'Résultats officiels'!V27=M!V27),1,IF(AND(M!R27="A",M!O26='Résultats officiels'!O28,M!V26='Résultats officiels'!V28,'Résultats officiels'!V29=M!V27),1,"")))</f>
        <v/>
      </c>
      <c r="U26" s="125" t="str">
        <f>IF(100*V8+W8&gt;100*V9+W9,U8,IF(100*V8+W8&lt;100*V9+W9,U9,CONCATENATE(U8," ou ",U9)))</f>
        <v>Uruguay</v>
      </c>
      <c r="V26" s="218">
        <v>2</v>
      </c>
      <c r="W26" s="12">
        <v>3</v>
      </c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3.96</v>
      </c>
      <c r="AM26" s="21" t="str">
        <f>G24</f>
        <v>Australie</v>
      </c>
      <c r="AN26" s="22">
        <f>SUM(AR26:AU26)</f>
        <v>1</v>
      </c>
      <c r="AO26" s="23">
        <f>F24+F27+E29</f>
        <v>2</v>
      </c>
      <c r="AP26" s="22">
        <f>E24+E27+F29</f>
        <v>5</v>
      </c>
      <c r="AQ26" s="24">
        <f>AO26-AP26</f>
        <v>-3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1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9801</v>
      </c>
      <c r="BA26" s="22">
        <f>10000*(AR26+AU26)+(F24-E24+F27-E27)*100+(F24+F27)</f>
        <v>-299</v>
      </c>
      <c r="BB26" s="22" t="s">
        <v>73</v>
      </c>
      <c r="BC26" s="24">
        <f>10000*(AT26+AU26)+(F27-E27+E29-F29)*100+(F27+E29)</f>
        <v>9902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officiels'!H27,M!E27='Résultats officiels'!E27,'Résultats officiels'!F27=M!F27),1,""))</f>
        <v/>
      </c>
      <c r="D27" s="68" t="str">
        <f>G25</f>
        <v>Danemark</v>
      </c>
      <c r="E27" s="217">
        <v>2</v>
      </c>
      <c r="F27" s="217">
        <v>1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Pérou</v>
      </c>
      <c r="K27" s="111">
        <f>INDEX(AN25:AN28,MATCH(AK27,$AL25:$AL28,0))</f>
        <v>1</v>
      </c>
      <c r="L27" s="112">
        <f>INDEX(AO25:AO28,MATCH(AK27,$AL25:$AL28,0))</f>
        <v>1</v>
      </c>
      <c r="M27" s="111">
        <f>INDEX(AP25:AP28,MATCH(AK27,$AL25:$AL28,0))</f>
        <v>3</v>
      </c>
      <c r="N27" s="113">
        <f>INDEX(AQ25:AQ28,MATCH(AK27,$AL25:$AL28,0))</f>
        <v>-2</v>
      </c>
      <c r="O27" s="293"/>
      <c r="P27" s="293"/>
      <c r="Q27" s="97" t="str">
        <f>IF(AND('Résultats officiels'!O26&gt;0,U27='Résultats officiels'!U27),"E",IF(AND('Résultats officiels'!O28&gt;0,'Résultats officiels'!U29=M!U27),"E",""))</f>
        <v>E</v>
      </c>
      <c r="R27" s="98" t="str">
        <f>IF('Résultats officiels'!O28=0,"",IF(AND(U26='Résultats officiels'!U28,'Résultats officiels'!U29=M!U27),"A",""))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2</v>
      </c>
      <c r="W27" s="12">
        <v>5</v>
      </c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2.97</v>
      </c>
      <c r="AL27" s="28">
        <f>SUM(BD27:BG27)+2.47</f>
        <v>2.97</v>
      </c>
      <c r="AM27" s="21" t="str">
        <f>D25</f>
        <v>Pérou</v>
      </c>
      <c r="AN27" s="22">
        <f>SUM(AR27:AU27)</f>
        <v>1</v>
      </c>
      <c r="AO27" s="23">
        <f>E25+F26+F29</f>
        <v>1</v>
      </c>
      <c r="AP27" s="22">
        <f>F25+E26+E29</f>
        <v>3</v>
      </c>
      <c r="AQ27" s="24">
        <f>AO27-AP27</f>
        <v>-2</v>
      </c>
      <c r="AR27" s="22">
        <f>IF(ISBLANK(F26),0,IF(AT25=3,0,IF(AT25=1,1,3)))</f>
        <v>0</v>
      </c>
      <c r="AS27" s="22">
        <f>IF(ISBLANK(F29),0,IF(F29&gt;E29,3,IF(F29=E29,1,0)))</f>
        <v>1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9901</v>
      </c>
      <c r="BA27" s="22" t="s">
        <v>73</v>
      </c>
      <c r="BB27" s="22">
        <f>10000*(AR27+AU27)+(E25-F25+F26-E26)*100+(E25+F26)</f>
        <v>-200</v>
      </c>
      <c r="BC27" s="24">
        <f>10000*(AS27+AU27)+(E25-F25+F29-E29)*100+(E25+F29)</f>
        <v>9901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officiels'!H28,M!E28='Résultats officiels'!E28,'Résultats officiels'!F28=M!F28),1,""))</f>
        <v/>
      </c>
      <c r="D28" s="68" t="str">
        <f>G25</f>
        <v>Danemark</v>
      </c>
      <c r="E28" s="217">
        <v>1</v>
      </c>
      <c r="F28" s="217">
        <v>2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Australie</v>
      </c>
      <c r="K28" s="115">
        <f>INDEX(AN25:AN28,MATCH(AK28,$AL25:$AL28,0))</f>
        <v>1</v>
      </c>
      <c r="L28" s="116">
        <f>INDEX(AO25:AO28,MATCH(AK28,$AL25:$AL28,0))</f>
        <v>2</v>
      </c>
      <c r="M28" s="115">
        <f>INDEX(AP25:AP28,MATCH(AK28,$AL25:$AL28,0))</f>
        <v>5</v>
      </c>
      <c r="N28" s="117">
        <f>INDEX(AQ25:AQ28,MATCH(AK28,$AL25:$AL28,0))</f>
        <v>-3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officiels'!U26=M!U28),"E",""))</f>
        <v/>
      </c>
      <c r="R28" s="98" t="str">
        <f>IF('Résultats officiels'!O28=0,"",IF(AND(U28='Résultats officiels'!U28,'Résultats officiels'!U29=M!U29),"A",""))</f>
        <v/>
      </c>
      <c r="S28" s="286" t="str">
        <f>IF(O28=0,"",IF(AND(R28="A",O28='Résultats officiels'!O28),1,IF(AND(M!R29="A",M!O28='Résultats officiels'!O26),1,"")))</f>
        <v/>
      </c>
      <c r="T28" s="287" t="str">
        <f>IF(O28=0,"",IF(AND(R28="A",O28='Résultats officiels'!O28,V28='Résultats officiels'!V28,'Résultats officiels'!V29=M!V29),1,IF(AND(M!R29="A",M!O28='Résultats officiels'!O26,M!V28='Résultats officiels'!V26,'Résultats officiels'!V27=M!V29),1,"")))</f>
        <v/>
      </c>
      <c r="U28" s="125" t="str">
        <f>IF(100*V12+W12&gt;100*V13+W13,U12,IF(100*V12+W12&lt;100*V13+W13,U13,CONCATENATE(U12," ou ",U13)))</f>
        <v>Espagne</v>
      </c>
      <c r="V28" s="218">
        <v>1</v>
      </c>
      <c r="W28" s="12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3.96</v>
      </c>
      <c r="AL28" s="30">
        <f>SUM(BD28:BG28)+2.48</f>
        <v>1.98</v>
      </c>
      <c r="AM28" s="31" t="str">
        <f>G25</f>
        <v>Danemark</v>
      </c>
      <c r="AN28" s="27">
        <f>SUM(AR28:AU28)</f>
        <v>6</v>
      </c>
      <c r="AO28" s="32">
        <f>F25+E27+E28</f>
        <v>4</v>
      </c>
      <c r="AP28" s="27">
        <f>E25+F27+F28</f>
        <v>3</v>
      </c>
      <c r="AQ28" s="33">
        <f>AO28-AP28</f>
        <v>1</v>
      </c>
      <c r="AR28" s="27">
        <f>IF(ISBLANK(E28),0,IF(AU25=3,0,IF(AU25=1,1,3)))</f>
        <v>0</v>
      </c>
      <c r="AS28" s="27">
        <f>IF(ISBLANK(E27),0,IF(AU26=3,0,IF(AU26=1,1,3)))</f>
        <v>3</v>
      </c>
      <c r="AT28" s="27">
        <f>IF(ISBLANK(F25),0,IF(AU27=3,0,IF(AU27=1,1,3)))</f>
        <v>3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30003</v>
      </c>
      <c r="BB28" s="27">
        <f>10000*(AR28+AT28)+(E28-F28+F25-E25)*100+(E28+F25)</f>
        <v>30002</v>
      </c>
      <c r="BC28" s="33">
        <f>10000*(AS28+AT28)+(E27-F27+F25-E25)*100+(E27+F25)</f>
        <v>60203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officiels'!H29,M!E29='Résultats officiels'!E29,'Résultats officiels'!F29=M!F29),1,""))</f>
        <v/>
      </c>
      <c r="D29" s="71" t="str">
        <f>G24</f>
        <v>Australie</v>
      </c>
      <c r="E29" s="217">
        <v>1</v>
      </c>
      <c r="F29" s="217">
        <v>1</v>
      </c>
      <c r="G29" s="74" t="str">
        <f>D25</f>
        <v>Pérou</v>
      </c>
      <c r="H29" s="95">
        <f t="shared" si="0"/>
        <v>3</v>
      </c>
      <c r="I29" s="118"/>
      <c r="J29" s="119" t="str">
        <f>IF(OR(I27&lt;3,I26&lt;2),"TIRAGE AU SORT !!!"," ")</f>
        <v xml:space="preserve"> </v>
      </c>
      <c r="K29" s="175"/>
      <c r="L29" s="175"/>
      <c r="M29" s="175"/>
      <c r="N29" s="175"/>
      <c r="O29" s="293"/>
      <c r="P29" s="293"/>
      <c r="Q29" s="97" t="str">
        <f>IF(AND('Résultats officiels'!O28&gt;0,U29='Résultats officiels'!U29),"E",IF(AND('Résultats officiels'!O26&gt;0,'Résultats officiels'!U27=M!U29),"E",""))</f>
        <v/>
      </c>
      <c r="R29" s="98" t="str">
        <f>IF('Résultats officiels'!O26=0,"",IF(AND(U28='Résultats officiels'!U26,'Résultats officiels'!U27=M!U29),"A",""))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2</v>
      </c>
      <c r="W29" s="12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7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officiels'!U32=M!U30),"E",""))</f>
        <v>E</v>
      </c>
      <c r="R30" s="98" t="str">
        <f>IF('Résultats officiels'!O30=0,"",IF(AND(U30='Résultats officiels'!U30,'Résultats officiels'!U31=M!U31),"A",""))</f>
        <v/>
      </c>
      <c r="S30" s="286" t="str">
        <f>IF(O30=0,"",IF(AND(R30="A",O30='Résultats officiels'!O30),1,IF(AND(M!R31="A",M!O30='Résultats officiels'!O32),1,"")))</f>
        <v/>
      </c>
      <c r="T30" s="287" t="str">
        <f>IF(O30=0,"",IF(AND(R30="A",O30='Résultats officiels'!O30,V30='Résultats officiels'!V30,'Résultats officiels'!V31=M!V31),1,IF(AND(M!R31="A",M!O30='Résultats officiels'!O32,M!V30='Résultats officiels'!V32,'Résultats officiels'!V33=M!V31),1,"")))</f>
        <v/>
      </c>
      <c r="U30" s="125" t="str">
        <f>IF(100*V16+W16&gt;100*V17+W17,U16,IF(100*V16+W16&lt;100*V17+W17,U17,CONCATENATE(U16," ou ",U17)))</f>
        <v>Brésil</v>
      </c>
      <c r="V30" s="218">
        <v>2</v>
      </c>
      <c r="W30" s="12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7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officiels'!U33=M!U31),"E",""))</f>
        <v>E</v>
      </c>
      <c r="R31" s="98" t="str">
        <f>IF('Résultats officiels'!O32=0,"",IF(AND(U30='Résultats officiels'!U32,'Résultats officiels'!U33=M!U31),"A",""))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Angleterre</v>
      </c>
      <c r="V31" s="219">
        <v>1</v>
      </c>
      <c r="W31" s="12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officiels'!H32,M!E32='Résultats officiels'!E32,'Résultats officiels'!F32=M!F32),1,""))</f>
        <v/>
      </c>
      <c r="D32" s="67" t="s">
        <v>94</v>
      </c>
      <c r="E32" s="217">
        <v>2</v>
      </c>
      <c r="F32" s="217">
        <v>1</v>
      </c>
      <c r="G32" s="72" t="s">
        <v>127</v>
      </c>
      <c r="H32" s="95">
        <f t="shared" si="0"/>
        <v>1</v>
      </c>
      <c r="I32" s="177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officiels'!U30=M!U32),"E",""))</f>
        <v/>
      </c>
      <c r="R32" s="98" t="str">
        <f>IF('Résultats officiels'!O32=0,"",IF(AND(U32='Résultats officiels'!U32,'Résultats officiels'!U33=M!U33),"A",""))</f>
        <v/>
      </c>
      <c r="S32" s="286" t="str">
        <f>IF(O32=0,"",IF(AND(R32="A",O32='Résultats officiels'!O32),1,IF(AND(M!R33="A",M!O32='Résultats officiels'!O30),1,"")))</f>
        <v/>
      </c>
      <c r="T32" s="287" t="str">
        <f>IF(O32=0,"",IF(AND(R32="A",O32='Résultats officiels'!O32,V32='Résultats officiels'!V32,'Résultats officiels'!V33=M!V33),1,IF(AND(M!R33="A",M!O32='Résultats officiels'!O30,M!V32='Résultats officiels'!V30,'Résultats officiels'!V31=M!V33),1,"")))</f>
        <v/>
      </c>
      <c r="U32" s="125" t="str">
        <f>IF(100*V20+W20&gt;100*V21+W21,U20,IF(100*V20+W20&lt;100*V21+W21,U21,CONCATENATE(U20," ou ",U21)))</f>
        <v>Allemagne</v>
      </c>
      <c r="V32" s="218">
        <v>3</v>
      </c>
      <c r="W32" s="12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officiels'!H33,M!E33='Résultats officiels'!E33,'Résultats officiels'!F33=M!F33),1,""))</f>
        <v/>
      </c>
      <c r="D33" s="68" t="s">
        <v>37</v>
      </c>
      <c r="E33" s="217">
        <v>1</v>
      </c>
      <c r="F33" s="217">
        <v>2</v>
      </c>
      <c r="G33" s="73" t="s">
        <v>97</v>
      </c>
      <c r="H33" s="95">
        <f t="shared" si="0"/>
        <v>2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9</v>
      </c>
      <c r="L33" s="104">
        <f>INDEX(AO33:AO36,MATCH(AK33,$AL33:$AL36,0))</f>
        <v>5</v>
      </c>
      <c r="M33" s="103">
        <f>INDEX(AP33:AP36,MATCH(AK33,$AL33:$AL36,0))</f>
        <v>2</v>
      </c>
      <c r="N33" s="123">
        <f>INDEX(AQ33:AQ36,MATCH(AK33,$AL33:$AL36,0))</f>
        <v>3</v>
      </c>
      <c r="O33" s="293"/>
      <c r="P33" s="293"/>
      <c r="Q33" s="97" t="str">
        <f>IF(AND('Résultats officiels'!O32&gt;0,U33='Résultats officiels'!U33),"E",IF(AND('Résultats officiels'!O30&gt;0,'Résultats officiels'!U31=M!U33),"E",""))</f>
        <v>E</v>
      </c>
      <c r="R33" s="98" t="str">
        <f>IF('Résultats officiels'!O30=0,"",IF(AND(U32='Résultats officiels'!U30,'Résultats officiels'!U31=M!U33),"A",""))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Belgique</v>
      </c>
      <c r="V33" s="219">
        <v>1</v>
      </c>
      <c r="W33" s="12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9</v>
      </c>
      <c r="AO33" s="23">
        <f>E32+E34+F36</f>
        <v>5</v>
      </c>
      <c r="AP33" s="22">
        <f>F32+F34+E36</f>
        <v>2</v>
      </c>
      <c r="AQ33" s="24">
        <f>AO33-AP33</f>
        <v>3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60204</v>
      </c>
      <c r="BA33" s="22">
        <f>10000*(AS33+AU33)+(E32-F32+F36-E36)*100+(E32+F36)</f>
        <v>60203</v>
      </c>
      <c r="BB33" s="22">
        <f>10000*(AT33+AU33)+(F36-E36+E34-F34)*100+(F36+E34)</f>
        <v>60203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officiels'!H34,M!E34='Résultats officiels'!E34,'Résultats officiels'!F34=M!F34),1,""))</f>
        <v/>
      </c>
      <c r="D34" s="68" t="str">
        <f>D32</f>
        <v>Argentine</v>
      </c>
      <c r="E34" s="217">
        <v>2</v>
      </c>
      <c r="F34" s="217">
        <v>1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Nigéria</v>
      </c>
      <c r="K34" s="108">
        <f>INDEX(AN33:AN36,MATCH(AK34,$AL33:$AL36,0))</f>
        <v>6</v>
      </c>
      <c r="L34" s="109">
        <f>INDEX(AO33:AO36,MATCH(AK34,$AL33:$AL36,0))</f>
        <v>3</v>
      </c>
      <c r="M34" s="108">
        <f>INDEX(AP33:AP36,MATCH(AK34,$AL33:$AL36,0))</f>
        <v>2</v>
      </c>
      <c r="N34" s="110">
        <f>INDEX(AQ33:AQ36,MATCH(AK34,$AL33:$AL36,0))</f>
        <v>1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1.98</v>
      </c>
      <c r="AL34" s="28">
        <f>SUM(BD34:BG34)+2.46</f>
        <v>3.96</v>
      </c>
      <c r="AM34" s="21" t="str">
        <f>G32</f>
        <v>Islande</v>
      </c>
      <c r="AN34" s="22">
        <f>SUM(AR34:AU34)</f>
        <v>0</v>
      </c>
      <c r="AO34" s="23">
        <f>F32+F35+E37</f>
        <v>1</v>
      </c>
      <c r="AP34" s="22">
        <f>E32+E35+F37</f>
        <v>5</v>
      </c>
      <c r="AQ34" s="24">
        <f>AO34-AP34</f>
        <v>-4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-299</v>
      </c>
      <c r="BA34" s="22">
        <f>10000*(AR34+AU34)+(F32-E32+F35-E35)*100+(F32+F35)</f>
        <v>-199</v>
      </c>
      <c r="BB34" s="22" t="s">
        <v>73</v>
      </c>
      <c r="BC34" s="24">
        <f>10000*(AT34+AU34)+(F35-E35+E37-F37)*100+(F35+E37)</f>
        <v>-300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>
        <f>IF(H35=0,"",IF(H35='Résultats officiels'!H35,1,""))</f>
        <v>1</v>
      </c>
      <c r="C35" s="75" t="str">
        <f>IF(H35=0,"",IF(AND(H35='Résultats officiels'!H35,M!E35='Résultats officiels'!E35,'Résultats officiels'!F35=M!F35),1,""))</f>
        <v/>
      </c>
      <c r="D35" s="68" t="str">
        <f>G33</f>
        <v>Nigéria</v>
      </c>
      <c r="E35" s="217">
        <v>1</v>
      </c>
      <c r="F35" s="217">
        <v>0</v>
      </c>
      <c r="G35" s="73" t="str">
        <f>G32</f>
        <v>Islande</v>
      </c>
      <c r="H35" s="95">
        <f t="shared" si="0"/>
        <v>1</v>
      </c>
      <c r="I35" s="106">
        <f>AI35</f>
        <v>3</v>
      </c>
      <c r="J35" s="68" t="str">
        <f>INDEX(AM33:AM36,MATCH(AK35,$AL33:$AL36,0))</f>
        <v>Croatie</v>
      </c>
      <c r="K35" s="111">
        <f>INDEX(AN33:AN36,MATCH(AK35,$AL33:$AL36,0))</f>
        <v>3</v>
      </c>
      <c r="L35" s="112">
        <f>INDEX(AO33:AO36,MATCH(AK35,$AL33:$AL36,0))</f>
        <v>4</v>
      </c>
      <c r="M35" s="111">
        <f>INDEX(AP33:AP36,MATCH(AK35,$AL33:$AL36,0))</f>
        <v>4</v>
      </c>
      <c r="N35" s="113">
        <f>INDEX(AQ33:AQ36,MATCH(AK35,$AL33:$AL36,0))</f>
        <v>0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2.97</v>
      </c>
      <c r="AL35" s="28">
        <f>SUM(BD35:BG35)+2.47</f>
        <v>2.97</v>
      </c>
      <c r="AM35" s="21" t="str">
        <f>D33</f>
        <v>Croatie</v>
      </c>
      <c r="AN35" s="22">
        <f>SUM(AR35:AU35)</f>
        <v>3</v>
      </c>
      <c r="AO35" s="23">
        <f>E33+F34+F37</f>
        <v>4</v>
      </c>
      <c r="AP35" s="22">
        <f>F33+E34+E37</f>
        <v>4</v>
      </c>
      <c r="AQ35" s="24">
        <f>AO35-AP35</f>
        <v>0</v>
      </c>
      <c r="AR35" s="22">
        <f>IF(ISBLANK(F34),0,IF(AT33=3,0,IF(AT33=1,1,3)))</f>
        <v>0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0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30103</v>
      </c>
      <c r="BA35" s="22" t="s">
        <v>73</v>
      </c>
      <c r="BB35" s="22">
        <f>10000*(AR35+AU35)+(E33-F33+F34-E34)*100+(E33+F34)</f>
        <v>-198</v>
      </c>
      <c r="BC35" s="24">
        <f>10000*(AS35+AU35)+(E33-F33+F37-E37)*100+(E33+F37)</f>
        <v>30103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officiels'!H36,M!E36='Résultats officiels'!E36,'Résultats officiels'!F36=M!F36),1,""))</f>
        <v/>
      </c>
      <c r="D36" s="68" t="str">
        <f>G33</f>
        <v>Nigéria</v>
      </c>
      <c r="E36" s="217">
        <v>0</v>
      </c>
      <c r="F36" s="217">
        <v>1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Islande</v>
      </c>
      <c r="K36" s="115">
        <f>INDEX(AN33:AN36,MATCH(AK36,$AL33:$AL36,0))</f>
        <v>0</v>
      </c>
      <c r="L36" s="116">
        <f>INDEX(AO33:AO36,MATCH(AK36,$AL33:$AL36,0))</f>
        <v>1</v>
      </c>
      <c r="M36" s="115">
        <f>INDEX(AP33:AP36,MATCH(AK36,$AL33:$AL36,0))</f>
        <v>5</v>
      </c>
      <c r="N36" s="117">
        <f>INDEX(AQ33:AQ36,MATCH(AK36,$AL33:$AL36,0))</f>
        <v>-4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officiels'!U38=M!U36),"E",""))</f>
        <v>E</v>
      </c>
      <c r="R36" s="98" t="str">
        <f>IF('Résultats officiels'!O36=0,"",IF(AND(U36='Résultats officiels'!U36,'Résultats officiels'!U37=M!U37),"A",""))</f>
        <v/>
      </c>
      <c r="S36" s="286" t="str">
        <f>IF(O36=0,"",IF(AND(R36="A",O36='Résultats officiels'!O36),1,IF(AND(M!R37="A",M!O36='Résultats officiels'!O38),1,"")))</f>
        <v/>
      </c>
      <c r="T36" s="297" t="str">
        <f>IF(O36=0,"",IF(AND(R36="A",O36='Résultats officiels'!O36,V36='Résultats officiels'!V36,'Résultats officiels'!V37=M!V37),1,IF(AND(M!R37="A",M!O36='Résultats officiels'!O38,M!V36='Résultats officiels'!V38,'Résultats officiels'!V39=M!V37),1,"")))</f>
        <v/>
      </c>
      <c r="U36" s="128" t="str">
        <f>IF(100*V26+W26&gt;100*V27+W27,U26,IF(100*V26+W26&lt;100*V27+W27,U27,IF(X27*X26=1,"-",CONCATENATE(U26," ou ",U27))))</f>
        <v>France</v>
      </c>
      <c r="V36" s="218">
        <v>0</v>
      </c>
      <c r="W36" s="12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3.96</v>
      </c>
      <c r="AL36" s="30">
        <f>SUM(BD36:BG36)+2.48</f>
        <v>1.98</v>
      </c>
      <c r="AM36" s="31" t="str">
        <f>G33</f>
        <v>Nigéria</v>
      </c>
      <c r="AN36" s="27">
        <f>SUM(AR36:AU36)</f>
        <v>6</v>
      </c>
      <c r="AO36" s="32">
        <f>F33+E35+E36</f>
        <v>3</v>
      </c>
      <c r="AP36" s="27">
        <f>E33+F35+F36</f>
        <v>2</v>
      </c>
      <c r="AQ36" s="33">
        <f>AO36-AP36</f>
        <v>1</v>
      </c>
      <c r="AR36" s="27">
        <f>IF(ISBLANK(E36),0,IF(AU33=3,0,IF(AU33=1,1,3)))</f>
        <v>0</v>
      </c>
      <c r="AS36" s="27">
        <f>IF(ISBLANK(E35),0,IF(AU34=3,0,IF(AU34=1,1,3)))</f>
        <v>3</v>
      </c>
      <c r="AT36" s="27">
        <f>IF(ISBLANK(F33),0,IF(AU35=3,0,IF(AU35=1,1,3)))</f>
        <v>3</v>
      </c>
      <c r="AU36" s="27" t="s">
        <v>73</v>
      </c>
      <c r="AV36" s="32" t="b">
        <f>10*(AQ33-AQ36)+AO33-AO36&lt;0</f>
        <v>0</v>
      </c>
      <c r="AW36" s="27" t="b">
        <f>10*(AQ34-AQ36)+AO34-AO36&lt;0</f>
        <v>1</v>
      </c>
      <c r="AX36" s="27" t="b">
        <f>10*(AQ35-AQ36)+AO35-AO36&lt;0</f>
        <v>1</v>
      </c>
      <c r="AY36" s="33" t="s">
        <v>73</v>
      </c>
      <c r="AZ36" s="32" t="s">
        <v>73</v>
      </c>
      <c r="BA36" s="27">
        <f>10000*(AR36+AS36)+(E35-F35+E36-F36)*100+(E35+E36)</f>
        <v>30001</v>
      </c>
      <c r="BB36" s="27">
        <f>10000*(AR36+AT36)+(E36-F36+F33-E33)*100+(E36+F33)</f>
        <v>30002</v>
      </c>
      <c r="BC36" s="33">
        <f>10000*(AS36+AT36)+(E35-F35+F33-E33)*100+(E35+F33)</f>
        <v>60203</v>
      </c>
      <c r="BD36" s="34">
        <f>-BG33</f>
        <v>0.5</v>
      </c>
      <c r="BE36" s="35">
        <f>-BG34</f>
        <v>-0.5</v>
      </c>
      <c r="BF36" s="35">
        <f>-BG35</f>
        <v>-0.5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 t="str">
        <f>IF(H37=0,"",IF(AND(H37='Résultats officiels'!H37,M!E37='Résultats officiels'!E37,'Résultats officiels'!F37=M!F37),1,""))</f>
        <v/>
      </c>
      <c r="D37" s="71" t="str">
        <f>G32</f>
        <v>Islande</v>
      </c>
      <c r="E37" s="217">
        <v>0</v>
      </c>
      <c r="F37" s="217">
        <v>2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75"/>
      <c r="L37" s="175"/>
      <c r="M37" s="175"/>
      <c r="N37" s="175"/>
      <c r="O37" s="293"/>
      <c r="P37" s="293"/>
      <c r="Q37" s="97" t="str">
        <f>IF(AND('Résultats officiels'!O36&gt;0,U37='Résultats officiels'!U37),"E",IF(AND('Résultats officiels'!O38&gt;0,'Résultats officiels'!U39=M!U37),"E",""))</f>
        <v/>
      </c>
      <c r="R37" s="98" t="str">
        <f>IF('Résultats officiels'!O38=0,"",IF(AND(U36='Résultats officiels'!U38,'Résultats officiels'!U39=M!U37),"A",""))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3</v>
      </c>
      <c r="W37" s="12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7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officiels'!U36=M!U38),"E",""))</f>
        <v/>
      </c>
      <c r="R38" s="98" t="str">
        <f>IF('Résultats officiels'!O38=0,"",IF(AND(U38='Résultats officiels'!U38,'Résultats officiels'!U39=M!U39),"A",""))</f>
        <v/>
      </c>
      <c r="S38" s="286" t="str">
        <f>IF(O38=0,"",IF(AND(R38="A",O38='Résultats officiels'!O38),1,IF(AND(M!R39="A",M!O38='Résultats officiels'!O36),1,"")))</f>
        <v/>
      </c>
      <c r="T38" s="297" t="str">
        <f>IF(O38=0,"",IF(AND(R38="A",O38='Résultats officiels'!O38,V38='Résultats officiels'!V38,'Résultats officiels'!V39=M!V39),1,IF(AND(M!R39="A",M!O38='Résultats officiels'!O36,M!V38='Résultats officiels'!V36,'Résultats officiels'!V37=M!V39),1,"")))</f>
        <v/>
      </c>
      <c r="U38" s="125" t="str">
        <f>IF(100*V28+W28&gt;100*V29+W29,U28,IF(100*V28+W28&lt;100*V29+W29,U29,IF(X30*X31=1,"-",CONCATENATE(U28," ou ",U29))))</f>
        <v>Argentine</v>
      </c>
      <c r="V38" s="218">
        <v>2</v>
      </c>
      <c r="W38" s="12">
        <v>5</v>
      </c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7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officiels'!U37=M!U39),"E",""))</f>
        <v/>
      </c>
      <c r="R39" s="98" t="str">
        <f>IF('Résultats officiels'!O36=0,"",IF(AND(U38='Résultats officiels'!U36,'Résultats officiels'!U37=M!U39),"A",""))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2</v>
      </c>
      <c r="W39" s="12">
        <v>3</v>
      </c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>
        <f>IF(H40=0,"",IF(H40='Résultats officiels'!H40,1,""))</f>
        <v>1</v>
      </c>
      <c r="C40" s="75">
        <f>IF(H40=0,"",IF(AND(H40='Résultats officiels'!H40,M!E40='Résultats officiels'!E40,'Résultats officiels'!F40=M!F40),1,""))</f>
        <v>1</v>
      </c>
      <c r="D40" s="67" t="s">
        <v>83</v>
      </c>
      <c r="E40" s="217">
        <v>0</v>
      </c>
      <c r="F40" s="217">
        <v>1</v>
      </c>
      <c r="G40" s="72" t="s">
        <v>128</v>
      </c>
      <c r="H40" s="95">
        <f t="shared" si="0"/>
        <v>2</v>
      </c>
      <c r="I40" s="177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officiels'!H41,M!E41='Résultats officiels'!E41,'Résultats officiels'!F41=M!F41),1,""))</f>
        <v/>
      </c>
      <c r="D41" s="68" t="s">
        <v>36</v>
      </c>
      <c r="E41" s="217">
        <v>2</v>
      </c>
      <c r="F41" s="217">
        <v>1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7</v>
      </c>
      <c r="M41" s="103">
        <f>INDEX(AP41:AP44,MATCH(AK41,$AL41:$AL44,0))</f>
        <v>2</v>
      </c>
      <c r="N41" s="123">
        <f>INDEX(AQ41:AQ44,MATCH(AK41,$AL41:$AL44,0))</f>
        <v>5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3.95</v>
      </c>
      <c r="AM41" s="21" t="str">
        <f>D40</f>
        <v>Costa Rica</v>
      </c>
      <c r="AN41" s="22">
        <f>SUM(AR41:AU41)</f>
        <v>0</v>
      </c>
      <c r="AO41" s="23">
        <f>E40+E42+F44</f>
        <v>0</v>
      </c>
      <c r="AP41" s="22">
        <f>F40+F42+E44</f>
        <v>4</v>
      </c>
      <c r="AQ41" s="24">
        <f>AO41-AP41</f>
        <v>-4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-300</v>
      </c>
      <c r="BA41" s="22">
        <f>10000*(AS41+AU41)+(E40-F40+F44-E44)*100+(E40+F44)</f>
        <v>-200</v>
      </c>
      <c r="BB41" s="22">
        <f>10000*(AT41+AU41)+(F44-E44+E42-F42)*100+(F44+E42)</f>
        <v>-300</v>
      </c>
      <c r="BC41" s="24" t="s">
        <v>73</v>
      </c>
      <c r="BD41" s="23" t="s">
        <v>73</v>
      </c>
      <c r="BE41" s="25">
        <f>IF($AN41&gt;$AN42,-0.5,IF($AN42&gt;$AN41,0.5,IF(AW41,-0.5,IF(AV42,0.5,BU41))))</f>
        <v>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>
        <f>IF(H42=0,"",IF(AND(H42='Résultats officiels'!H42,M!E42='Résultats officiels'!E42,'Résultats officiels'!F42=M!F42),1,""))</f>
        <v>1</v>
      </c>
      <c r="D42" s="68" t="str">
        <f>D40</f>
        <v>Costa Rica</v>
      </c>
      <c r="E42" s="217">
        <v>0</v>
      </c>
      <c r="F42" s="217">
        <v>2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4</v>
      </c>
      <c r="L42" s="109">
        <f>INDEX(AO41:AO44,MATCH(AK42,$AL41:$AL44,0))</f>
        <v>3</v>
      </c>
      <c r="M42" s="108">
        <f>INDEX(AP41:AP44,MATCH(AK42,$AL41:$AL44,0))</f>
        <v>3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2.96</v>
      </c>
      <c r="AM42" s="21" t="str">
        <f>G40</f>
        <v>Serbie</v>
      </c>
      <c r="AN42" s="22">
        <f>SUM(AR42:AU42)</f>
        <v>4</v>
      </c>
      <c r="AO42" s="23">
        <f>F40+F43+E45</f>
        <v>3</v>
      </c>
      <c r="AP42" s="22">
        <f>E40+E43+F45</f>
        <v>4</v>
      </c>
      <c r="AQ42" s="24">
        <f>AO42-AP42</f>
        <v>-1</v>
      </c>
      <c r="AR42" s="22">
        <f>IF(ISBLANK(F40),0,IF(AS41=3,0,IF(AS41=1,1,3)))</f>
        <v>3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1</v>
      </c>
      <c r="AV42" s="23" t="b">
        <f>(10*(AQ41-AQ42)+AO41-AO42&lt;0)</f>
        <v>1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29902</v>
      </c>
      <c r="BA42" s="22">
        <f>10000*(AR42+AU42)+(F40-E40+F43-E43)*100+(F40+F43)</f>
        <v>40102</v>
      </c>
      <c r="BB42" s="22" t="s">
        <v>73</v>
      </c>
      <c r="BC42" s="24">
        <f>10000*(AT42+AU42)+(F43-E43+E45-F45)*100+(F43+E45)</f>
        <v>9802</v>
      </c>
      <c r="BD42" s="29">
        <f>-BE41</f>
        <v>-0.5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officiels'!H43,M!E43='Résultats officiels'!E43,'Résultats officiels'!F43=M!F43),1,""))</f>
        <v/>
      </c>
      <c r="D43" s="68" t="str">
        <f>G41</f>
        <v>Suisse</v>
      </c>
      <c r="E43" s="217">
        <v>1</v>
      </c>
      <c r="F43" s="217">
        <v>1</v>
      </c>
      <c r="G43" s="73" t="str">
        <f>G40</f>
        <v>Serbie</v>
      </c>
      <c r="H43" s="95">
        <f t="shared" si="0"/>
        <v>3</v>
      </c>
      <c r="I43" s="106">
        <f>AI43</f>
        <v>3</v>
      </c>
      <c r="J43" s="68" t="str">
        <f>INDEX(AM41:AM44,MATCH(AK43,$AL41:$AL44,0))</f>
        <v>Serbie</v>
      </c>
      <c r="K43" s="111">
        <f>INDEX(AN41:AN44,MATCH(AK43,$AL41:$AL44,0))</f>
        <v>4</v>
      </c>
      <c r="L43" s="112">
        <f>INDEX(AO41:AO44,MATCH(AK43,$AL41:$AL44,0))</f>
        <v>3</v>
      </c>
      <c r="M43" s="111">
        <f>INDEX(AP41:AP44,MATCH(AK43,$AL41:$AL44,0))</f>
        <v>4</v>
      </c>
      <c r="N43" s="113">
        <f>INDEX(AQ41:AQ44,MATCH(AK43,$AL41:$AL44,0))</f>
        <v>-1</v>
      </c>
      <c r="O43" s="173"/>
      <c r="P43" s="173"/>
      <c r="Q43" s="97" t="str">
        <f>IF(AND('Résultats officiels'!O41&gt;0,U43='Résultats officiels'!U43),"E",IF(AND('Résultats officiels'!O41&gt;0,'Résultats officiels'!U44=M!U43),"E",""))</f>
        <v/>
      </c>
      <c r="R43" s="98" t="str">
        <f>IF('Résultats officiels'!O41=0,"",IF(AND(U43='Résultats officiels'!U43,'Résultats officiels'!U44=M!U44),"A",""))</f>
        <v/>
      </c>
      <c r="S43" s="286" t="str">
        <f>IF(O41=0,"",IF(AND(R43="A",O41='Résultats officiels'!O41),1,IF(AND(M!R44="A",M!O41='Résultats officiels'!O41),1,"")))</f>
        <v/>
      </c>
      <c r="T43" s="287" t="str">
        <f>IF(O41=0,"",IF(AND(R43="A",O41='Résultats officiels'!O41,V43='Résultats officiels'!V43,'Résultats officiels'!V44=M!V44),1,IF(AND(M!R44="A",M!O41='Résultats officiels'!O41,M!V43='Résultats officiels'!V44,'Résultats officiels'!V43=M!V44),1,"")))</f>
        <v/>
      </c>
      <c r="U43" s="125" t="str">
        <f>IF(100*V36+W36&gt;100*V37+W37,U36,IF(100*V36+W36&lt;100*V37+W37,U37," - "))</f>
        <v>Brésil</v>
      </c>
      <c r="V43" s="218">
        <v>1</v>
      </c>
      <c r="W43" s="100"/>
      <c r="X43" s="147" t="str">
        <f>IF(AND('Résultats officiels'!X41&gt;0,AA43='Résultats officiels'!AA43),"E",IF(AND('Résultats officiels'!X41&gt;0,'Résultats officiels'!AA44=M!AA43),"E",""))</f>
        <v/>
      </c>
      <c r="Y43" s="286" t="str">
        <f>IF(X41=0,"",IF(AND(X45="A",X41='Résultats officiels'!X41),1,IF(AND(X46="A",M!X41='Résultats officiels'!X41),1,"")))</f>
        <v/>
      </c>
      <c r="Z43" s="287" t="str">
        <f>IF(X41=0,"",IF(AND(X45="A",X41='Résultats officiels'!X41,AB43='Résultats officiels'!AB43,'Résultats officiels'!AB44=M!AB44),1,IF(AND(M!X46="A",M!X41='Résultats officiels'!X41,M!AB43='Résultats officiels'!AB44,'Résultats officiels'!AB43=M!AB44),1,"")))</f>
        <v/>
      </c>
      <c r="AA43" s="100" t="str">
        <f>IF(100*V36+W36&gt;100*V37+W37,U37,IF(100*V36+W36&lt;100*V37+W37,U36," - "))</f>
        <v>France</v>
      </c>
      <c r="AB43" s="217">
        <v>1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2.96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7</v>
      </c>
      <c r="AP43" s="22">
        <f>F41+E42+E45</f>
        <v>2</v>
      </c>
      <c r="AQ43" s="24">
        <f>AO43-AP43</f>
        <v>5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60405</v>
      </c>
      <c r="BA43" s="22" t="s">
        <v>73</v>
      </c>
      <c r="BB43" s="22">
        <f>10000*(AR43+AU43)+(E41-F41+F42-E42)*100+(E41+F42)</f>
        <v>60304</v>
      </c>
      <c r="BC43" s="24">
        <f>10000*(AS43+AU43)+(E41-F41+F45-E45)*100+(E41+F45)</f>
        <v>60305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officiels'!H44,M!E44='Résultats officiels'!E44,'Résultats officiels'!F44=M!F44),1,""))</f>
        <v/>
      </c>
      <c r="D44" s="68" t="str">
        <f>G41</f>
        <v>Suisse</v>
      </c>
      <c r="E44" s="217">
        <v>1</v>
      </c>
      <c r="F44" s="217">
        <v>0</v>
      </c>
      <c r="G44" s="73" t="str">
        <f>D40</f>
        <v>Costa Rica</v>
      </c>
      <c r="H44" s="95">
        <f t="shared" si="0"/>
        <v>1</v>
      </c>
      <c r="I44" s="114">
        <f>AI44</f>
        <v>4</v>
      </c>
      <c r="J44" s="71" t="str">
        <f>INDEX(AM41:AM44,MATCH(AK44,$AL41:$AL44,0))</f>
        <v>Costa Rica</v>
      </c>
      <c r="K44" s="115">
        <f>INDEX(AN41:AN44,MATCH(AK44,$AL41:$AL44,0))</f>
        <v>0</v>
      </c>
      <c r="L44" s="116">
        <f>INDEX(AO41:AO44,MATCH(AK44,$AL41:$AL44,0))</f>
        <v>0</v>
      </c>
      <c r="M44" s="115">
        <f>INDEX(AP41:AP44,MATCH(AK44,$AL41:$AL44,0))</f>
        <v>4</v>
      </c>
      <c r="N44" s="117">
        <f>INDEX(AQ41:AQ44,MATCH(AK44,$AL41:$AL44,0))</f>
        <v>-4</v>
      </c>
      <c r="O44" s="173"/>
      <c r="P44" s="173"/>
      <c r="Q44" s="97" t="str">
        <f>IF(AND('Résultats officiels'!O41&gt;0,U44='Résultats officiels'!U44),"E",IF(AND('Résultats officiels'!O41&gt;0,'Résultats officiels'!U43=M!U44),"E",""))</f>
        <v/>
      </c>
      <c r="R44" s="98" t="str">
        <f>IF('Résultats officiels'!O41=0,"",IF(AND(U43='Résultats officiels'!U44,'Résultats officiels'!U43=M!U44),"A",""))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Argentine</v>
      </c>
      <c r="V44" s="219">
        <v>2</v>
      </c>
      <c r="W44" s="100"/>
      <c r="X44" s="147" t="str">
        <f>IF(AND('Résultats officiels'!X41&gt;0,AA44='Résultats officiels'!AA44),"E",IF(AND('Résultats officiels'!X41&gt;0,'Résultats officiels'!AA43=M!AA44),"E",""))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Allemagne</v>
      </c>
      <c r="AB44" s="219">
        <v>2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3.95</v>
      </c>
      <c r="AL44" s="30">
        <f>SUM(BD44:BG44)+2.48</f>
        <v>1.98</v>
      </c>
      <c r="AM44" s="31" t="str">
        <f>G41</f>
        <v>Suisse</v>
      </c>
      <c r="AN44" s="27">
        <f>SUM(AR44:AU44)</f>
        <v>4</v>
      </c>
      <c r="AO44" s="32">
        <f>F41+E43+E44</f>
        <v>3</v>
      </c>
      <c r="AP44" s="27">
        <f>E41+F43+F44</f>
        <v>3</v>
      </c>
      <c r="AQ44" s="33">
        <f>AO44-AP44</f>
        <v>0</v>
      </c>
      <c r="AR44" s="27">
        <f>IF(ISBLANK(E44),0,IF(AU41=3,0,IF(AU41=1,1,3)))</f>
        <v>3</v>
      </c>
      <c r="AS44" s="27">
        <f>IF(ISBLANK(E43),0,IF(AU42=3,0,IF(AU42=1,1,3)))</f>
        <v>1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40102</v>
      </c>
      <c r="BB44" s="27">
        <f>10000*(AR44+AT44)+(E44-F44+F41-E41)*100+(E44+F41)</f>
        <v>30002</v>
      </c>
      <c r="BC44" s="33">
        <f>10000*(AS44+AT44)+(E43-F43+F41-E41)*100+(E43+F41)</f>
        <v>9902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officiels'!H45,M!E45='Résultats officiels'!E45,'Résultats officiels'!F45=M!F45),1,""))</f>
        <v/>
      </c>
      <c r="D45" s="71" t="str">
        <f>G40</f>
        <v>Serbie</v>
      </c>
      <c r="E45" s="217">
        <v>1</v>
      </c>
      <c r="F45" s="217">
        <v>3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5"/>
      <c r="L45" s="175"/>
      <c r="M45" s="175"/>
      <c r="N45" s="175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officiels'!AA44=M!AA44),"A",""))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7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officiels'!U46=M!U46),"C","")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Argentine</v>
      </c>
      <c r="V46" s="130"/>
      <c r="W46" s="95"/>
      <c r="X46" s="148" t="str">
        <f>IF('Résultats officiels'!X41=0,"",IF(AND(AA43='Résultats officiels'!AA44,'Résultats officiels'!AA43=M!AA44),"A",""))</f>
        <v/>
      </c>
      <c r="Y46" s="288" t="s">
        <v>92</v>
      </c>
      <c r="Z46" s="257"/>
      <c r="AA46" s="282" t="str">
        <f>IF(100*V43+W43&gt;100*V44+W44,U44,IF(100*V44+W44&gt;100*V43+W43,U43,"-"))</f>
        <v>Brésil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7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officiels'!AA46=M!AA46),"S","")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officiels'!H48,M!E48='Résultats officiels'!E48,'Résultats officiels'!F48=M!F48),1,""))</f>
        <v/>
      </c>
      <c r="D48" s="67" t="s">
        <v>100</v>
      </c>
      <c r="E48" s="217">
        <v>2</v>
      </c>
      <c r="F48" s="217">
        <v>0</v>
      </c>
      <c r="G48" s="72" t="s">
        <v>72</v>
      </c>
      <c r="H48" s="95">
        <f t="shared" si="0"/>
        <v>1</v>
      </c>
      <c r="I48" s="177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Allemagne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>
        <f>IF(H49=0,"",IF(AND(H49='Résultats officiels'!H49,M!E49='Résultats officiels'!E49,'Résultats officiels'!F49=M!F49),1,""))</f>
        <v>1</v>
      </c>
      <c r="D49" s="68" t="s">
        <v>129</v>
      </c>
      <c r="E49" s="217">
        <v>1</v>
      </c>
      <c r="F49" s="217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9</v>
      </c>
      <c r="M49" s="103">
        <f>INDEX(AP49:AP52,MATCH(AK49,$AL49:$AL52,0))</f>
        <v>1</v>
      </c>
      <c r="N49" s="123">
        <f>INDEX(AQ49:AQ52,MATCH(AK49,$AL49:$AL52,0))</f>
        <v>8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9</v>
      </c>
      <c r="AP49" s="22">
        <f>F48+F50+E52</f>
        <v>1</v>
      </c>
      <c r="AQ49" s="24">
        <f>AO49-AP49</f>
        <v>8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60405</v>
      </c>
      <c r="BA49" s="22">
        <f>10000*(AS49+AU49)+(E48-F48+F52-E52)*100+(E48+F52)</f>
        <v>60606</v>
      </c>
      <c r="BB49" s="22">
        <f>10000*(AT49+AU49)+(F52-E52+E50-F50)*100+(F52+E50)</f>
        <v>60607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 t="str">
        <f>IF(H50=0,"",IF(AND(H50='Résultats officiels'!H50,M!E50='Résultats officiels'!E50,'Résultats officiels'!F50=M!F50),1,""))</f>
        <v/>
      </c>
      <c r="D50" s="68" t="str">
        <f>D48</f>
        <v>Allemagne</v>
      </c>
      <c r="E50" s="217">
        <v>3</v>
      </c>
      <c r="F50" s="217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Mexique</v>
      </c>
      <c r="K50" s="108">
        <f>INDEX(AN49:AN52,MATCH(AK50,$AL49:$AL52,0))</f>
        <v>6</v>
      </c>
      <c r="L50" s="109">
        <f>INDEX(AO49:AO52,MATCH(AK50,$AL49:$AL52,0))</f>
        <v>4</v>
      </c>
      <c r="M50" s="108">
        <f>INDEX(AP49:AP52,MATCH(AK50,$AL49:$AL52,0))</f>
        <v>3</v>
      </c>
      <c r="N50" s="110">
        <f>INDEX(AQ49:AQ52,MATCH(AK50,$AL49:$AL52,0))</f>
        <v>1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France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1.96</v>
      </c>
      <c r="AL50" s="28">
        <f>SUM(BD50:BG50)+2.46</f>
        <v>1.96</v>
      </c>
      <c r="AM50" s="21" t="str">
        <f>G48</f>
        <v>Mexique</v>
      </c>
      <c r="AN50" s="22">
        <f>SUM(AR50:AU50)</f>
        <v>6</v>
      </c>
      <c r="AO50" s="23">
        <f>F48+F51+E53</f>
        <v>4</v>
      </c>
      <c r="AP50" s="22">
        <f>E48+E51+F53</f>
        <v>3</v>
      </c>
      <c r="AQ50" s="24">
        <f>AO50-AP50</f>
        <v>1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3</v>
      </c>
      <c r="AU50" s="22">
        <f>IF(ISBLANK(F51),0,IF(F51&gt;E51,3,IF(F51=E51,1,0)))</f>
        <v>3</v>
      </c>
      <c r="AV50" s="23" t="b">
        <f>(10*(AQ49-AQ50)+AO49-AO50&lt;0)</f>
        <v>0</v>
      </c>
      <c r="AW50" s="22" t="s">
        <v>73</v>
      </c>
      <c r="AX50" s="22" t="b">
        <f>10*(AQ50-AQ51)+AO50-AO51&gt;0</f>
        <v>1</v>
      </c>
      <c r="AY50" s="24" t="b">
        <f>10*(AQ50-AQ52)+AO50-AO52&gt;0</f>
        <v>1</v>
      </c>
      <c r="AZ50" s="23">
        <f>10000*(AR50+AT50)+(F48-E48+E53-F53)*100+(F48+E53)</f>
        <v>29902</v>
      </c>
      <c r="BA50" s="22">
        <f>10000*(AR50+AU50)+(F48-E48+F51-E51)*100+(F48+F51)</f>
        <v>30002</v>
      </c>
      <c r="BB50" s="22" t="s">
        <v>73</v>
      </c>
      <c r="BC50" s="24">
        <f>10000*(AT50+AU50)+(F51-E51+E53-F53)*100+(F51+E53)</f>
        <v>60304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-0.5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>
        <f>IF(H51=0,"",IF(H51='Résultats officiels'!H51,1,""))</f>
        <v>1</v>
      </c>
      <c r="C51" s="75" t="str">
        <f>IF(H51=0,"",IF(AND(H51='Résultats officiels'!H51,M!E51='Résultats officiels'!E51,'Résultats officiels'!F51=M!F51),1,""))</f>
        <v/>
      </c>
      <c r="D51" s="68" t="str">
        <f>G49</f>
        <v>Corée du Sud</v>
      </c>
      <c r="E51" s="217">
        <v>0</v>
      </c>
      <c r="F51" s="217">
        <v>2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Suède</v>
      </c>
      <c r="K51" s="111">
        <f>INDEX(AN49:AN52,MATCH(AK51,$AL49:$AL52,0))</f>
        <v>3</v>
      </c>
      <c r="L51" s="112">
        <f>INDEX(AO49:AO52,MATCH(AK51,$AL49:$AL52,0))</f>
        <v>3</v>
      </c>
      <c r="M51" s="111">
        <f>INDEX(AP49:AP52,MATCH(AK51,$AL49:$AL52,0))</f>
        <v>5</v>
      </c>
      <c r="N51" s="113">
        <f>INDEX(AQ49:AQ52,MATCH(AK51,$AL49:$AL52,0))</f>
        <v>-2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29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2.97</v>
      </c>
      <c r="AL51" s="28">
        <f>SUM(BD51:BG51)+2.47</f>
        <v>2.97</v>
      </c>
      <c r="AM51" s="21" t="str">
        <f>D49</f>
        <v>Suède</v>
      </c>
      <c r="AN51" s="22">
        <f>SUM(AR51:AU51)</f>
        <v>3</v>
      </c>
      <c r="AO51" s="23">
        <f>E49+F50+F53</f>
        <v>3</v>
      </c>
      <c r="AP51" s="22">
        <f>F49+E50+E53</f>
        <v>5</v>
      </c>
      <c r="AQ51" s="24">
        <f>AO51-AP51</f>
        <v>-2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-298</v>
      </c>
      <c r="BA51" s="22" t="s">
        <v>73</v>
      </c>
      <c r="BB51" s="22">
        <f>10000*(AR51+AU51)+(E49-F49+F50-E50)*100+(E49+F50)</f>
        <v>29902</v>
      </c>
      <c r="BC51" s="24">
        <f>10000*(AS51+AU51)+(E49-F49+F53-E53)*100+(E49+F53)</f>
        <v>30002</v>
      </c>
      <c r="BD51" s="29">
        <f>-BF49</f>
        <v>0.5</v>
      </c>
      <c r="BE51" s="25">
        <f>-BF50</f>
        <v>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officiels'!H52,M!E52='Résultats officiels'!E52,'Résultats officiels'!F52=M!F52),1,""))</f>
        <v/>
      </c>
      <c r="D52" s="68" t="str">
        <f>G49</f>
        <v>Corée du Sud</v>
      </c>
      <c r="E52" s="217">
        <v>0</v>
      </c>
      <c r="F52" s="217">
        <v>4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0</v>
      </c>
      <c r="M52" s="115">
        <f>INDEX(AP49:AP52,MATCH(AK52,$AL49:$AL52,0))</f>
        <v>7</v>
      </c>
      <c r="N52" s="117">
        <f>INDEX(AQ49:AQ52,MATCH(AK52,$AL49:$AL52,0))</f>
        <v>-7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0</v>
      </c>
      <c r="AO52" s="32">
        <f>F49+E51+E52</f>
        <v>0</v>
      </c>
      <c r="AP52" s="27">
        <f>E49+F51+F52</f>
        <v>7</v>
      </c>
      <c r="AQ52" s="33">
        <f>AO52-AP52</f>
        <v>-7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-600</v>
      </c>
      <c r="BB52" s="27">
        <f>10000*(AR52+AT52)+(E52-F52+F49-E49)*100+(E52+F49)</f>
        <v>-500</v>
      </c>
      <c r="BC52" s="33">
        <f>10000*(AS52+AT52)+(E51-F51+F49-E49)*100+(E51+F49)</f>
        <v>-300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officiels'!H53,M!E53='Résultats officiels'!E53,'Résultats officiels'!F53=M!F53),1,""))</f>
        <v/>
      </c>
      <c r="D53" s="71" t="str">
        <f>G48</f>
        <v>Mexique</v>
      </c>
      <c r="E53" s="217">
        <v>2</v>
      </c>
      <c r="F53" s="217">
        <v>1</v>
      </c>
      <c r="G53" s="74" t="str">
        <f>D49</f>
        <v>Suède</v>
      </c>
      <c r="H53" s="95">
        <f t="shared" si="0"/>
        <v>1</v>
      </c>
      <c r="I53" s="118"/>
      <c r="J53" s="119" t="str">
        <f>IF(OR(I51&lt;3,I50&lt;2),"TIRAGE AU SORT !!!"," ")</f>
        <v xml:space="preserve"> </v>
      </c>
      <c r="K53" s="175"/>
      <c r="L53" s="175"/>
      <c r="M53" s="175"/>
      <c r="N53" s="175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8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7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7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19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officiels'!H56,M!E56='Résultats officiels'!E56,'Résultats officiels'!F56=M!F56),1,""))</f>
        <v/>
      </c>
      <c r="D56" s="67" t="s">
        <v>103</v>
      </c>
      <c r="E56" s="217">
        <v>2</v>
      </c>
      <c r="F56" s="217">
        <v>0</v>
      </c>
      <c r="G56" s="72" t="s">
        <v>130</v>
      </c>
      <c r="H56" s="95">
        <f t="shared" si="0"/>
        <v>1</v>
      </c>
      <c r="I56" s="177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>
        <f>IF(H57=0,"",IF(AND(H57='Résultats officiels'!H57,M!E57='Résultats officiels'!E57,'Résultats officiels'!F57=M!F57),1,""))</f>
        <v>1</v>
      </c>
      <c r="D57" s="68" t="s">
        <v>131</v>
      </c>
      <c r="E57" s="217">
        <v>1</v>
      </c>
      <c r="F57" s="217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Angleterre</v>
      </c>
      <c r="K57" s="103">
        <f>INDEX(AN57:AN60,MATCH(AK57,$AL57:$AL60,0))</f>
        <v>7</v>
      </c>
      <c r="L57" s="104">
        <f>INDEX(AO57:AO60,MATCH(AK57,$AL57:$AL60,0))</f>
        <v>5</v>
      </c>
      <c r="M57" s="103">
        <f>INDEX(AP57:AP60,MATCH(AK57,$AL57:$AL60,0))</f>
        <v>2</v>
      </c>
      <c r="N57" s="123">
        <f>INDEX(AQ57:AQ60,MATCH(AK57,$AL57:$AL60,0))</f>
        <v>3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4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0.98</v>
      </c>
      <c r="AL57" s="44">
        <f>SUM(BD57:BG57)+2.45</f>
        <v>1.9500000000000002</v>
      </c>
      <c r="AM57" s="45" t="str">
        <f>D56</f>
        <v>Belgique</v>
      </c>
      <c r="AN57" s="46">
        <f>SUM(AR57:AU57)</f>
        <v>7</v>
      </c>
      <c r="AO57" s="47">
        <f>E56+E58+F60</f>
        <v>4</v>
      </c>
      <c r="AP57" s="46">
        <f>F56+F58+E60</f>
        <v>1</v>
      </c>
      <c r="AQ57" s="48">
        <f>AO57-AP57</f>
        <v>3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1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0</v>
      </c>
      <c r="AZ57" s="47">
        <f>10000*(AS57+AT57)+(E58-F58+E56-F56)*100+(E58+E56)</f>
        <v>60303</v>
      </c>
      <c r="BA57" s="46">
        <f>10000*(AS57+AU57)+(E56-F56+F60-E60)*100+(E56+F60)</f>
        <v>40203</v>
      </c>
      <c r="BB57" s="46">
        <f>10000*(AT57+AU57)+(F60-E60+E58-F58)*100+(F60+E58)</f>
        <v>40102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officiels'!H58,M!E58='Résultats officiels'!E58,'Résultats officiels'!F58=M!F58),1,""))</f>
        <v/>
      </c>
      <c r="D58" s="68" t="str">
        <f>D56</f>
        <v>Belgique</v>
      </c>
      <c r="E58" s="217">
        <v>1</v>
      </c>
      <c r="F58" s="217">
        <v>0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Belgique</v>
      </c>
      <c r="K58" s="108">
        <f>INDEX(AN57:AN60,MATCH(AK58,$AL57:$AL60,0))</f>
        <v>7</v>
      </c>
      <c r="L58" s="109">
        <f>INDEX(AO57:AO60,MATCH(AK58,$AL57:$AL60,0))</f>
        <v>4</v>
      </c>
      <c r="M58" s="108">
        <f>INDEX(AP57:AP60,MATCH(AK58,$AL57:$AL60,0))</f>
        <v>1</v>
      </c>
      <c r="N58" s="110">
        <f>INDEX(AQ57:AQ60,MATCH(AK58,$AL57:$AL60,0))</f>
        <v>3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1.9500000000000002</v>
      </c>
      <c r="AL58" s="52">
        <f>SUM(BD58:BG58)+2.46</f>
        <v>3.96</v>
      </c>
      <c r="AM58" s="45" t="str">
        <f>G56</f>
        <v>Panama</v>
      </c>
      <c r="AN58" s="46">
        <f>SUM(AR58:AU58)</f>
        <v>0</v>
      </c>
      <c r="AO58" s="47">
        <f>F56+F59+E61</f>
        <v>1</v>
      </c>
      <c r="AP58" s="46">
        <f>E56+E59+F61</f>
        <v>6</v>
      </c>
      <c r="AQ58" s="48">
        <f>AO58-AP58</f>
        <v>-5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-299</v>
      </c>
      <c r="BA58" s="46">
        <f>10000*(AR58+AU58)+(F56-E56+F59-E59)*100+(F56+F59)</f>
        <v>-400</v>
      </c>
      <c r="BB58" s="46" t="s">
        <v>73</v>
      </c>
      <c r="BC58" s="48">
        <f>10000*(AT58+AU58)+(F59-E59+E61-F61)*100+(F59+E61)</f>
        <v>-299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officiels'!H59,M!E59='Résultats officiels'!E59,'Résultats officiels'!F59=M!F59),1,""))</f>
        <v/>
      </c>
      <c r="D59" s="68" t="str">
        <f>G57</f>
        <v>Angleterre</v>
      </c>
      <c r="E59" s="217">
        <v>2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3</v>
      </c>
      <c r="L59" s="112">
        <f>INDEX(AO57:AO60,MATCH(AK59,$AL57:$AL60,0))</f>
        <v>3</v>
      </c>
      <c r="M59" s="111">
        <f>INDEX(AP57:AP60,MATCH(AK59,$AL57:$AL60,0))</f>
        <v>4</v>
      </c>
      <c r="N59" s="113">
        <f>INDEX(AQ57:AQ60,MATCH(AK59,$AL57:$AL60,0))</f>
        <v>-1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3</v>
      </c>
      <c r="AO59" s="47">
        <f>E57+F58+F61</f>
        <v>3</v>
      </c>
      <c r="AP59" s="46">
        <f>F57+E58+E61</f>
        <v>4</v>
      </c>
      <c r="AQ59" s="48">
        <f>AO59-AP59</f>
        <v>-1</v>
      </c>
      <c r="AR59" s="46">
        <f>IF(ISBLANK(F58),0,IF(AT57=3,0,IF(AT57=1,1,3)))</f>
        <v>0</v>
      </c>
      <c r="AS59" s="46">
        <f>IF(ISBLANK(F61),0,IF(F61&gt;E61,3,IF(F61=E61,1,0)))</f>
        <v>3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30002</v>
      </c>
      <c r="BA59" s="46" t="s">
        <v>73</v>
      </c>
      <c r="BB59" s="46">
        <f>10000*(AR59+AU59)+(E57-F57+F58-E58)*100+(E57+F58)</f>
        <v>-199</v>
      </c>
      <c r="BC59" s="48">
        <f>10000*(AS59+AU59)+(E57-F57+F61-E61)*100+(E57+F61)</f>
        <v>30003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officiels'!H60,M!E60='Résultats officiels'!E60,'Résultats officiels'!F60=M!F60),1,""))</f>
        <v/>
      </c>
      <c r="D60" s="68" t="str">
        <f>G57</f>
        <v>Angleterre</v>
      </c>
      <c r="E60" s="217">
        <v>1</v>
      </c>
      <c r="F60" s="217">
        <v>1</v>
      </c>
      <c r="G60" s="73" t="str">
        <f>D56</f>
        <v>Belgique</v>
      </c>
      <c r="H60" s="95">
        <f t="shared" si="0"/>
        <v>3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0</v>
      </c>
      <c r="L60" s="116">
        <f>INDEX(AO57:AO60,MATCH(AK60,$AL57:$AL60,0))</f>
        <v>1</v>
      </c>
      <c r="M60" s="115">
        <f>INDEX(AP57:AP60,MATCH(AK60,$AL57:$AL60,0))</f>
        <v>6</v>
      </c>
      <c r="N60" s="117">
        <f>INDEX(AQ57:AQ60,MATCH(AK60,$AL57:$AL60,0))</f>
        <v>-5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0.98</v>
      </c>
      <c r="AM60" s="57" t="str">
        <f>G57</f>
        <v>Angleterre</v>
      </c>
      <c r="AN60" s="51">
        <f>SUM(AR60:AU60)</f>
        <v>7</v>
      </c>
      <c r="AO60" s="58">
        <f>F57+E59+E60</f>
        <v>5</v>
      </c>
      <c r="AP60" s="51">
        <f>E57+F59+F60</f>
        <v>2</v>
      </c>
      <c r="AQ60" s="59">
        <f>AO60-AP60</f>
        <v>3</v>
      </c>
      <c r="AR60" s="51">
        <f>IF(ISBLANK(E60),0,IF(AU57=3,0,IF(AU57=1,1,3)))</f>
        <v>1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1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40203</v>
      </c>
      <c r="BB60" s="51">
        <f>10000*(AR60+AT60)+(E60-F60+F57-E57)*100+(E60+F57)</f>
        <v>40103</v>
      </c>
      <c r="BC60" s="59">
        <f>10000*(AS60+AT60)+(E59-F59+F57-E57)*100+(E59+F57)</f>
        <v>60304</v>
      </c>
      <c r="BD60" s="60">
        <f>-BG57</f>
        <v>-0.5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>
        <f>IF(H61=0,"",IF(H61='Résultats officiels'!H61,1,""))</f>
        <v>1</v>
      </c>
      <c r="C61" s="75">
        <f>IF(H61=0,"",IF(AND(H61='Résultats officiels'!H61,M!E61='Résultats officiels'!E61,'Résultats officiels'!F61=M!F61),1,""))</f>
        <v>1</v>
      </c>
      <c r="D61" s="71" t="str">
        <f>G56</f>
        <v>Panama</v>
      </c>
      <c r="E61" s="217">
        <v>1</v>
      </c>
      <c r="F61" s="217">
        <v>2</v>
      </c>
      <c r="G61" s="74" t="str">
        <f>D57</f>
        <v>Tunisie</v>
      </c>
      <c r="H61" s="95">
        <f t="shared" si="0"/>
        <v>2</v>
      </c>
      <c r="I61" s="118"/>
      <c r="J61" s="119" t="str">
        <f>IF(OR(I59&lt;3,I58&lt;2),"TIRAGE AU SORT !!!"," ")</f>
        <v xml:space="preserve"> </v>
      </c>
      <c r="K61" s="175"/>
      <c r="L61" s="175"/>
      <c r="M61" s="175"/>
      <c r="N61" s="175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7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7"/>
      <c r="J63" s="95"/>
      <c r="K63" s="95"/>
      <c r="L63" s="95"/>
      <c r="M63" s="95"/>
      <c r="N63" s="95"/>
      <c r="O63" s="95"/>
      <c r="P63" s="175"/>
      <c r="Q63" s="175"/>
      <c r="R63" s="175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officiels'!H64,M!E64='Résultats officiels'!E64,'Résultats officiels'!F64=M!F64),1,""))</f>
        <v/>
      </c>
      <c r="D64" s="67" t="s">
        <v>78</v>
      </c>
      <c r="E64" s="217">
        <v>2</v>
      </c>
      <c r="F64" s="217">
        <v>0</v>
      </c>
      <c r="G64" s="72" t="s">
        <v>79</v>
      </c>
      <c r="H64" s="95">
        <f t="shared" si="0"/>
        <v>1</v>
      </c>
      <c r="I64" s="177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6"/>
      <c r="Q64" s="176"/>
      <c r="R64" s="176"/>
      <c r="S64" s="280" t="s">
        <v>107</v>
      </c>
      <c r="T64" s="281"/>
      <c r="U64" s="262">
        <f>SUM(U51:U62)</f>
        <v>60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>
        <f>IF(H65=0,"",IF(H65='Résultats officiels'!H65,1,""))</f>
        <v>1</v>
      </c>
      <c r="C65" s="75">
        <f>IF(H65=0,"",IF(AND(H65='Résultats officiels'!H65,M!E65='Résultats officiels'!E65,'Résultats officiels'!F65=M!F65),1,""))</f>
        <v>1</v>
      </c>
      <c r="D65" s="68" t="s">
        <v>132</v>
      </c>
      <c r="E65" s="217">
        <v>1</v>
      </c>
      <c r="F65" s="217">
        <v>2</v>
      </c>
      <c r="G65" s="73" t="s">
        <v>133</v>
      </c>
      <c r="H65" s="95">
        <f t="shared" si="0"/>
        <v>2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7</v>
      </c>
      <c r="L65" s="104">
        <f>INDEX(AO65:AO68,MATCH(AK65,$AL65:$AL68,0))</f>
        <v>4</v>
      </c>
      <c r="M65" s="103">
        <f>INDEX(AP65:AP68,MATCH(AK65,$AL65:$AL68,0))</f>
        <v>1</v>
      </c>
      <c r="N65" s="123">
        <f>INDEX(AQ65:AQ68,MATCH(AK65,$AL65:$AL68,0))</f>
        <v>3</v>
      </c>
      <c r="O65" s="95"/>
      <c r="P65" s="176"/>
      <c r="Q65" s="176"/>
      <c r="R65" s="176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0.95000000000000018</v>
      </c>
      <c r="AL65" s="44">
        <f>SUM(BD65:BG65)+2.45</f>
        <v>0.95000000000000018</v>
      </c>
      <c r="AM65" s="45" t="str">
        <f>D64</f>
        <v>Colombie</v>
      </c>
      <c r="AN65" s="46">
        <f>SUM(AR65:AU65)</f>
        <v>7</v>
      </c>
      <c r="AO65" s="47">
        <f>E64+E66+F68</f>
        <v>4</v>
      </c>
      <c r="AP65" s="46">
        <f>F64+F66+E68</f>
        <v>1</v>
      </c>
      <c r="AQ65" s="48">
        <f>AO65-AP65</f>
        <v>3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1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1</v>
      </c>
      <c r="AZ65" s="47">
        <f>10000*(AS65+AT65)+(E66-F66+E64-F64)*100+(E66+E64)</f>
        <v>40202</v>
      </c>
      <c r="BA65" s="46">
        <f>10000*(AS65+AU65)+(E64-F64+F68-E68)*100+(E64+F68)</f>
        <v>60304</v>
      </c>
      <c r="BB65" s="46">
        <f>10000*(AT65+AU65)+(F68-E68+E66-F66)*100+(F68+E66)</f>
        <v>40102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officiels'!H66,M!E66='Résultats officiels'!E66,'Résultats officiels'!F66=M!F66),1,""))</f>
        <v/>
      </c>
      <c r="D66" s="68" t="str">
        <f>D64</f>
        <v>Colombie</v>
      </c>
      <c r="E66" s="217">
        <v>0</v>
      </c>
      <c r="F66" s="217">
        <v>0</v>
      </c>
      <c r="G66" s="73" t="str">
        <f>D65</f>
        <v>Pologne</v>
      </c>
      <c r="H66" s="95">
        <f t="shared" si="0"/>
        <v>3</v>
      </c>
      <c r="I66" s="106">
        <f>AI66</f>
        <v>2</v>
      </c>
      <c r="J66" s="124" t="str">
        <f>INDEX(AM65:AM68,MATCH(AK66,$AL65:$AL68,0))</f>
        <v>Sénégal</v>
      </c>
      <c r="K66" s="108">
        <f>INDEX(AN65:AN68,MATCH(AK66,$AL65:$AL68,0))</f>
        <v>6</v>
      </c>
      <c r="L66" s="109">
        <f>INDEX(AO65:AO68,MATCH(AK66,$AL65:$AL68,0))</f>
        <v>4</v>
      </c>
      <c r="M66" s="108">
        <f>INDEX(AP65:AP68,MATCH(AK66,$AL65:$AL68,0))</f>
        <v>3</v>
      </c>
      <c r="N66" s="110">
        <f>INDEX(AQ65:AQ68,MATCH(AK66,$AL65:$AL68,0))</f>
        <v>1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1.98</v>
      </c>
      <c r="AL66" s="52">
        <f>SUM(BD66:BG66)+2.46</f>
        <v>3.96</v>
      </c>
      <c r="AM66" s="45" t="str">
        <f>G64</f>
        <v>Japon</v>
      </c>
      <c r="AN66" s="46">
        <f>SUM(AR66:AU66)</f>
        <v>0</v>
      </c>
      <c r="AO66" s="47">
        <f>F64+F67+E69</f>
        <v>0</v>
      </c>
      <c r="AP66" s="46">
        <f>E64+E67+F69</f>
        <v>5</v>
      </c>
      <c r="AQ66" s="48">
        <f>AO66-AP66</f>
        <v>-5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-400</v>
      </c>
      <c r="BA66" s="46">
        <f>10000*(AR66+AU66)+(F64-E64+F67-E67)*100+(F64+F67)</f>
        <v>-300</v>
      </c>
      <c r="BB66" s="46" t="s">
        <v>73</v>
      </c>
      <c r="BC66" s="48">
        <f>10000*(AT66+AU66)+(F67-E67+E69-F69)*100+(F67+E69)</f>
        <v>-300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officiels'!H67,M!E67='Résultats officiels'!E67,'Résultats officiels'!F67=M!F67),1,""))</f>
        <v/>
      </c>
      <c r="D67" s="68" t="str">
        <f>G65</f>
        <v>Sénégal</v>
      </c>
      <c r="E67" s="217">
        <v>1</v>
      </c>
      <c r="F67" s="217">
        <v>0</v>
      </c>
      <c r="G67" s="73" t="str">
        <f>G64</f>
        <v>Japon</v>
      </c>
      <c r="H67" s="95">
        <f t="shared" si="0"/>
        <v>1</v>
      </c>
      <c r="I67" s="106">
        <f>AI67</f>
        <v>3</v>
      </c>
      <c r="J67" s="68" t="str">
        <f>INDEX(AM65:AM68,MATCH(AK67,$AL65:$AL68,0))</f>
        <v>Pologne</v>
      </c>
      <c r="K67" s="111">
        <f>INDEX(AN65:AN68,MATCH(AK67,$AL65:$AL68,0))</f>
        <v>4</v>
      </c>
      <c r="L67" s="112">
        <f>INDEX(AO65:AO68,MATCH(AK67,$AL65:$AL68,0))</f>
        <v>3</v>
      </c>
      <c r="M67" s="111">
        <f>INDEX(AP65:AP68,MATCH(AK67,$AL65:$AL68,0))</f>
        <v>2</v>
      </c>
      <c r="N67" s="113">
        <f>INDEX(AQ65:AQ68,MATCH(AK67,$AL65:$AL68,0))</f>
        <v>1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2.97</v>
      </c>
      <c r="AL67" s="52">
        <f>SUM(BD67:BG67)+2.47</f>
        <v>2.97</v>
      </c>
      <c r="AM67" s="45" t="str">
        <f>D65</f>
        <v>Pologne</v>
      </c>
      <c r="AN67" s="46">
        <f>SUM(AR67:AU67)</f>
        <v>4</v>
      </c>
      <c r="AO67" s="47">
        <f>E65+F66+F69</f>
        <v>3</v>
      </c>
      <c r="AP67" s="46">
        <f>F65+E66+E69</f>
        <v>2</v>
      </c>
      <c r="AQ67" s="48">
        <f>AO67-AP67</f>
        <v>1</v>
      </c>
      <c r="AR67" s="46">
        <f>IF(ISBLANK(F66),0,IF(AT65=3,0,IF(AT65=1,1,3)))</f>
        <v>1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0</v>
      </c>
      <c r="AV67" s="47" t="b">
        <f>10*(AQ65-AQ67)+AO65-AO67&lt;0</f>
        <v>0</v>
      </c>
      <c r="AW67" s="46" t="b">
        <f>10*(AQ66-AQ67)+AO66-AO67&lt;0</f>
        <v>1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40202</v>
      </c>
      <c r="BA67" s="46" t="s">
        <v>73</v>
      </c>
      <c r="BB67" s="46">
        <f>10000*(AR67+AU67)+(E65-F65+F66-E66)*100+(E65+F66)</f>
        <v>9901</v>
      </c>
      <c r="BC67" s="48">
        <f>10000*(AS67+AU67)+(E65-F65+F69-E69)*100+(E65+F69)</f>
        <v>30103</v>
      </c>
      <c r="BD67" s="53">
        <f>-BF65</f>
        <v>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 t="str">
        <f>IF(H68=0,"",IF(AND(H68='Résultats officiels'!H68,M!E68='Résultats officiels'!E68,'Résultats officiels'!F68=M!F68),1,""))</f>
        <v/>
      </c>
      <c r="D68" s="68" t="str">
        <f>G65</f>
        <v>Sénégal</v>
      </c>
      <c r="E68" s="217">
        <v>1</v>
      </c>
      <c r="F68" s="217">
        <v>2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5</v>
      </c>
      <c r="N68" s="117">
        <f>INDEX(AQ65:AQ68,MATCH(AK68,$AL65:$AL68,0))</f>
        <v>-5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1.98</v>
      </c>
      <c r="AM68" s="57" t="str">
        <f>G65</f>
        <v>Sénégal</v>
      </c>
      <c r="AN68" s="51">
        <f>SUM(AR68:AU68)</f>
        <v>6</v>
      </c>
      <c r="AO68" s="58">
        <f>F65+E67+E68</f>
        <v>4</v>
      </c>
      <c r="AP68" s="51">
        <f>E65+F67+F68</f>
        <v>3</v>
      </c>
      <c r="AQ68" s="59">
        <f>AO68-AP68</f>
        <v>1</v>
      </c>
      <c r="AR68" s="51">
        <f>IF(ISBLANK(E68),0,IF(AU65=3,0,IF(AU65=1,1,3)))</f>
        <v>0</v>
      </c>
      <c r="AS68" s="51">
        <f>IF(ISBLANK(E67),0,IF(AU66=3,0,IF(AU66=1,1,3)))</f>
        <v>3</v>
      </c>
      <c r="AT68" s="51">
        <f>IF(ISBLANK(F65),0,IF(AU67=3,0,IF(AU67=1,1,3)))</f>
        <v>3</v>
      </c>
      <c r="AU68" s="51" t="s">
        <v>73</v>
      </c>
      <c r="AV68" s="58" t="b">
        <f>10*(AQ65-AQ68)+AO65-AO68&lt;0</f>
        <v>0</v>
      </c>
      <c r="AW68" s="51" t="b">
        <f>10*(AQ66-AQ68)+AO66-AO68&lt;0</f>
        <v>1</v>
      </c>
      <c r="AX68" s="51" t="b">
        <f>10*(AQ67-AQ68)+AO67-AO68&lt;0</f>
        <v>1</v>
      </c>
      <c r="AY68" s="59" t="s">
        <v>73</v>
      </c>
      <c r="AZ68" s="58" t="s">
        <v>73</v>
      </c>
      <c r="BA68" s="51">
        <f>10000*(AR68+AS68)+(E67-F67+E68-F68)*100+(E67+E68)</f>
        <v>30002</v>
      </c>
      <c r="BB68" s="51">
        <f>10000*(AR68+AT68)+(E68-F68+F65-E65)*100+(E68+F65)</f>
        <v>30003</v>
      </c>
      <c r="BC68" s="59">
        <f>10000*(AS68+AT68)+(E67-F67+F65-E65)*100+(E67+F65)</f>
        <v>60203</v>
      </c>
      <c r="BD68" s="60">
        <f>-BG65</f>
        <v>0.5</v>
      </c>
      <c r="BE68" s="61">
        <f>-BG66</f>
        <v>-0.5</v>
      </c>
      <c r="BF68" s="61">
        <f>-BG67</f>
        <v>-0.5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 t="str">
        <f>IF(H69=0,"",IF(AND(H69='Résultats officiels'!H69,M!E69='Résultats officiels'!E69,'Résultats officiels'!F69=M!F69),1,""))</f>
        <v/>
      </c>
      <c r="D69" s="71" t="str">
        <f>G64</f>
        <v>Japon</v>
      </c>
      <c r="E69" s="217">
        <v>0</v>
      </c>
      <c r="F69" s="217">
        <v>2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75"/>
      <c r="L69" s="175"/>
      <c r="M69" s="175"/>
      <c r="N69" s="17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D3:F3"/>
    <mergeCell ref="G3:W4"/>
    <mergeCell ref="U2:X2"/>
    <mergeCell ref="B4:B5"/>
    <mergeCell ref="C4:C5"/>
    <mergeCell ref="S7:V7"/>
    <mergeCell ref="Y13:AA19"/>
    <mergeCell ref="O14:P15"/>
    <mergeCell ref="S14:S15"/>
    <mergeCell ref="T14:T15"/>
    <mergeCell ref="O16:P17"/>
    <mergeCell ref="O12:P13"/>
    <mergeCell ref="S12:S13"/>
    <mergeCell ref="T12:T13"/>
    <mergeCell ref="S16:S17"/>
    <mergeCell ref="T16:T17"/>
    <mergeCell ref="O18:P19"/>
    <mergeCell ref="S18:S19"/>
    <mergeCell ref="T18:T19"/>
    <mergeCell ref="Y7:AA12"/>
    <mergeCell ref="O8:P9"/>
    <mergeCell ref="S8:S9"/>
    <mergeCell ref="Y20:AA23"/>
    <mergeCell ref="O22:P23"/>
    <mergeCell ref="S22:S23"/>
    <mergeCell ref="T22:T23"/>
    <mergeCell ref="T8:T9"/>
    <mergeCell ref="O10:P11"/>
    <mergeCell ref="S10:S11"/>
    <mergeCell ref="T10:T11"/>
    <mergeCell ref="O24:P25"/>
    <mergeCell ref="S25:V25"/>
    <mergeCell ref="O20:P21"/>
    <mergeCell ref="S20:S21"/>
    <mergeCell ref="T20:T21"/>
    <mergeCell ref="O26:P27"/>
    <mergeCell ref="S26:S27"/>
    <mergeCell ref="T26:T27"/>
    <mergeCell ref="O28:P29"/>
    <mergeCell ref="S28:S29"/>
    <mergeCell ref="T28:T29"/>
    <mergeCell ref="O30:P31"/>
    <mergeCell ref="S30:S31"/>
    <mergeCell ref="T30:T31"/>
    <mergeCell ref="O32:P33"/>
    <mergeCell ref="S32:S33"/>
    <mergeCell ref="T32:T33"/>
    <mergeCell ref="Q47:R47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Q46:R46"/>
    <mergeCell ref="S43:S44"/>
    <mergeCell ref="T43:T44"/>
    <mergeCell ref="Y43:Y44"/>
    <mergeCell ref="Z43:Z44"/>
    <mergeCell ref="Y46:Z47"/>
    <mergeCell ref="Y50:Z51"/>
    <mergeCell ref="AA46:AA47"/>
    <mergeCell ref="Y48:Z49"/>
    <mergeCell ref="AA48:AA49"/>
    <mergeCell ref="S49:X49"/>
    <mergeCell ref="AA50:AA51"/>
    <mergeCell ref="S53:T54"/>
    <mergeCell ref="U53:U54"/>
    <mergeCell ref="S46:T47"/>
    <mergeCell ref="U46:U47"/>
    <mergeCell ref="U64:U65"/>
    <mergeCell ref="S51:T52"/>
    <mergeCell ref="U51:U52"/>
    <mergeCell ref="S50:X50"/>
    <mergeCell ref="V64:X65"/>
    <mergeCell ref="S55:T56"/>
    <mergeCell ref="U55:U56"/>
    <mergeCell ref="S61:T62"/>
    <mergeCell ref="U61:U62"/>
    <mergeCell ref="S63:U63"/>
    <mergeCell ref="S64:T65"/>
    <mergeCell ref="Y56:AC57"/>
    <mergeCell ref="S57:T58"/>
    <mergeCell ref="U57:U58"/>
    <mergeCell ref="V58:X60"/>
    <mergeCell ref="S59:T60"/>
    <mergeCell ref="U59:U60"/>
  </mergeCells>
  <conditionalFormatting sqref="U8 U10 U12 U14 U16 U18 U20 U22 U26 U28 U30 U32 U36 U38 U43">
    <cfRule type="expression" dxfId="298" priority="7" stopIfTrue="1">
      <formula>100*$V8+$W8&gt;100*$V9+$W9</formula>
    </cfRule>
  </conditionalFormatting>
  <conditionalFormatting sqref="U9 U11 U13 U15 U17 U19 U21 U23 U27 U29 U31 U33 U37 U39 U44">
    <cfRule type="expression" dxfId="297" priority="6" stopIfTrue="1">
      <formula>100*$V9+$W9&gt;100*$V8+$W8</formula>
    </cfRule>
  </conditionalFormatting>
  <conditionalFormatting sqref="AA43">
    <cfRule type="expression" dxfId="296" priority="5" stopIfTrue="1">
      <formula>100*$AB43+$AC43&gt;100*$AB44+$AC44</formula>
    </cfRule>
  </conditionalFormatting>
  <conditionalFormatting sqref="AA44">
    <cfRule type="expression" dxfId="295" priority="4" stopIfTrue="1">
      <formula>100*$AB44+$AC44&gt;100*$AB43+$AC43</formula>
    </cfRule>
  </conditionalFormatting>
  <conditionalFormatting sqref="J35:N35 J43:N43 J11:N11 J27:N27 J19:N19 J51:N51 J59:N59 J67:N67">
    <cfRule type="expression" dxfId="294" priority="3" stopIfTrue="1">
      <formula>OR($I11&lt;3)</formula>
    </cfRule>
  </conditionalFormatting>
  <conditionalFormatting sqref="J36:N36 J44:N44 J12:N12 J28:N28 J20:N20 J52:N52 J60:N60 J68:N68">
    <cfRule type="expression" dxfId="293" priority="2" stopIfTrue="1">
      <formula>$I12&lt;3</formula>
    </cfRule>
  </conditionalFormatting>
  <conditionalFormatting sqref="U46:U47 AA46:AA51">
    <cfRule type="cellIs" dxfId="292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149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officiels'!H8,N!E8='Résultats officiels'!E8,'Résultats officiels'!F8=N!F8),1,""))</f>
        <v/>
      </c>
      <c r="D8" s="67" t="s">
        <v>104</v>
      </c>
      <c r="E8" s="226">
        <v>1</v>
      </c>
      <c r="F8" s="226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1</v>
      </c>
      <c r="P8" s="293"/>
      <c r="Q8" s="97" t="str">
        <f>IF(AND('Résultats officiels'!O8&gt;0,U8='Résultats officiels'!U8),"E",IF(AND('Résultats officiels'!O12&gt;0,'Résultats officiels'!U13=N!U8),"E",""))</f>
        <v>E</v>
      </c>
      <c r="R8" s="98" t="str">
        <f>IF('Résultats officiels'!O8=0,"",IF(AND(U8='Résultats officiels'!U8,N!U9='Résultats officiels'!U9),"A",""))</f>
        <v>A</v>
      </c>
      <c r="S8" s="286">
        <f>IF(O8=0,"",IF(AND(R8="A",O8='Résultats officiels'!O8),1,IF(AND(N!R9="A",N!O8='Résultats officiels'!O12),1,"")))</f>
        <v>1</v>
      </c>
      <c r="T8" s="287">
        <f>IF(O8=0,"",IF(AND(R8="A",O8='Résultats officiels'!O8,V8='Résultats officiels'!V8,'Résultats officiels'!V9=N!V9),1,IF(AND(N!R9="A",N!O8='Résultats officiels'!O12,N!V8='Résultats officiels'!V13,'Résultats officiels'!V12=N!V9),1,"")))</f>
        <v>1</v>
      </c>
      <c r="U8" s="99" t="str">
        <f>IF(OR(I10&lt;2),"A1",T(J9))</f>
        <v>Uruguay</v>
      </c>
      <c r="V8" s="229">
        <v>2</v>
      </c>
      <c r="W8" s="23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officiels'!H9,N!E9='Résultats officiels'!E9,'Résultats officiels'!F9=N!F9),1,""))</f>
        <v/>
      </c>
      <c r="D9" s="68" t="s">
        <v>122</v>
      </c>
      <c r="E9" s="226">
        <v>0</v>
      </c>
      <c r="F9" s="226">
        <v>2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7</v>
      </c>
      <c r="L9" s="104">
        <f>INDEX(AO9:AO12,MATCH(AK9,$AL9:$AL12,0))</f>
        <v>5</v>
      </c>
      <c r="M9" s="103">
        <f>INDEX(AP9:AP12,MATCH(AK9,$AL9:$AL12,0))</f>
        <v>0</v>
      </c>
      <c r="N9" s="105">
        <f>INDEX(AQ9:AQ12,MATCH(AK9,$AL9:$AL12,0))</f>
        <v>5</v>
      </c>
      <c r="O9" s="293"/>
      <c r="P9" s="293"/>
      <c r="Q9" s="97" t="str">
        <f>IF(AND('Résultats officiels'!O8&gt;0,U9='Résultats officiels'!U9),"E",IF(AND('Résultats officiels'!O12&gt;0,'Résultats officiels'!U12=N!U9),"E",""))</f>
        <v>E</v>
      </c>
      <c r="R9" s="98" t="str">
        <f>IF('Résultats officiels'!O12=0,"",IF(AND(U8='Résultats officiels'!U13,'Résultats officiels'!U12=N!U9),"A",""))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31">
        <v>1</v>
      </c>
      <c r="W9" s="23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1.9500000000000002</v>
      </c>
      <c r="AM9" s="21" t="str">
        <f>D8</f>
        <v>Russie</v>
      </c>
      <c r="AN9" s="22">
        <f>SUM(AR9:AU9)</f>
        <v>5</v>
      </c>
      <c r="AO9" s="23">
        <f>E8+E10+F12</f>
        <v>2</v>
      </c>
      <c r="AP9" s="22">
        <f>F8+F10+E12</f>
        <v>1</v>
      </c>
      <c r="AQ9" s="24">
        <f>AO9-AP9</f>
        <v>1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1</v>
      </c>
      <c r="AU9" s="22">
        <f>IF(ISBLANK(F12),0,IF(F12&gt;E12,3,IF(F12=E12,1,0)))</f>
        <v>1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0</v>
      </c>
      <c r="AZ9" s="23">
        <f>10000*(AS9+AT9)+(E10-F10+E8-F8)*100+(E10+E8)</f>
        <v>40102</v>
      </c>
      <c r="BA9" s="22">
        <f>10000*(AS9+AU9)+(E8-F8+F12-E12)*100+(E8+F12)</f>
        <v>40101</v>
      </c>
      <c r="BB9" s="22">
        <f>10000*(AT9+AU9)+(E10-F10+F12-E12)*100+(E10+F12)</f>
        <v>20001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officiels'!H10,N!E10='Résultats officiels'!E10,'Résultats officiels'!F10=N!F10),1,""))</f>
        <v/>
      </c>
      <c r="D10" s="68" t="str">
        <f>D8</f>
        <v>Russie</v>
      </c>
      <c r="E10" s="226">
        <v>1</v>
      </c>
      <c r="F10" s="226">
        <v>1</v>
      </c>
      <c r="G10" s="73" t="str">
        <f>D9</f>
        <v>Egypte</v>
      </c>
      <c r="H10" s="95">
        <f t="shared" si="0"/>
        <v>3</v>
      </c>
      <c r="I10" s="106">
        <f>AI10</f>
        <v>2</v>
      </c>
      <c r="J10" s="107" t="str">
        <f>INDEX(AM9:AM12,MATCH(AK10,$AL9:$AL12,0))</f>
        <v>Russie</v>
      </c>
      <c r="K10" s="108">
        <f>INDEX(AN9:AN12,MATCH(AK10,$AL9:$AL12,0))</f>
        <v>5</v>
      </c>
      <c r="L10" s="109">
        <f>INDEX(AO9:AO12,MATCH(AK10,$AL9:$AL12,0))</f>
        <v>2</v>
      </c>
      <c r="M10" s="108">
        <f>INDEX(AP9:AP12,MATCH(AK10,$AL9:$AL12,0))</f>
        <v>1</v>
      </c>
      <c r="N10" s="110">
        <f>INDEX(AQ9:AQ12,MATCH(AK10,$AL9:$AL12,0))</f>
        <v>1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officiels'!U15=N!U10),"E",""))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officiels'!O10),1,IF(AND(N!R11="A",N!O10='Résultats officiels'!O14),1,"")))</f>
        <v/>
      </c>
      <c r="T10" s="310" t="str">
        <f>IF(O10=0,"",IF(AND(R10="A",O10='Résultats officiels'!O10,V10='Résultats officiels'!V10,'Résultats officiels'!V11=N!V11),1,IF(AND(N!R11="A",N!O10='Résultats officiels'!O14,N!V10='Résultats officiels'!V15,'Résultats officiels'!V14=N!V11),1,"")))</f>
        <v/>
      </c>
      <c r="U10" s="99" t="str">
        <f>IF(OR(I26&lt;2),"C1",T(J25))</f>
        <v>France</v>
      </c>
      <c r="V10" s="229">
        <v>2</v>
      </c>
      <c r="W10" s="23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1.9500000000000002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1</v>
      </c>
      <c r="AP10" s="22">
        <f>E8+E11+F13</f>
        <v>6</v>
      </c>
      <c r="AQ10" s="24">
        <f>AO10-AP10</f>
        <v>-5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-199</v>
      </c>
      <c r="BA10" s="22">
        <f>10000*(AR10+AU10)+(F8-E8+F11-E11)*100+(F8+F11)</f>
        <v>-400</v>
      </c>
      <c r="BB10" s="22" t="s">
        <v>73</v>
      </c>
      <c r="BC10" s="24">
        <f>10000*(AT10+AU10)+(F11-E11+E13-F13)*100+(F11+E13)</f>
        <v>-399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officiels'!H11,N!E11='Résultats officiels'!E11,'Résultats officiels'!F11=N!F11),1,""))</f>
        <v/>
      </c>
      <c r="D11" s="68" t="str">
        <f>G9</f>
        <v>Uruguay</v>
      </c>
      <c r="E11" s="226">
        <v>3</v>
      </c>
      <c r="F11" s="226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Egypte</v>
      </c>
      <c r="K11" s="111">
        <f>INDEX(AN9:AN12,MATCH(AK11,$AL9:$AL12,0))</f>
        <v>4</v>
      </c>
      <c r="L11" s="112">
        <f>INDEX(AO9:AO12,MATCH(AK11,$AL9:$AL12,0))</f>
        <v>3</v>
      </c>
      <c r="M11" s="111">
        <f>INDEX(AP9:AP12,MATCH(AK11,$AL9:$AL12,0))</f>
        <v>4</v>
      </c>
      <c r="N11" s="113">
        <f>INDEX(AQ9:AQ12,MATCH(AK11,$AL9:$AL12,0))</f>
        <v>-1</v>
      </c>
      <c r="O11" s="293"/>
      <c r="P11" s="293"/>
      <c r="Q11" s="97" t="str">
        <f>IF(AND('Résultats officiels'!O10&gt;0,U11='Résultats officiels'!U11),"E",IF(AND('Résultats officiels'!O14&gt;0,'Résultats officiels'!U14=N!U11),"E",""))</f>
        <v>E</v>
      </c>
      <c r="R11" s="98" t="str">
        <f>IF('Résultats officiels'!O14=0,"",IF(AND(U10='Résultats officiels'!U15,'Résultats officiels'!U14=N!U11),"A",""))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31">
        <v>1</v>
      </c>
      <c r="W11" s="23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2.97</v>
      </c>
      <c r="AL11" s="28">
        <f>SUM(BD11:BG11)+2.47</f>
        <v>2.97</v>
      </c>
      <c r="AM11" s="21" t="str">
        <f>D9</f>
        <v>Egypte</v>
      </c>
      <c r="AN11" s="22">
        <f>SUM(AR11:AU11)</f>
        <v>4</v>
      </c>
      <c r="AO11" s="23">
        <f>E9+F10+F13</f>
        <v>3</v>
      </c>
      <c r="AP11" s="22">
        <f>F9+E10+E13</f>
        <v>4</v>
      </c>
      <c r="AQ11" s="24">
        <f>AO11-AP11</f>
        <v>-1</v>
      </c>
      <c r="AR11" s="22">
        <f>IF(ISBLANK(F10),0,IF(AT9=3,0,IF(AT9=1,1,3)))</f>
        <v>1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40103</v>
      </c>
      <c r="BA11" s="22" t="s">
        <v>73</v>
      </c>
      <c r="BB11" s="22">
        <f>10000*(AR11+AU11)+(E9-F9+F10-E10)*100+(E9+F10)</f>
        <v>9801</v>
      </c>
      <c r="BC11" s="24">
        <f>10000*(AS11+AU11)+(E9-F9+F13-E13)*100+(E9+F13)</f>
        <v>29902</v>
      </c>
      <c r="BD11" s="29">
        <f>-BF9</f>
        <v>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officiels'!H12,N!E12='Résultats officiels'!E12,'Résultats officiels'!F12=N!F12),1,""))</f>
        <v/>
      </c>
      <c r="D12" s="68" t="str">
        <f>G9</f>
        <v>Uruguay</v>
      </c>
      <c r="E12" s="226">
        <v>0</v>
      </c>
      <c r="F12" s="226">
        <v>0</v>
      </c>
      <c r="G12" s="73" t="str">
        <f>D8</f>
        <v>Russie</v>
      </c>
      <c r="H12" s="95">
        <f t="shared" si="0"/>
        <v>3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1</v>
      </c>
      <c r="M12" s="115">
        <f>INDEX(AP9:AP12,MATCH(AK12,$AL9:$AL12,0))</f>
        <v>6</v>
      </c>
      <c r="N12" s="117">
        <f>INDEX(AQ9:AQ12,MATCH(AK12,$AL9:$AL12,0))</f>
        <v>-5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1</v>
      </c>
      <c r="P12" s="293"/>
      <c r="Q12" s="97" t="str">
        <f>IF(AND('Résultats officiels'!O12&gt;0,U12='Résultats officiels'!U12),"E",IF(AND('Résultats officiels'!O8&gt;0,'Résultats officiels'!U9=N!U12),"E",""))</f>
        <v>E</v>
      </c>
      <c r="R12" s="98" t="str">
        <f>IF('Résultats officiels'!O12=0,"",IF(AND(U12='Résultats officiels'!U12,'Résultats officiels'!U13=N!U13),"A",""))</f>
        <v>A</v>
      </c>
      <c r="S12" s="286" t="str">
        <f>IF(O12=0,"",IF(AND(R12="A",O12='Résultats officiels'!O12),1,IF(AND(N!R13="A",N!O12='Résultats officiels'!O8),1,"")))</f>
        <v/>
      </c>
      <c r="T12" s="308" t="str">
        <f>IF(O12=0,"",IF(AND(R12="A",O12='Résultats officiels'!O12,V12='Résultats officiels'!V12,'Résultats officiels'!V13=N!V13),1,IF(AND(N!R13="A",N!O12='Résultats officiels'!O8,N!V12='Résultats officiels'!V9,'Résultats officiels'!V8=N!V13),1,"")))</f>
        <v/>
      </c>
      <c r="U12" s="99" t="str">
        <f>IF(OR(I18&lt;2),"B1",T(J17))</f>
        <v>Espagne</v>
      </c>
      <c r="V12" s="229">
        <v>3</v>
      </c>
      <c r="W12" s="23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7</v>
      </c>
      <c r="AO12" s="32">
        <f>F9+E11+E12</f>
        <v>5</v>
      </c>
      <c r="AP12" s="27">
        <f>E9+F11+F12</f>
        <v>0</v>
      </c>
      <c r="AQ12" s="33">
        <f>AO12-AP12</f>
        <v>5</v>
      </c>
      <c r="AR12" s="27">
        <f>IF(ISBLANK(E12),0,IF(AU9=3,0,IF(AU9=1,1,3)))</f>
        <v>1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40303</v>
      </c>
      <c r="BB12" s="27">
        <f>10000*(AR12+AT12)+(F9-E9+E12-F12)*100+(F9+E12)</f>
        <v>40202</v>
      </c>
      <c r="BC12" s="33">
        <f>10000*(AS12+AT12)+(E11-F11+F9-E9)*100+(E11+F9)</f>
        <v>60505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officiels'!H13,N!E13='Résultats officiels'!E13,'Résultats officiels'!F13=N!F13),1,""))</f>
        <v/>
      </c>
      <c r="D13" s="71" t="str">
        <f>G8</f>
        <v>Arabie Saoudite</v>
      </c>
      <c r="E13" s="226">
        <v>1</v>
      </c>
      <c r="F13" s="226">
        <v>2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5"/>
      <c r="L13" s="175"/>
      <c r="M13" s="175"/>
      <c r="N13" s="175"/>
      <c r="O13" s="293"/>
      <c r="P13" s="293"/>
      <c r="Q13" s="97" t="str">
        <f>IF(AND('Résultats officiels'!O12&gt;0,U13='Résultats officiels'!U13),"E",IF(AND('Résultats officiels'!O8&gt;0,'Résultats officiels'!U8=N!U13),"E",""))</f>
        <v>E</v>
      </c>
      <c r="R13" s="98" t="str">
        <f>IF('Résultats officiels'!O8=0,"",IF(AND(U12='Résultats officiels'!U9,'Résultats officiels'!U8=N!U13),"A",""))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Russie</v>
      </c>
      <c r="V13" s="231">
        <v>0</v>
      </c>
      <c r="W13" s="23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227"/>
      <c r="F14" s="227"/>
      <c r="G14" s="95"/>
      <c r="H14" s="95"/>
      <c r="I14" s="177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officiels'!U11=N!U14),"E",""))</f>
        <v>E</v>
      </c>
      <c r="R14" s="98" t="str">
        <f>IF('Résultats officiels'!O14=0,"",IF(AND(U14='Résultats officiels'!U14,'Résultats officiels'!U15=N!U15),"A",""))</f>
        <v/>
      </c>
      <c r="S14" s="286" t="str">
        <f>IF(O14=0,"",IF(AND(R14="A",O14='Résultats officiels'!O14),1,IF(AND(N!R15="A",N!O14='Résultats officiels'!O10),1,"")))</f>
        <v/>
      </c>
      <c r="T14" s="308" t="str">
        <f>IF(O14=0,"",IF(AND(R14="A",O14='Résultats officiels'!O14,V14='Résultats officiels'!V14,'Résultats officiels'!V15=N!V15),1,IF(AND(N!R15="A",N!O14='Résultats officiels'!O10,N!V14='Résultats officiels'!V11,'Résultats officiels'!V10=N!V15),1,"")))</f>
        <v/>
      </c>
      <c r="U14" s="99" t="str">
        <f>IF(OR(I34&lt;2),"D1",T(J33))</f>
        <v>Argentine</v>
      </c>
      <c r="V14" s="229">
        <v>1</v>
      </c>
      <c r="W14" s="23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228"/>
      <c r="F15" s="228"/>
      <c r="G15" s="94"/>
      <c r="H15" s="95"/>
      <c r="I15" s="177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officiels'!U10=N!U15),"E",""))</f>
        <v/>
      </c>
      <c r="R15" s="98" t="str">
        <f>IF('Résultats officiels'!O10=0,"",IF(AND(U15='Résultats officiels'!U10,'Résultats officiels'!U11=N!U14),"A",""))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Pérou</v>
      </c>
      <c r="V15" s="231">
        <v>0</v>
      </c>
      <c r="W15" s="23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officiels'!H16,N!E16='Résultats officiels'!E16,'Résultats officiels'!F16=N!F16),1,""))</f>
        <v/>
      </c>
      <c r="D16" s="67" t="s">
        <v>124</v>
      </c>
      <c r="E16" s="226">
        <v>1</v>
      </c>
      <c r="F16" s="226">
        <v>0</v>
      </c>
      <c r="G16" s="72" t="s">
        <v>96</v>
      </c>
      <c r="H16" s="95">
        <f t="shared" si="0"/>
        <v>1</v>
      </c>
      <c r="I16" s="177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1</v>
      </c>
      <c r="P16" s="293"/>
      <c r="Q16" s="97" t="str">
        <f>IF(AND('Résultats officiels'!O16&gt;0,U16='Résultats officiels'!U16),"E",IF(AND('Résultats officiels'!O20&gt;0,'Résultats officiels'!U21=N!U16),"E",""))</f>
        <v>E</v>
      </c>
      <c r="R16" s="98" t="str">
        <f>IF('Résultats officiels'!O16=0,"",IF(AND(U16='Résultats officiels'!U16,'Résultats officiels'!U17=N!U17),"A",""))</f>
        <v>A</v>
      </c>
      <c r="S16" s="286">
        <f>IF(O16=0,"",IF(AND(R16="A",O16='Résultats officiels'!O16),1,IF(AND(N!R17="A",N!O16='Résultats officiels'!O20),1,"")))</f>
        <v>1</v>
      </c>
      <c r="T16" s="308" t="str">
        <f>IF(O16=0,"",IF(AND(R16="A",O16='Résultats officiels'!O16,V16='Résultats officiels'!V16,'Résultats officiels'!V17=N!V17),1,IF(AND(N!R17="A",N!O16='Résultats officiels'!O20,N!V16='Résultats officiels'!V21,'Résultats officiels'!V20=N!V17),1,"")))</f>
        <v/>
      </c>
      <c r="U16" s="121" t="str">
        <f>IF(OR(I42&lt;2),"E1",T(J41))</f>
        <v>Brésil</v>
      </c>
      <c r="V16" s="229">
        <v>3</v>
      </c>
      <c r="W16" s="23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officiels'!H17,N!E17='Résultats officiels'!E17,'Résultats officiels'!F17=N!F17),1,""))</f>
        <v/>
      </c>
      <c r="D17" s="68" t="s">
        <v>101</v>
      </c>
      <c r="E17" s="226">
        <v>1</v>
      </c>
      <c r="F17" s="226">
        <v>2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9</v>
      </c>
      <c r="L17" s="104">
        <f>INDEX(AO17:AO20,MATCH(AK17,$AL17:$AL20,0))</f>
        <v>9</v>
      </c>
      <c r="M17" s="103">
        <f>INDEX(AP17:AP20,MATCH(AK17,$AL17:$AL20,0))</f>
        <v>1</v>
      </c>
      <c r="N17" s="123">
        <f>INDEX(AQ17:AQ20,MATCH(AK17,$AL17:$AL20,0))</f>
        <v>8</v>
      </c>
      <c r="O17" s="293"/>
      <c r="P17" s="293"/>
      <c r="Q17" s="97" t="str">
        <f>IF(AND('Résultats officiels'!O16&gt;0,U17='Résultats officiels'!U17),"E",IF(AND('Résultats officiels'!O20&gt;0,'Résultats officiels'!U20=N!U17),"E",""))</f>
        <v>E</v>
      </c>
      <c r="R17" s="98" t="str">
        <f>IF('Résultats officiels'!O20=0,"",IF(AND(U16='Résultats officiels'!U21,'Résultats officiels'!U20=N!U17),"A",""))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Mexique</v>
      </c>
      <c r="V17" s="231">
        <v>1</v>
      </c>
      <c r="W17" s="23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4</v>
      </c>
      <c r="AO17" s="23">
        <f>E16+E18+F20</f>
        <v>2</v>
      </c>
      <c r="AP17" s="22">
        <f>F16+F18+E20</f>
        <v>3</v>
      </c>
      <c r="AQ17" s="24">
        <f>AO17-AP17</f>
        <v>-1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1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40102</v>
      </c>
      <c r="BA17" s="22">
        <f>10000*(AS17+AU17)+(E16-F16+F20-E20)*100+(E16+F20)</f>
        <v>29901</v>
      </c>
      <c r="BB17" s="22">
        <f>10000*(AT17+AU17)+(F20-E20+E18-F18)*100+(F20+E18)</f>
        <v>9801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 t="str">
        <f>IF(H18=0,"",IF(H18='Résultats officiels'!H18,1,""))</f>
        <v/>
      </c>
      <c r="C18" s="75" t="str">
        <f>IF(H18=0,"",IF(AND(H18='Résultats officiels'!H18,N!E18='Résultats officiels'!E18,'Résultats officiels'!F18=N!F18),1,""))</f>
        <v/>
      </c>
      <c r="D18" s="68" t="str">
        <f>D16</f>
        <v>Maroc</v>
      </c>
      <c r="E18" s="226">
        <v>1</v>
      </c>
      <c r="F18" s="226">
        <v>1</v>
      </c>
      <c r="G18" s="73" t="str">
        <f>D17</f>
        <v>Portugal</v>
      </c>
      <c r="H18" s="95">
        <f t="shared" si="0"/>
        <v>3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4</v>
      </c>
      <c r="L18" s="109">
        <f>INDEX(AO17:AO20,MATCH(AK18,$AL17:$AL20,0))</f>
        <v>4</v>
      </c>
      <c r="M18" s="108">
        <f>INDEX(AP17:AP20,MATCH(AK18,$AL17:$AL20,0))</f>
        <v>4</v>
      </c>
      <c r="N18" s="110">
        <f>INDEX(AQ17:AQ20,MATCH(AK18,$AL17:$AL20,0))</f>
        <v>0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officiels'!U23=N!U18),"E",""))</f>
        <v>E</v>
      </c>
      <c r="R18" s="98" t="str">
        <f>IF('Résultats officiels'!O18=0,"",IF(AND(U18='Résultats officiels'!U18,'Résultats officiels'!U19=N!U19),"A",""))</f>
        <v/>
      </c>
      <c r="S18" s="286" t="str">
        <f>IF(O18=0,"",IF(AND(R18="A",O18='Résultats officiels'!O18),1,IF(AND(N!R19="A",N!O18='Résultats officiels'!O22),1,"")))</f>
        <v/>
      </c>
      <c r="T18" s="308" t="str">
        <f>IF(O18=0,"",IF(AND(R18="A",O18='Résultats officiels'!O18,V18='Résultats officiels'!V18,'Résultats officiels'!V19=N!V19),1,IF(AND(N!R19="A",N!O18='Résultats officiels'!O22,N!V18='Résultats officiels'!V23,'Résultats officiels'!V22=N!V19),1,"")))</f>
        <v/>
      </c>
      <c r="U18" s="121" t="str">
        <f>IF(OR(I58&lt;2),"G1",T(J57))</f>
        <v>Belgique</v>
      </c>
      <c r="V18" s="229">
        <v>3</v>
      </c>
      <c r="W18" s="23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1</v>
      </c>
      <c r="AP18" s="22">
        <f>E16+E19+F21</f>
        <v>8</v>
      </c>
      <c r="AQ18" s="24">
        <f>AO18-AP18</f>
        <v>-7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-199</v>
      </c>
      <c r="BA18" s="22">
        <f>10000*(AR18+AU18)+(F16-E16+F19-E19)*100+(F16+F19)</f>
        <v>-600</v>
      </c>
      <c r="BB18" s="22" t="s">
        <v>73</v>
      </c>
      <c r="BC18" s="24">
        <f>10000*(AT18+AU18)+(F19-E19+E21-F21)*100+(F19+E21)</f>
        <v>-599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officiels'!H19,N!E19='Résultats officiels'!E19,'Résultats officiels'!F19=N!F19),1,""))</f>
        <v/>
      </c>
      <c r="D19" s="68" t="str">
        <f>G17</f>
        <v>Espagne</v>
      </c>
      <c r="E19" s="226">
        <v>5</v>
      </c>
      <c r="F19" s="226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4</v>
      </c>
      <c r="L19" s="112">
        <f>INDEX(AO17:AO20,MATCH(AK19,$AL17:$AL20,0))</f>
        <v>2</v>
      </c>
      <c r="M19" s="111">
        <f>INDEX(AP17:AP20,MATCH(AK19,$AL17:$AL20,0))</f>
        <v>3</v>
      </c>
      <c r="N19" s="113">
        <f>INDEX(AQ17:AQ20,MATCH(AK19,$AL17:$AL20,0))</f>
        <v>-1</v>
      </c>
      <c r="O19" s="293"/>
      <c r="P19" s="293"/>
      <c r="Q19" s="97" t="str">
        <f>IF(AND('Résultats officiels'!O18&gt;0,U19='Résultats officiels'!U19),"E",IF(AND('Résultats officiels'!O22&gt;0,'Résultats officiels'!U22=N!U19),"E",""))</f>
        <v/>
      </c>
      <c r="R19" s="98" t="str">
        <f>IF('Résultats officiels'!O22=0,"",IF(AND(U18='Résultats officiels'!U23,'Résultats officiels'!U22=N!U19),"A",""))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Sénégal</v>
      </c>
      <c r="V19" s="231">
        <v>2</v>
      </c>
      <c r="W19" s="23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4</v>
      </c>
      <c r="AO19" s="23">
        <f>E17+F18+F21</f>
        <v>4</v>
      </c>
      <c r="AP19" s="22">
        <f>F17+E18+E21</f>
        <v>4</v>
      </c>
      <c r="AQ19" s="24">
        <f>AO19-AP19</f>
        <v>0</v>
      </c>
      <c r="AR19" s="22">
        <f>IF(ISBLANK(F18),0,IF(AT17=3,0,IF(AT17=1,1,3)))</f>
        <v>1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40103</v>
      </c>
      <c r="BA19" s="22" t="s">
        <v>73</v>
      </c>
      <c r="BB19" s="22">
        <f>10000*(AR19+AU19)+(E17-F17+F18-E18)*100+(E17+F18)</f>
        <v>9902</v>
      </c>
      <c r="BC19" s="24">
        <f>10000*(AS19+AU19)+(E17-F17+F21-E21)*100+(E17+F21)</f>
        <v>30003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officiels'!H20,N!E20='Résultats officiels'!E20,'Résultats officiels'!F20=N!F20),1,""))</f>
        <v/>
      </c>
      <c r="D20" s="68" t="str">
        <f>G17</f>
        <v>Espagne</v>
      </c>
      <c r="E20" s="226">
        <v>2</v>
      </c>
      <c r="F20" s="226">
        <v>0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1</v>
      </c>
      <c r="M20" s="115">
        <f>INDEX(AP17:AP20,MATCH(AK20,$AL17:$AL20,0))</f>
        <v>8</v>
      </c>
      <c r="N20" s="117">
        <f>INDEX(AQ17:AQ20,MATCH(AK20,$AL17:$AL20,0))</f>
        <v>-7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officiels'!U17=N!U20),"E",""))</f>
        <v/>
      </c>
      <c r="R20" s="98" t="str">
        <f>IF('Résultats officiels'!O20=0,"",IF(AND(U20='Résultats officiels'!U20,'Résultats officiels'!U21=N!U21),"A",""))</f>
        <v/>
      </c>
      <c r="S20" s="286" t="str">
        <f>IF(O20=0,"",IF(AND(R20="A",O20='Résultats officiels'!O20),1,IF(AND(N!R21="A",N!O20='Résultats officiels'!O16),1,"")))</f>
        <v/>
      </c>
      <c r="T20" s="308" t="str">
        <f>IF(O20=0,"",IF(AND(R20="A",O20='Résultats officiels'!O20,V20='Résultats officiels'!V20,'Résultats officiels'!V21=N!V21),1,IF(AND(N!R21="A",N!O20='Résultats officiels'!O16,N!V20='Résultats officiels'!V17,'Résultats officiels'!V16=N!V21),1,"")))</f>
        <v/>
      </c>
      <c r="U20" s="121" t="str">
        <f>IF(OR(I50&lt;2),"F1",T(J49))</f>
        <v>Allemagne</v>
      </c>
      <c r="V20" s="229">
        <v>3</v>
      </c>
      <c r="W20" s="23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9</v>
      </c>
      <c r="AO20" s="32">
        <f>F17+E19+E20</f>
        <v>9</v>
      </c>
      <c r="AP20" s="27">
        <f>E17+F19+F20</f>
        <v>1</v>
      </c>
      <c r="AQ20" s="33">
        <f>AO20-AP20</f>
        <v>8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60707</v>
      </c>
      <c r="BB20" s="27">
        <f>10000*(AR20+AT20)+(E20-F20+F17-E17)*100+(E20+F17)</f>
        <v>60304</v>
      </c>
      <c r="BC20" s="33">
        <f>10000*(AS20+AT20)+(E19-F19+F17-E17)*100+(E19+F17)</f>
        <v>60607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officiels'!H21,N!E21='Résultats officiels'!E21,'Résultats officiels'!F21=N!F21),1,""))</f>
        <v/>
      </c>
      <c r="D21" s="71" t="str">
        <f>G16</f>
        <v>Iran</v>
      </c>
      <c r="E21" s="226">
        <v>1</v>
      </c>
      <c r="F21" s="226">
        <v>2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5"/>
      <c r="L21" s="175"/>
      <c r="M21" s="175"/>
      <c r="N21" s="175"/>
      <c r="O21" s="293"/>
      <c r="P21" s="293"/>
      <c r="Q21" s="97" t="str">
        <f>IF(AND('Résultats officiels'!O20&gt;0,U21='Résultats officiels'!U21),"E",IF(AND('Résultats officiels'!O16&gt;0,'Résultats officiels'!U16=N!U21),"E",""))</f>
        <v/>
      </c>
      <c r="R21" s="98" t="str">
        <f>IF('Résultats officiels'!O16=0,"",IF(AND(U20='Résultats officiels'!U17,'Résultats officiels'!U16=N!U21),"A",""))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Costa Rica</v>
      </c>
      <c r="V21" s="231">
        <v>0</v>
      </c>
      <c r="W21" s="23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227"/>
      <c r="F22" s="227"/>
      <c r="G22" s="95"/>
      <c r="H22" s="95"/>
      <c r="I22" s="177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2</v>
      </c>
      <c r="P22" s="293"/>
      <c r="Q22" s="97" t="str">
        <f>IF(AND('Résultats officiels'!O22&gt;0,U22='Résultats officiels'!U22),"E",IF(AND('Résultats officiels'!O18&gt;0,'Résultats officiels'!U19=N!U22),"E",""))</f>
        <v>E</v>
      </c>
      <c r="R22" s="98" t="str">
        <f>IF('Résultats officiels'!O22=0,"",IF(AND(U22='Résultats officiels'!U22,'Résultats officiels'!U23=N!U23),"A",""))</f>
        <v>A</v>
      </c>
      <c r="S22" s="286">
        <f>IF(O22=0,"",IF(AND(R22="A",O22='Résultats officiels'!O22),1,IF(AND(N!R23="A",N!O22='Résultats officiels'!O18),1,"")))</f>
        <v>1</v>
      </c>
      <c r="T22" s="308">
        <f>IF(O22=0,"",IF(AND(R22="A",O22='Résultats officiels'!O22,V22='Résultats officiels'!V22,'Résultats officiels'!V23=N!V23),1,IF(AND(N!R23="A",N!O22='Résultats officiels'!O18,N!V22='Résultats officiels'!V19,'Résultats officiels'!V18=N!V23),1,"")))</f>
        <v>1</v>
      </c>
      <c r="U22" s="121" t="str">
        <f>IF(OR(I66&lt;2),"H1",T(J65))</f>
        <v>Colombie</v>
      </c>
      <c r="V22" s="229">
        <v>1</v>
      </c>
      <c r="W22" s="230">
        <v>4</v>
      </c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228"/>
      <c r="F23" s="228"/>
      <c r="G23" s="94"/>
      <c r="H23" s="95"/>
      <c r="I23" s="177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officiels'!U18=N!U23),"E",""))</f>
        <v>E</v>
      </c>
      <c r="R23" s="98" t="str">
        <f>IF('Résultats officiels'!O18=0,"",IF(AND(U22='Résultats officiels'!U19,'Résultats officiels'!U18=N!U23),"A",""))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31">
        <v>1</v>
      </c>
      <c r="W23" s="230">
        <v>5</v>
      </c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officiels'!H24,N!E24='Résultats officiels'!E24,'Résultats officiels'!F24=N!F24),1,""))</f>
        <v/>
      </c>
      <c r="D24" s="67" t="s">
        <v>88</v>
      </c>
      <c r="E24" s="226">
        <v>4</v>
      </c>
      <c r="F24" s="226">
        <v>0</v>
      </c>
      <c r="G24" s="72" t="s">
        <v>76</v>
      </c>
      <c r="H24" s="95">
        <f t="shared" si="0"/>
        <v>1</v>
      </c>
      <c r="I24" s="177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officiels'!H25,N!E25='Résultats officiels'!E25,'Résultats officiels'!F25=N!F25),1,""))</f>
        <v/>
      </c>
      <c r="D25" s="68" t="s">
        <v>125</v>
      </c>
      <c r="E25" s="226">
        <v>2</v>
      </c>
      <c r="F25" s="226">
        <v>0</v>
      </c>
      <c r="G25" s="73" t="s">
        <v>126</v>
      </c>
      <c r="H25" s="95">
        <f t="shared" si="0"/>
        <v>1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8</v>
      </c>
      <c r="M25" s="103">
        <f>INDEX(AP25:AP28,MATCH(AK25,$AL25:$AL28,0))</f>
        <v>1</v>
      </c>
      <c r="N25" s="123">
        <f>INDEX(AQ25:AQ28,MATCH(AK25,$AL25:$AL28,0))</f>
        <v>7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8</v>
      </c>
      <c r="AP25" s="22">
        <f>F24+F26+E28</f>
        <v>1</v>
      </c>
      <c r="AQ25" s="24">
        <f>AO25-AP25</f>
        <v>7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60506</v>
      </c>
      <c r="BA25" s="22">
        <f>10000*(AS25+AU25)+(E24-F24+F28-E28)*100+(E24+F28)</f>
        <v>60606</v>
      </c>
      <c r="BB25" s="22">
        <f>10000*(AT25+AU25)+(F28-E28+E26-F26)*100+(F28+E26)</f>
        <v>60304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officiels'!H26,N!E26='Résultats officiels'!E26,'Résultats officiels'!F26=N!F26),1,""))</f>
        <v/>
      </c>
      <c r="D26" s="68" t="str">
        <f>D24</f>
        <v>France</v>
      </c>
      <c r="E26" s="226">
        <v>2</v>
      </c>
      <c r="F26" s="226">
        <v>1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Pérou</v>
      </c>
      <c r="K26" s="108">
        <f>INDEX(AN25:AN28,MATCH(AK26,$AL25:$AL28,0))</f>
        <v>6</v>
      </c>
      <c r="L26" s="109">
        <f>INDEX(AO25:AO28,MATCH(AK26,$AL25:$AL28,0))</f>
        <v>5</v>
      </c>
      <c r="M26" s="108">
        <f>INDEX(AP25:AP28,MATCH(AK26,$AL25:$AL28,0))</f>
        <v>3</v>
      </c>
      <c r="N26" s="110">
        <f>INDEX(AQ25:AQ28,MATCH(AK26,$AL25:$AL28,0))</f>
        <v>2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2</v>
      </c>
      <c r="P26" s="293"/>
      <c r="Q26" s="97" t="str">
        <f>IF(AND('Résultats officiels'!O26&gt;0,U26='Résultats officiels'!U26),"E",IF(AND('Résultats officiels'!O28&gt;0,'Résultats officiels'!U28=N!U26),"E",""))</f>
        <v>E</v>
      </c>
      <c r="R26" s="98" t="str">
        <f>IF('Résultats officiels'!O26=0,"",IF(AND(U26='Résultats officiels'!U26,'Résultats officiels'!U27=N!U27),"A",""))</f>
        <v>A</v>
      </c>
      <c r="S26" s="286">
        <f>IF(O26=0,"",IF(AND(R26="A",O26='Résultats officiels'!O26),1,IF(AND(N!R27="A",N!O26='Résultats officiels'!O28),1,"")))</f>
        <v>1</v>
      </c>
      <c r="T26" s="287" t="str">
        <f>IF(O26=0,"",IF(AND(R26="A",O26='Résultats officiels'!O26,V26='Résultats officiels'!V26,'Résultats officiels'!V27=N!V27),1,IF(AND(N!R27="A",N!O26='Résultats officiels'!O28,N!V26='Résultats officiels'!V28,'Résultats officiels'!V29=N!V27),1,"")))</f>
        <v/>
      </c>
      <c r="U26" s="125" t="str">
        <f>IF(100*V8+W8&gt;100*V9+W9,U8,IF(100*V8+W8&lt;100*V9+W9,U9,CONCATENATE(U8," ou ",U9)))</f>
        <v>Uruguay</v>
      </c>
      <c r="V26" s="229">
        <v>1</v>
      </c>
      <c r="W26" s="100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1.9700000000000002</v>
      </c>
      <c r="AL26" s="28">
        <f>SUM(BD26:BG26)+2.46</f>
        <v>3.96</v>
      </c>
      <c r="AM26" s="21" t="str">
        <f>G24</f>
        <v>Australie</v>
      </c>
      <c r="AN26" s="22">
        <f>SUM(AR26:AU26)</f>
        <v>0</v>
      </c>
      <c r="AO26" s="23">
        <f>F24+F27+E29</f>
        <v>2</v>
      </c>
      <c r="AP26" s="22">
        <f>E24+E27+F29</f>
        <v>9</v>
      </c>
      <c r="AQ26" s="24">
        <f>AO26-AP26</f>
        <v>-7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-499</v>
      </c>
      <c r="BA26" s="22">
        <f>10000*(AR26+AU26)+(F24-E24+F27-E27)*100+(F24+F27)</f>
        <v>-599</v>
      </c>
      <c r="BB26" s="22" t="s">
        <v>73</v>
      </c>
      <c r="BC26" s="24">
        <f>10000*(AT26+AU26)+(F27-E27+E29-F29)*100+(F27+E29)</f>
        <v>-298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officiels'!H27,N!E27='Résultats officiels'!E27,'Résultats officiels'!F27=N!F27),1,""))</f>
        <v/>
      </c>
      <c r="D27" s="68" t="str">
        <f>G25</f>
        <v>Danemark</v>
      </c>
      <c r="E27" s="226">
        <v>3</v>
      </c>
      <c r="F27" s="226">
        <v>1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Danemark</v>
      </c>
      <c r="K27" s="111">
        <f>INDEX(AN25:AN28,MATCH(AK27,$AL25:$AL28,0))</f>
        <v>3</v>
      </c>
      <c r="L27" s="112">
        <f>INDEX(AO25:AO28,MATCH(AK27,$AL25:$AL28,0))</f>
        <v>3</v>
      </c>
      <c r="M27" s="111">
        <f>INDEX(AP25:AP28,MATCH(AK27,$AL25:$AL28,0))</f>
        <v>5</v>
      </c>
      <c r="N27" s="113">
        <f>INDEX(AQ25:AQ28,MATCH(AK27,$AL25:$AL28,0))</f>
        <v>-2</v>
      </c>
      <c r="O27" s="293"/>
      <c r="P27" s="293"/>
      <c r="Q27" s="97" t="str">
        <f>IF(AND('Résultats officiels'!O26&gt;0,U27='Résultats officiels'!U27),"E",IF(AND('Résultats officiels'!O28&gt;0,'Résultats officiels'!U29=N!U27),"E",""))</f>
        <v>E</v>
      </c>
      <c r="R27" s="98" t="str">
        <f>IF('Résultats officiels'!O28=0,"",IF(AND(U26='Résultats officiels'!U28,'Résultats officiels'!U29=N!U27),"A",""))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31">
        <v>2</v>
      </c>
      <c r="W27" s="100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2.98</v>
      </c>
      <c r="AL27" s="28">
        <f>SUM(BD27:BG27)+2.47</f>
        <v>1.9700000000000002</v>
      </c>
      <c r="AM27" s="21" t="str">
        <f>D25</f>
        <v>Pérou</v>
      </c>
      <c r="AN27" s="22">
        <f>SUM(AR27:AU27)</f>
        <v>6</v>
      </c>
      <c r="AO27" s="23">
        <f>E25+F26+F29</f>
        <v>5</v>
      </c>
      <c r="AP27" s="22">
        <f>F25+E26+E29</f>
        <v>3</v>
      </c>
      <c r="AQ27" s="24">
        <f>AO27-AP27</f>
        <v>2</v>
      </c>
      <c r="AR27" s="22">
        <f>IF(ISBLANK(F26),0,IF(AT25=3,0,IF(AT25=1,1,3)))</f>
        <v>0</v>
      </c>
      <c r="AS27" s="22">
        <f>IF(ISBLANK(F29),0,IF(F29&gt;E29,3,IF(F29=E29,1,0)))</f>
        <v>3</v>
      </c>
      <c r="AT27" s="22" t="s">
        <v>73</v>
      </c>
      <c r="AU27" s="22">
        <f>IF(ISBLANK(E25),0,IF(E25&gt;F25,3,IF(E25=F25,1,0)))</f>
        <v>3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1</v>
      </c>
      <c r="AZ27" s="23">
        <f>10000*(AR27+AS27)+(F26-E26+F29-E29)*100+(F26+F29)</f>
        <v>30003</v>
      </c>
      <c r="BA27" s="22" t="s">
        <v>73</v>
      </c>
      <c r="BB27" s="22">
        <f>10000*(AR27+AU27)+(E25-F25+F26-E26)*100+(E25+F26)</f>
        <v>30103</v>
      </c>
      <c r="BC27" s="24">
        <f>10000*(AS27+AU27)+(E25-F25+F29-E29)*100+(E25+F29)</f>
        <v>60304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-0.5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officiels'!H28,N!E28='Résultats officiels'!E28,'Résultats officiels'!F28=N!F28),1,""))</f>
        <v/>
      </c>
      <c r="D28" s="68" t="str">
        <f>G25</f>
        <v>Danemark</v>
      </c>
      <c r="E28" s="226">
        <v>0</v>
      </c>
      <c r="F28" s="226">
        <v>2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Australie</v>
      </c>
      <c r="K28" s="115">
        <f>INDEX(AN25:AN28,MATCH(AK28,$AL25:$AL28,0))</f>
        <v>0</v>
      </c>
      <c r="L28" s="116">
        <f>INDEX(AO25:AO28,MATCH(AK28,$AL25:$AL28,0))</f>
        <v>2</v>
      </c>
      <c r="M28" s="115">
        <f>INDEX(AP25:AP28,MATCH(AK28,$AL25:$AL28,0))</f>
        <v>9</v>
      </c>
      <c r="N28" s="117">
        <f>INDEX(AQ25:AQ28,MATCH(AK28,$AL25:$AL28,0))</f>
        <v>-7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officiels'!U26=N!U28),"E",""))</f>
        <v/>
      </c>
      <c r="R28" s="98" t="str">
        <f>IF('Résultats officiels'!O28=0,"",IF(AND(U28='Résultats officiels'!U28,'Résultats officiels'!U29=N!U29),"A",""))</f>
        <v/>
      </c>
      <c r="S28" s="286" t="str">
        <f>IF(O28=0,"",IF(AND(R28="A",O28='Résultats officiels'!O28),1,IF(AND(N!R29="A",N!O28='Résultats officiels'!O26),1,"")))</f>
        <v/>
      </c>
      <c r="T28" s="287" t="str">
        <f>IF(O28=0,"",IF(AND(R28="A",O28='Résultats officiels'!O28,V28='Résultats officiels'!V28,'Résultats officiels'!V29=N!V29),1,IF(AND(N!R29="A",N!O28='Résultats officiels'!O26,N!V28='Résultats officiels'!V26,'Résultats officiels'!V27=N!V29),1,"")))</f>
        <v/>
      </c>
      <c r="U28" s="125" t="str">
        <f>IF(100*V12+W12&gt;100*V13+W13,U12,IF(100*V12+W12&lt;100*V13+W13,U13,CONCATENATE(U12," ou ",U13)))</f>
        <v>Espagne</v>
      </c>
      <c r="V28" s="229">
        <v>2</v>
      </c>
      <c r="W28" s="100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3.96</v>
      </c>
      <c r="AL28" s="30">
        <f>SUM(BD28:BG28)+2.48</f>
        <v>2.98</v>
      </c>
      <c r="AM28" s="31" t="str">
        <f>G25</f>
        <v>Danemark</v>
      </c>
      <c r="AN28" s="27">
        <f>SUM(AR28:AU28)</f>
        <v>3</v>
      </c>
      <c r="AO28" s="32">
        <f>F25+E27+E28</f>
        <v>3</v>
      </c>
      <c r="AP28" s="27">
        <f>E25+F27+F28</f>
        <v>5</v>
      </c>
      <c r="AQ28" s="33">
        <f>AO28-AP28</f>
        <v>-2</v>
      </c>
      <c r="AR28" s="27">
        <f>IF(ISBLANK(E28),0,IF(AU25=3,0,IF(AU25=1,1,3)))</f>
        <v>0</v>
      </c>
      <c r="AS28" s="27">
        <f>IF(ISBLANK(E27),0,IF(AU26=3,0,IF(AU26=1,1,3)))</f>
        <v>3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30003</v>
      </c>
      <c r="BB28" s="27">
        <f>10000*(AR28+AT28)+(E28-F28+F25-E25)*100+(E28+F25)</f>
        <v>-400</v>
      </c>
      <c r="BC28" s="33">
        <f>10000*(AS28+AT28)+(E27-F27+F25-E25)*100+(E27+F25)</f>
        <v>30003</v>
      </c>
      <c r="BD28" s="34">
        <f>-BG25</f>
        <v>0.5</v>
      </c>
      <c r="BE28" s="35">
        <f>-BG26</f>
        <v>-0.5</v>
      </c>
      <c r="BF28" s="35">
        <f>-BG27</f>
        <v>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>
        <f>IF(H29=0,"",IF(H29='Résultats officiels'!H29,1,""))</f>
        <v>1</v>
      </c>
      <c r="C29" s="75" t="str">
        <f>IF(H29=0,"",IF(AND(H29='Résultats officiels'!H29,N!E29='Résultats officiels'!E29,'Résultats officiels'!F29=N!F29),1,""))</f>
        <v/>
      </c>
      <c r="D29" s="71" t="str">
        <f>G24</f>
        <v>Australie</v>
      </c>
      <c r="E29" s="226">
        <v>1</v>
      </c>
      <c r="F29" s="226">
        <v>2</v>
      </c>
      <c r="G29" s="74" t="str">
        <f>D25</f>
        <v>Pérou</v>
      </c>
      <c r="H29" s="95">
        <f t="shared" si="0"/>
        <v>2</v>
      </c>
      <c r="I29" s="118"/>
      <c r="J29" s="119" t="str">
        <f>IF(OR(I27&lt;3,I26&lt;2),"TIRAGE AU SORT !!!"," ")</f>
        <v xml:space="preserve"> </v>
      </c>
      <c r="K29" s="175"/>
      <c r="L29" s="175"/>
      <c r="M29" s="175"/>
      <c r="N29" s="175"/>
      <c r="O29" s="293"/>
      <c r="P29" s="293"/>
      <c r="Q29" s="97" t="str">
        <f>IF(AND('Résultats officiels'!O28&gt;0,U29='Résultats officiels'!U29),"E",IF(AND('Résultats officiels'!O26&gt;0,'Résultats officiels'!U27=N!U29),"E",""))</f>
        <v/>
      </c>
      <c r="R29" s="98" t="str">
        <f>IF('Résultats officiels'!O26=0,"",IF(AND(U28='Résultats officiels'!U26,'Résultats officiels'!U27=N!U29),"A",""))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31">
        <v>1</v>
      </c>
      <c r="W29" s="100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227"/>
      <c r="F30" s="227"/>
      <c r="G30" s="95"/>
      <c r="H30" s="95"/>
      <c r="I30" s="177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officiels'!U32=N!U30),"E",""))</f>
        <v>E</v>
      </c>
      <c r="R30" s="98" t="str">
        <f>IF('Résultats officiels'!O30=0,"",IF(AND(U30='Résultats officiels'!U30,'Résultats officiels'!U31=N!U31),"A",""))</f>
        <v>A</v>
      </c>
      <c r="S30" s="286" t="str">
        <f>IF(O30=0,"",IF(AND(R30="A",O30='Résultats officiels'!O30),1,IF(AND(N!R31="A",N!O30='Résultats officiels'!O32),1,"")))</f>
        <v/>
      </c>
      <c r="T30" s="287" t="str">
        <f>IF(O30=0,"",IF(AND(R30="A",O30='Résultats officiels'!O30,V30='Résultats officiels'!V30,'Résultats officiels'!V31=N!V31),1,IF(AND(N!R31="A",N!O30='Résultats officiels'!O32,N!V30='Résultats officiels'!V32,'Résultats officiels'!V33=N!V31),1,"")))</f>
        <v/>
      </c>
      <c r="U30" s="125" t="str">
        <f>IF(100*V16+W16&gt;100*V17+W17,U16,IF(100*V16+W16&lt;100*V17+W17,U17,CONCATENATE(U16," ou ",U17)))</f>
        <v>Brésil</v>
      </c>
      <c r="V30" s="229">
        <v>3</v>
      </c>
      <c r="W30" s="100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228"/>
      <c r="F31" s="228"/>
      <c r="G31" s="94"/>
      <c r="H31" s="95"/>
      <c r="I31" s="177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officiels'!U33=N!U31),"E",""))</f>
        <v>E</v>
      </c>
      <c r="R31" s="98" t="str">
        <f>IF('Résultats officiels'!O32=0,"",IF(AND(U30='Résultats officiels'!U32,'Résultats officiels'!U33=N!U31),"A",""))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31">
        <v>2</v>
      </c>
      <c r="W31" s="100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officiels'!H32,N!E32='Résultats officiels'!E32,'Résultats officiels'!F32=N!F32),1,""))</f>
        <v/>
      </c>
      <c r="D32" s="67" t="s">
        <v>94</v>
      </c>
      <c r="E32" s="226">
        <v>1</v>
      </c>
      <c r="F32" s="226">
        <v>0</v>
      </c>
      <c r="G32" s="72" t="s">
        <v>127</v>
      </c>
      <c r="H32" s="95">
        <f t="shared" si="0"/>
        <v>1</v>
      </c>
      <c r="I32" s="177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officiels'!U30=N!U32),"E",""))</f>
        <v/>
      </c>
      <c r="R32" s="98" t="str">
        <f>IF('Résultats officiels'!O32=0,"",IF(AND(U32='Résultats officiels'!U32,'Résultats officiels'!U33=N!U33),"A",""))</f>
        <v/>
      </c>
      <c r="S32" s="286" t="str">
        <f>IF(O32=0,"",IF(AND(R32="A",O32='Résultats officiels'!O32),1,IF(AND(N!R33="A",N!O32='Résultats officiels'!O30),1,"")))</f>
        <v/>
      </c>
      <c r="T32" s="287" t="str">
        <f>IF(O32=0,"",IF(AND(R32="A",O32='Résultats officiels'!O32,V32='Résultats officiels'!V32,'Résultats officiels'!V33=N!V33),1,IF(AND(N!R33="A",N!O32='Résultats officiels'!O30,N!V32='Résultats officiels'!V30,'Résultats officiels'!V31=N!V33),1,"")))</f>
        <v/>
      </c>
      <c r="U32" s="125" t="str">
        <f>IF(100*V20+W20&gt;100*V21+W21,U20,IF(100*V20+W20&lt;100*V21+W21,U21,CONCATENATE(U20," ou ",U21)))</f>
        <v>Allemagne</v>
      </c>
      <c r="V32" s="229">
        <v>2</v>
      </c>
      <c r="W32" s="100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 t="str">
        <f>IF(H33=0,"",IF(AND(H33='Résultats officiels'!H33,N!E33='Résultats officiels'!E33,'Résultats officiels'!F33=N!F33),1,""))</f>
        <v/>
      </c>
      <c r="D33" s="68" t="s">
        <v>37</v>
      </c>
      <c r="E33" s="226">
        <v>2</v>
      </c>
      <c r="F33" s="226">
        <v>1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7</v>
      </c>
      <c r="L33" s="104">
        <f>INDEX(AO33:AO36,MATCH(AK33,$AL33:$AL36,0))</f>
        <v>5</v>
      </c>
      <c r="M33" s="103">
        <f>INDEX(AP33:AP36,MATCH(AK33,$AL33:$AL36,0))</f>
        <v>2</v>
      </c>
      <c r="N33" s="123">
        <f>INDEX(AQ33:AQ36,MATCH(AK33,$AL33:$AL36,0))</f>
        <v>3</v>
      </c>
      <c r="O33" s="293"/>
      <c r="P33" s="293"/>
      <c r="Q33" s="97" t="str">
        <f>IF(AND('Résultats officiels'!O32&gt;0,U33='Résultats officiels'!U33),"E",IF(AND('Résultats officiels'!O30&gt;0,'Résultats officiels'!U31=N!U33),"E",""))</f>
        <v>E</v>
      </c>
      <c r="R33" s="98" t="str">
        <f>IF('Résultats officiels'!O30=0,"",IF(AND(U32='Résultats officiels'!U30,'Résultats officiels'!U31=N!U33),"A",""))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Angleterre</v>
      </c>
      <c r="V33" s="231">
        <v>0</v>
      </c>
      <c r="W33" s="100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7</v>
      </c>
      <c r="AO33" s="23">
        <f>E32+E34+F36</f>
        <v>5</v>
      </c>
      <c r="AP33" s="22">
        <f>F32+F34+E36</f>
        <v>2</v>
      </c>
      <c r="AQ33" s="24">
        <f>AO33-AP33</f>
        <v>3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1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40103</v>
      </c>
      <c r="BA33" s="22">
        <f>10000*(AS33+AU33)+(E32-F32+F36-E36)*100+(E32+F36)</f>
        <v>60303</v>
      </c>
      <c r="BB33" s="22">
        <f>10000*(AT33+AU33)+(F36-E36+E34-F34)*100+(F36+E34)</f>
        <v>40204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officiels'!H34,N!E34='Résultats officiels'!E34,'Résultats officiels'!F34=N!F34),1,""))</f>
        <v/>
      </c>
      <c r="D34" s="68" t="str">
        <f>D32</f>
        <v>Argentine</v>
      </c>
      <c r="E34" s="226">
        <v>2</v>
      </c>
      <c r="F34" s="226">
        <v>2</v>
      </c>
      <c r="G34" s="73" t="str">
        <f>D33</f>
        <v>Croatie</v>
      </c>
      <c r="H34" s="95">
        <f t="shared" si="0"/>
        <v>3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7</v>
      </c>
      <c r="L34" s="109">
        <f>INDEX(AO33:AO36,MATCH(AK34,$AL33:$AL36,0))</f>
        <v>6</v>
      </c>
      <c r="M34" s="108">
        <f>INDEX(AP33:AP36,MATCH(AK34,$AL33:$AL36,0))</f>
        <v>4</v>
      </c>
      <c r="N34" s="110">
        <f>INDEX(AQ33:AQ36,MATCH(AK34,$AL33:$AL36,0))</f>
        <v>2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3.96</v>
      </c>
      <c r="AM34" s="21" t="str">
        <f>G32</f>
        <v>Islande</v>
      </c>
      <c r="AN34" s="22">
        <f>SUM(AR34:AU34)</f>
        <v>0</v>
      </c>
      <c r="AO34" s="23">
        <f>F32+F35+E37</f>
        <v>1</v>
      </c>
      <c r="AP34" s="22">
        <f>E32+E35+F37</f>
        <v>4</v>
      </c>
      <c r="AQ34" s="24">
        <f>AO34-AP34</f>
        <v>-3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-199</v>
      </c>
      <c r="BA34" s="22">
        <f>10000*(AR34+AU34)+(F32-E32+F35-E35)*100+(F32+F35)</f>
        <v>-200</v>
      </c>
      <c r="BB34" s="22" t="s">
        <v>73</v>
      </c>
      <c r="BC34" s="24">
        <f>10000*(AT34+AU34)+(F35-E35+E37-F37)*100+(F35+E37)</f>
        <v>-199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>
        <f>IF(H35=0,"",IF(H35='Résultats officiels'!H35,1,""))</f>
        <v>1</v>
      </c>
      <c r="C35" s="75" t="str">
        <f>IF(H35=0,"",IF(AND(H35='Résultats officiels'!H35,N!E35='Résultats officiels'!E35,'Résultats officiels'!F35=N!F35),1,""))</f>
        <v/>
      </c>
      <c r="D35" s="68" t="str">
        <f>G33</f>
        <v>Nigéria</v>
      </c>
      <c r="E35" s="226">
        <v>1</v>
      </c>
      <c r="F35" s="226">
        <v>0</v>
      </c>
      <c r="G35" s="73" t="str">
        <f>G32</f>
        <v>Islande</v>
      </c>
      <c r="H35" s="95">
        <f t="shared" si="0"/>
        <v>1</v>
      </c>
      <c r="I35" s="106">
        <f>AI35</f>
        <v>3</v>
      </c>
      <c r="J35" s="68" t="str">
        <f>INDEX(AM33:AM36,MATCH(AK35,$AL33:$AL36,0))</f>
        <v>Nigéria</v>
      </c>
      <c r="K35" s="111">
        <f>INDEX(AN33:AN36,MATCH(AK35,$AL33:$AL36,0))</f>
        <v>3</v>
      </c>
      <c r="L35" s="112">
        <f>INDEX(AO33:AO36,MATCH(AK35,$AL33:$AL36,0))</f>
        <v>2</v>
      </c>
      <c r="M35" s="111">
        <f>INDEX(AP33:AP36,MATCH(AK35,$AL33:$AL36,0))</f>
        <v>4</v>
      </c>
      <c r="N35" s="113">
        <f>INDEX(AQ33:AQ36,MATCH(AK35,$AL33:$AL36,0))</f>
        <v>-2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2.98</v>
      </c>
      <c r="AL35" s="28">
        <f>SUM(BD35:BG35)+2.47</f>
        <v>1.9700000000000002</v>
      </c>
      <c r="AM35" s="21" t="str">
        <f>D33</f>
        <v>Croatie</v>
      </c>
      <c r="AN35" s="22">
        <f>SUM(AR35:AU35)</f>
        <v>7</v>
      </c>
      <c r="AO35" s="23">
        <f>E33+F34+F37</f>
        <v>6</v>
      </c>
      <c r="AP35" s="22">
        <f>F33+E34+E37</f>
        <v>4</v>
      </c>
      <c r="AQ35" s="24">
        <f>AO35-AP35</f>
        <v>2</v>
      </c>
      <c r="AR35" s="22">
        <f>IF(ISBLANK(F34),0,IF(AT33=3,0,IF(AT33=1,1,3)))</f>
        <v>1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40104</v>
      </c>
      <c r="BA35" s="22" t="s">
        <v>73</v>
      </c>
      <c r="BB35" s="22">
        <f>10000*(AR35+AU35)+(E33-F33+F34-E34)*100+(E33+F34)</f>
        <v>40104</v>
      </c>
      <c r="BC35" s="24">
        <f>10000*(AS35+AU35)+(E33-F33+F37-E37)*100+(E33+F37)</f>
        <v>60204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officiels'!H36,N!E36='Résultats officiels'!E36,'Résultats officiels'!F36=N!F36),1,""))</f>
        <v/>
      </c>
      <c r="D36" s="68" t="str">
        <f>G33</f>
        <v>Nigéria</v>
      </c>
      <c r="E36" s="226">
        <v>0</v>
      </c>
      <c r="F36" s="226">
        <v>2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Islande</v>
      </c>
      <c r="K36" s="115">
        <f>INDEX(AN33:AN36,MATCH(AK36,$AL33:$AL36,0))</f>
        <v>0</v>
      </c>
      <c r="L36" s="116">
        <f>INDEX(AO33:AO36,MATCH(AK36,$AL33:$AL36,0))</f>
        <v>1</v>
      </c>
      <c r="M36" s="115">
        <f>INDEX(AP33:AP36,MATCH(AK36,$AL33:$AL36,0))</f>
        <v>4</v>
      </c>
      <c r="N36" s="117">
        <f>INDEX(AQ33:AQ36,MATCH(AK36,$AL33:$AL36,0))</f>
        <v>-3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officiels'!U38=N!U36),"E",""))</f>
        <v>E</v>
      </c>
      <c r="R36" s="98" t="str">
        <f>IF('Résultats officiels'!O36=0,"",IF(AND(U36='Résultats officiels'!U36,'Résultats officiels'!U37=N!U37),"A",""))</f>
        <v/>
      </c>
      <c r="S36" s="286" t="str">
        <f>IF(O36=0,"",IF(AND(R36="A",O36='Résultats officiels'!O36),1,IF(AND(N!R37="A",N!O36='Résultats officiels'!O38),1,"")))</f>
        <v/>
      </c>
      <c r="T36" s="297" t="str">
        <f>IF(O36=0,"",IF(AND(R36="A",O36='Résultats officiels'!O36,V36='Résultats officiels'!V36,'Résultats officiels'!V37=N!V37),1,IF(AND(N!R37="A",N!O36='Résultats officiels'!O38,N!V36='Résultats officiels'!V38,'Résultats officiels'!V39=N!V37),1,"")))</f>
        <v/>
      </c>
      <c r="U36" s="128" t="str">
        <f>IF(100*V26+W26&gt;100*V27+W27,U26,IF(100*V26+W26&lt;100*V27+W27,U27,IF(X27*X26=1,"-",CONCATENATE(U26," ou ",U27))))</f>
        <v>France</v>
      </c>
      <c r="V36" s="229">
        <v>1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3.96</v>
      </c>
      <c r="AL36" s="30">
        <f>SUM(BD36:BG36)+2.48</f>
        <v>2.98</v>
      </c>
      <c r="AM36" s="31" t="str">
        <f>G33</f>
        <v>Nigéria</v>
      </c>
      <c r="AN36" s="27">
        <f>SUM(AR36:AU36)</f>
        <v>3</v>
      </c>
      <c r="AO36" s="32">
        <f>F33+E35+E36</f>
        <v>2</v>
      </c>
      <c r="AP36" s="27">
        <f>E33+F35+F36</f>
        <v>4</v>
      </c>
      <c r="AQ36" s="33">
        <f>AO36-AP36</f>
        <v>-2</v>
      </c>
      <c r="AR36" s="27">
        <f>IF(ISBLANK(E36),0,IF(AU33=3,0,IF(AU33=1,1,3)))</f>
        <v>0</v>
      </c>
      <c r="AS36" s="27">
        <f>IF(ISBLANK(E35),0,IF(AU34=3,0,IF(AU34=1,1,3)))</f>
        <v>3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1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29901</v>
      </c>
      <c r="BB36" s="27">
        <f>10000*(AR36+AT36)+(E36-F36+F33-E33)*100+(E36+F33)</f>
        <v>-299</v>
      </c>
      <c r="BC36" s="33">
        <f>10000*(AS36+AT36)+(E35-F35+F33-E33)*100+(E35+F33)</f>
        <v>30002</v>
      </c>
      <c r="BD36" s="34">
        <f>-BG33</f>
        <v>0.5</v>
      </c>
      <c r="BE36" s="35">
        <f>-BG34</f>
        <v>-0.5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>
        <f>IF(H37=0,"",IF(AND(H37='Résultats officiels'!H37,N!E37='Résultats officiels'!E37,'Résultats officiels'!F37=N!F37),1,""))</f>
        <v>1</v>
      </c>
      <c r="D37" s="71" t="str">
        <f>G32</f>
        <v>Islande</v>
      </c>
      <c r="E37" s="226">
        <v>1</v>
      </c>
      <c r="F37" s="226">
        <v>2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75"/>
      <c r="L37" s="175"/>
      <c r="M37" s="175"/>
      <c r="N37" s="175"/>
      <c r="O37" s="293"/>
      <c r="P37" s="293"/>
      <c r="Q37" s="97" t="str">
        <f>IF(AND('Résultats officiels'!O36&gt;0,U37='Résultats officiels'!U37),"E",IF(AND('Résultats officiels'!O38&gt;0,'Résultats officiels'!U39=N!U37),"E",""))</f>
        <v/>
      </c>
      <c r="R37" s="98" t="str">
        <f>IF('Résultats officiels'!O38=0,"",IF(AND(U36='Résultats officiels'!U38,'Résultats officiels'!U39=N!U37),"A",""))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31">
        <v>2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227"/>
      <c r="F38" s="227"/>
      <c r="G38" s="95"/>
      <c r="H38" s="95"/>
      <c r="I38" s="177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officiels'!U36=N!U38),"E",""))</f>
        <v/>
      </c>
      <c r="R38" s="98" t="str">
        <f>IF('Résultats officiels'!O38=0,"",IF(AND(U38='Résultats officiels'!U38,'Résultats officiels'!U39=N!U39),"A",""))</f>
        <v/>
      </c>
      <c r="S38" s="286" t="str">
        <f>IF(O38=0,"",IF(AND(R38="A",O38='Résultats officiels'!O38),1,IF(AND(N!R39="A",N!O38='Résultats officiels'!O36),1,"")))</f>
        <v/>
      </c>
      <c r="T38" s="297" t="str">
        <f>IF(O38=0,"",IF(AND(R38="A",O38='Résultats officiels'!O38,V38='Résultats officiels'!V38,'Résultats officiels'!V39=N!V39),1,IF(AND(N!R39="A",N!O38='Résultats officiels'!O36,N!V38='Résultats officiels'!V36,'Résultats officiels'!V37=N!V39),1,"")))</f>
        <v/>
      </c>
      <c r="U38" s="125" t="str">
        <f>IF(100*V28+W28&gt;100*V29+W29,U28,IF(100*V28+W28&lt;100*V29+W29,U29,IF(X30*X31=1,"-",CONCATENATE(U28," ou ",U29))))</f>
        <v>Espagne</v>
      </c>
      <c r="V38" s="229">
        <v>3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228"/>
      <c r="F39" s="228"/>
      <c r="G39" s="94"/>
      <c r="H39" s="95"/>
      <c r="I39" s="177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officiels'!U37=N!U39),"E",""))</f>
        <v/>
      </c>
      <c r="R39" s="98" t="str">
        <f>IF('Résultats officiels'!O36=0,"",IF(AND(U38='Résultats officiels'!U36,'Résultats officiels'!U37=N!U39),"A",""))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31">
        <v>1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officiels'!H40,N!E40='Résultats officiels'!E40,'Résultats officiels'!F40=N!F40),1,""))</f>
        <v/>
      </c>
      <c r="D40" s="67" t="s">
        <v>83</v>
      </c>
      <c r="E40" s="226">
        <v>2</v>
      </c>
      <c r="F40" s="226">
        <v>0</v>
      </c>
      <c r="G40" s="72" t="s">
        <v>128</v>
      </c>
      <c r="H40" s="95">
        <f t="shared" si="0"/>
        <v>1</v>
      </c>
      <c r="I40" s="177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officiels'!H41,N!E41='Résultats officiels'!E41,'Résultats officiels'!F41=N!F41),1,""))</f>
        <v/>
      </c>
      <c r="D41" s="68" t="s">
        <v>36</v>
      </c>
      <c r="E41" s="226">
        <v>2</v>
      </c>
      <c r="F41" s="226">
        <v>0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9</v>
      </c>
      <c r="M41" s="103">
        <f>INDEX(AP41:AP44,MATCH(AK41,$AL41:$AL44,0))</f>
        <v>1</v>
      </c>
      <c r="N41" s="123">
        <f>INDEX(AQ41:AQ44,MATCH(AK41,$AL41:$AL44,0))</f>
        <v>8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1.9500000000000002</v>
      </c>
      <c r="AM41" s="21" t="str">
        <f>D40</f>
        <v>Costa Rica</v>
      </c>
      <c r="AN41" s="22">
        <f>SUM(AR41:AU41)</f>
        <v>4</v>
      </c>
      <c r="AO41" s="23">
        <f>E40+E42+F44</f>
        <v>4</v>
      </c>
      <c r="AP41" s="22">
        <f>F40+F42+E44</f>
        <v>4</v>
      </c>
      <c r="AQ41" s="24">
        <f>AO41-AP41</f>
        <v>0</v>
      </c>
      <c r="AR41" s="22" t="s">
        <v>73</v>
      </c>
      <c r="AS41" s="22">
        <f>IF(ISBLANK(E40),0,IF(E40&gt;F40,3,IF(E40=F40,1,0)))</f>
        <v>3</v>
      </c>
      <c r="AT41" s="22">
        <f>IF(ISBLANK(E42),0,IF(E42&gt;F42,3,IF(E42=F42,1,0)))</f>
        <v>0</v>
      </c>
      <c r="AU41" s="22">
        <f>IF(ISBLANK(F44),0,IF(F44&gt;E44,3,IF(F44=E44,1,0)))</f>
        <v>1</v>
      </c>
      <c r="AV41" s="23" t="s">
        <v>73</v>
      </c>
      <c r="AW41" s="22" t="b">
        <f>(10*(AQ41-AQ42)+AO41-AO42&gt;0)</f>
        <v>1</v>
      </c>
      <c r="AX41" s="22" t="b">
        <f>10*(AQ41-AQ43)+AO41-AO43&gt;0</f>
        <v>0</v>
      </c>
      <c r="AY41" s="24" t="b">
        <f>10*(AQ41-AQ44)+AO41-AO44&gt;0</f>
        <v>1</v>
      </c>
      <c r="AZ41" s="23">
        <f>10000*(AS41+AT41)+(E42-F42+E40-F40)*100+(E42+E40)</f>
        <v>30003</v>
      </c>
      <c r="BA41" s="22">
        <f>10000*(AS41+AU41)+(E40-F40+F44-E44)*100+(E40+F44)</f>
        <v>40203</v>
      </c>
      <c r="BB41" s="22">
        <f>10000*(AT41+AU41)+(F44-E44+E42-F42)*100+(F44+E42)</f>
        <v>9802</v>
      </c>
      <c r="BC41" s="24" t="s">
        <v>73</v>
      </c>
      <c r="BD41" s="23" t="s">
        <v>73</v>
      </c>
      <c r="BE41" s="25">
        <f>IF($AN41&gt;$AN42,-0.5,IF($AN42&gt;$AN41,0.5,IF(AW41,-0.5,IF(AV42,0.5,BU41))))</f>
        <v>-0.5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-0.5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officiels'!H42,N!E42='Résultats officiels'!E42,'Résultats officiels'!F42=N!F42),1,""))</f>
        <v/>
      </c>
      <c r="D42" s="68" t="str">
        <f>D40</f>
        <v>Costa Rica</v>
      </c>
      <c r="E42" s="226">
        <v>1</v>
      </c>
      <c r="F42" s="226">
        <v>3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Costa Rica</v>
      </c>
      <c r="K42" s="108">
        <f>INDEX(AN41:AN44,MATCH(AK42,$AL41:$AL44,0))</f>
        <v>4</v>
      </c>
      <c r="L42" s="109">
        <f>INDEX(AO41:AO44,MATCH(AK42,$AL41:$AL44,0))</f>
        <v>4</v>
      </c>
      <c r="M42" s="108">
        <f>INDEX(AP41:AP44,MATCH(AK42,$AL41:$AL44,0))</f>
        <v>4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1.9500000000000002</v>
      </c>
      <c r="AL42" s="28">
        <f>SUM(BD42:BG42)+2.46</f>
        <v>3.96</v>
      </c>
      <c r="AM42" s="21" t="str">
        <f>G40</f>
        <v>Serbie</v>
      </c>
      <c r="AN42" s="22">
        <f>SUM(AR42:AU42)</f>
        <v>1</v>
      </c>
      <c r="AO42" s="23">
        <f>F40+F43+E45</f>
        <v>0</v>
      </c>
      <c r="AP42" s="22">
        <f>E40+E43+F45</f>
        <v>6</v>
      </c>
      <c r="AQ42" s="24">
        <f>AO42-AP42</f>
        <v>-6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1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-600</v>
      </c>
      <c r="BA42" s="22">
        <f>10000*(AR42+AU42)+(F40-E40+F43-E43)*100+(F40+F43)</f>
        <v>9800</v>
      </c>
      <c r="BB42" s="22" t="s">
        <v>73</v>
      </c>
      <c r="BC42" s="24">
        <f>10000*(AT42+AU42)+(F43-E43+E45-F45)*100+(F43+E45)</f>
        <v>9600</v>
      </c>
      <c r="BD42" s="29">
        <f>-BE41</f>
        <v>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officiels'!H43,N!E43='Résultats officiels'!E43,'Résultats officiels'!F43=N!F43),1,""))</f>
        <v/>
      </c>
      <c r="D43" s="68" t="str">
        <f>G41</f>
        <v>Suisse</v>
      </c>
      <c r="E43" s="226">
        <v>0</v>
      </c>
      <c r="F43" s="226">
        <v>0</v>
      </c>
      <c r="G43" s="73" t="str">
        <f>G40</f>
        <v>Serbie</v>
      </c>
      <c r="H43" s="95">
        <f t="shared" si="0"/>
        <v>3</v>
      </c>
      <c r="I43" s="106">
        <f>AI43</f>
        <v>3</v>
      </c>
      <c r="J43" s="68" t="str">
        <f>INDEX(AM41:AM44,MATCH(AK43,$AL41:$AL44,0))</f>
        <v>Suisse</v>
      </c>
      <c r="K43" s="111">
        <f>INDEX(AN41:AN44,MATCH(AK43,$AL41:$AL44,0))</f>
        <v>2</v>
      </c>
      <c r="L43" s="112">
        <f>INDEX(AO41:AO44,MATCH(AK43,$AL41:$AL44,0))</f>
        <v>1</v>
      </c>
      <c r="M43" s="111">
        <f>INDEX(AP41:AP44,MATCH(AK43,$AL41:$AL44,0))</f>
        <v>3</v>
      </c>
      <c r="N43" s="113">
        <f>INDEX(AQ41:AQ44,MATCH(AK43,$AL41:$AL44,0))</f>
        <v>-2</v>
      </c>
      <c r="O43" s="173"/>
      <c r="P43" s="173"/>
      <c r="Q43" s="97" t="str">
        <f>IF(AND('Résultats officiels'!O41&gt;0,U43='Résultats officiels'!U43),"E",IF(AND('Résultats officiels'!O41&gt;0,'Résultats officiels'!U44=N!U43),"E",""))</f>
        <v/>
      </c>
      <c r="R43" s="98" t="str">
        <f>IF('Résultats officiels'!O41=0,"",IF(AND(U43='Résultats officiels'!U43,'Résultats officiels'!U44=N!U44),"A",""))</f>
        <v/>
      </c>
      <c r="S43" s="286" t="str">
        <f>IF(O41=0,"",IF(AND(R43="A",O41='Résultats officiels'!O41),1,IF(AND(N!R44="A",N!O41='Résultats officiels'!O41),1,"")))</f>
        <v/>
      </c>
      <c r="T43" s="287" t="str">
        <f>IF(O41=0,"",IF(AND(R43="A",O41='Résultats officiels'!O41,V43='Résultats officiels'!V43,'Résultats officiels'!V44=N!V44),1,IF(AND(N!R44="A",N!O41='Résultats officiels'!O41,N!V43='Résultats officiels'!V44,'Résultats officiels'!V43=N!V44),1,"")))</f>
        <v/>
      </c>
      <c r="U43" s="125" t="str">
        <f>IF(100*V36+W36&gt;100*V37+W37,U36,IF(100*V36+W36&lt;100*V37+W37,U37," - "))</f>
        <v>Brésil</v>
      </c>
      <c r="V43" s="229">
        <v>0</v>
      </c>
      <c r="W43" s="100"/>
      <c r="X43" s="147" t="str">
        <f>IF(AND('Résultats officiels'!X41&gt;0,AA43='Résultats officiels'!AA43),"E",IF(AND('Résultats officiels'!X41&gt;0,'Résultats officiels'!AA44=N!AA43),"E",""))</f>
        <v/>
      </c>
      <c r="Y43" s="286" t="str">
        <f>IF(X41=0,"",IF(AND(X45="A",X41='Résultats officiels'!X41),1,IF(AND(X46="A",N!X41='Résultats officiels'!X41),1,"")))</f>
        <v/>
      </c>
      <c r="Z43" s="287" t="str">
        <f>IF(X41=0,"",IF(AND(X45="A",X41='Résultats officiels'!X41,AB43='Résultats officiels'!AB43,'Résultats officiels'!AB44=N!AB44),1,IF(AND(N!X46="A",N!X41='Résultats officiels'!X41,N!AB43='Résultats officiels'!AB44,'Résultats officiels'!AB43=N!AB44),1,"")))</f>
        <v/>
      </c>
      <c r="AA43" s="100" t="str">
        <f>IF(100*V36+W36&gt;100*V37+W37,U37,IF(100*V36+W36&lt;100*V37+W37,U36," - "))</f>
        <v>France</v>
      </c>
      <c r="AB43" s="226">
        <v>3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2.98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9</v>
      </c>
      <c r="AP43" s="22">
        <f>F41+E42+E45</f>
        <v>1</v>
      </c>
      <c r="AQ43" s="24">
        <f>AO43-AP43</f>
        <v>8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60607</v>
      </c>
      <c r="BA43" s="22" t="s">
        <v>73</v>
      </c>
      <c r="BB43" s="22">
        <f>10000*(AR43+AU43)+(E41-F41+F42-E42)*100+(E41+F42)</f>
        <v>60405</v>
      </c>
      <c r="BC43" s="24">
        <f>10000*(AS43+AU43)+(E41-F41+F45-E45)*100+(E41+F45)</f>
        <v>60606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>
        <f>IF(H44=0,"",IF(H44='Résultats officiels'!H44,1,""))</f>
        <v>1</v>
      </c>
      <c r="C44" s="75" t="str">
        <f>IF(H44=0,"",IF(AND(H44='Résultats officiels'!H44,N!E44='Résultats officiels'!E44,'Résultats officiels'!F44=N!F44),1,""))</f>
        <v/>
      </c>
      <c r="D44" s="68" t="str">
        <f>G41</f>
        <v>Suisse</v>
      </c>
      <c r="E44" s="226">
        <v>1</v>
      </c>
      <c r="F44" s="226">
        <v>1</v>
      </c>
      <c r="G44" s="73" t="str">
        <f>D40</f>
        <v>Costa Rica</v>
      </c>
      <c r="H44" s="95">
        <f t="shared" si="0"/>
        <v>3</v>
      </c>
      <c r="I44" s="114">
        <f>AI44</f>
        <v>4</v>
      </c>
      <c r="J44" s="71" t="str">
        <f>INDEX(AM41:AM44,MATCH(AK44,$AL41:$AL44,0))</f>
        <v>Serbie</v>
      </c>
      <c r="K44" s="115">
        <f>INDEX(AN41:AN44,MATCH(AK44,$AL41:$AL44,0))</f>
        <v>1</v>
      </c>
      <c r="L44" s="116">
        <f>INDEX(AO41:AO44,MATCH(AK44,$AL41:$AL44,0))</f>
        <v>0</v>
      </c>
      <c r="M44" s="115">
        <f>INDEX(AP41:AP44,MATCH(AK44,$AL41:$AL44,0))</f>
        <v>6</v>
      </c>
      <c r="N44" s="117">
        <f>INDEX(AQ41:AQ44,MATCH(AK44,$AL41:$AL44,0))</f>
        <v>-6</v>
      </c>
      <c r="O44" s="173"/>
      <c r="P44" s="173"/>
      <c r="Q44" s="97" t="str">
        <f>IF(AND('Résultats officiels'!O41&gt;0,U44='Résultats officiels'!U44),"E",IF(AND('Résultats officiels'!O41&gt;0,'Résultats officiels'!U43=N!U44),"E",""))</f>
        <v/>
      </c>
      <c r="R44" s="98" t="str">
        <f>IF('Résultats officiels'!O41=0,"",IF(AND(U43='Résultats officiels'!U44,'Résultats officiels'!U43=N!U44),"A",""))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Espagne</v>
      </c>
      <c r="V44" s="231">
        <v>1</v>
      </c>
      <c r="W44" s="100"/>
      <c r="X44" s="147" t="str">
        <f>IF(AND('Résultats officiels'!X41&gt;0,AA44='Résultats officiels'!AA44),"E",IF(AND('Résultats officiels'!X41&gt;0,'Résultats officiels'!AA43=N!AA44),"E",""))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Allemagne</v>
      </c>
      <c r="AB44" s="231">
        <v>2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3.96</v>
      </c>
      <c r="AL44" s="30">
        <f>SUM(BD44:BG44)+2.48</f>
        <v>2.98</v>
      </c>
      <c r="AM44" s="31" t="str">
        <f>G41</f>
        <v>Suisse</v>
      </c>
      <c r="AN44" s="27">
        <f>SUM(AR44:AU44)</f>
        <v>2</v>
      </c>
      <c r="AO44" s="32">
        <f>F41+E43+E44</f>
        <v>1</v>
      </c>
      <c r="AP44" s="27">
        <f>E41+F43+F44</f>
        <v>3</v>
      </c>
      <c r="AQ44" s="33">
        <f>AO44-AP44</f>
        <v>-2</v>
      </c>
      <c r="AR44" s="27">
        <f>IF(ISBLANK(E44),0,IF(AU41=3,0,IF(AU41=1,1,3)))</f>
        <v>1</v>
      </c>
      <c r="AS44" s="27">
        <f>IF(ISBLANK(E43),0,IF(AU42=3,0,IF(AU42=1,1,3)))</f>
        <v>1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0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20001</v>
      </c>
      <c r="BB44" s="27">
        <f>10000*(AR44+AT44)+(E44-F44+F41-E41)*100+(E44+F41)</f>
        <v>9801</v>
      </c>
      <c r="BC44" s="33">
        <f>10000*(AS44+AT44)+(E43-F43+F41-E41)*100+(E43+F41)</f>
        <v>9800</v>
      </c>
      <c r="BD44" s="34">
        <f>-BG41</f>
        <v>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officiels'!H45,N!E45='Résultats officiels'!E45,'Résultats officiels'!F45=N!F45),1,""))</f>
        <v/>
      </c>
      <c r="D45" s="71" t="str">
        <f>G40</f>
        <v>Serbie</v>
      </c>
      <c r="E45" s="226">
        <v>0</v>
      </c>
      <c r="F45" s="226">
        <v>4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5"/>
      <c r="L45" s="175"/>
      <c r="M45" s="175"/>
      <c r="N45" s="175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officiels'!AA44=N!AA44),"A",""))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227"/>
      <c r="F46" s="227"/>
      <c r="G46" s="95"/>
      <c r="H46" s="95"/>
      <c r="I46" s="177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officiels'!U46=N!U46),"C","")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Espagne</v>
      </c>
      <c r="V46" s="130"/>
      <c r="W46" s="95"/>
      <c r="X46" s="148" t="str">
        <f>IF('Résultats officiels'!X41=0,"",IF(AND(AA43='Résultats officiels'!AA44,'Résultats officiels'!AA43=N!AA44),"A",""))</f>
        <v/>
      </c>
      <c r="Y46" s="288" t="s">
        <v>92</v>
      </c>
      <c r="Z46" s="257"/>
      <c r="AA46" s="282" t="str">
        <f>IF(100*V43+W43&gt;100*V44+W44,U44,IF(100*V44+W44&gt;100*V43+W43,U43,"-"))</f>
        <v>Brésil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228"/>
      <c r="F47" s="228"/>
      <c r="G47" s="94"/>
      <c r="H47" s="95"/>
      <c r="I47" s="177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officiels'!AA46=N!AA46),"S","")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officiels'!H48,N!E48='Résultats officiels'!E48,'Résultats officiels'!F48=N!F48),1,""))</f>
        <v/>
      </c>
      <c r="D48" s="67" t="s">
        <v>100</v>
      </c>
      <c r="E48" s="226">
        <v>2</v>
      </c>
      <c r="F48" s="226">
        <v>0</v>
      </c>
      <c r="G48" s="72" t="s">
        <v>72</v>
      </c>
      <c r="H48" s="95">
        <f t="shared" si="0"/>
        <v>1</v>
      </c>
      <c r="I48" s="177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France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>
        <f>IF(H49=0,"",IF(AND(H49='Résultats officiels'!H49,N!E49='Résultats officiels'!E49,'Résultats officiels'!F49=N!F49),1,""))</f>
        <v>1</v>
      </c>
      <c r="D49" s="68" t="s">
        <v>129</v>
      </c>
      <c r="E49" s="226">
        <v>1</v>
      </c>
      <c r="F49" s="226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8</v>
      </c>
      <c r="M49" s="103">
        <f>INDEX(AP49:AP52,MATCH(AK49,$AL49:$AL52,0))</f>
        <v>1</v>
      </c>
      <c r="N49" s="123">
        <f>INDEX(AQ49:AQ52,MATCH(AK49,$AL49:$AL52,0))</f>
        <v>7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8</v>
      </c>
      <c r="AP49" s="22">
        <f>F48+F50+E52</f>
        <v>1</v>
      </c>
      <c r="AQ49" s="24">
        <f>AO49-AP49</f>
        <v>7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60405</v>
      </c>
      <c r="BA49" s="22">
        <f>10000*(AS49+AU49)+(E48-F48+F52-E52)*100+(E48+F52)</f>
        <v>60505</v>
      </c>
      <c r="BB49" s="22">
        <f>10000*(AT49+AU49)+(F52-E52+E50-F50)*100+(F52+E50)</f>
        <v>60506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 t="str">
        <f>IF(H50=0,"",IF(AND(H50='Résultats officiels'!H50,N!E50='Résultats officiels'!E50,'Résultats officiels'!F50=N!F50),1,""))</f>
        <v/>
      </c>
      <c r="D50" s="68" t="str">
        <f>D48</f>
        <v>Allemagne</v>
      </c>
      <c r="E50" s="226">
        <v>3</v>
      </c>
      <c r="F50" s="226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Mexique</v>
      </c>
      <c r="K50" s="108">
        <f>INDEX(AN49:AN52,MATCH(AK50,$AL49:$AL52,0))</f>
        <v>6</v>
      </c>
      <c r="L50" s="109">
        <f>INDEX(AO49:AO52,MATCH(AK50,$AL49:$AL52,0))</f>
        <v>4</v>
      </c>
      <c r="M50" s="108">
        <f>INDEX(AP49:AP52,MATCH(AK50,$AL49:$AL52,0))</f>
        <v>4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Allemagne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1.96</v>
      </c>
      <c r="AL50" s="28">
        <f>SUM(BD50:BG50)+2.46</f>
        <v>1.96</v>
      </c>
      <c r="AM50" s="21" t="str">
        <f>G48</f>
        <v>Mexique</v>
      </c>
      <c r="AN50" s="22">
        <f>SUM(AR50:AU50)</f>
        <v>6</v>
      </c>
      <c r="AO50" s="23">
        <f>F48+F51+E53</f>
        <v>4</v>
      </c>
      <c r="AP50" s="22">
        <f>E48+E51+F53</f>
        <v>4</v>
      </c>
      <c r="AQ50" s="24">
        <f>AO50-AP50</f>
        <v>0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3</v>
      </c>
      <c r="AU50" s="22">
        <f>IF(ISBLANK(F51),0,IF(F51&gt;E51,3,IF(F51=E51,1,0)))</f>
        <v>3</v>
      </c>
      <c r="AV50" s="23" t="b">
        <f>(10*(AQ49-AQ50)+AO49-AO50&lt;0)</f>
        <v>0</v>
      </c>
      <c r="AW50" s="22" t="s">
        <v>73</v>
      </c>
      <c r="AX50" s="22" t="b">
        <f>10*(AQ50-AQ51)+AO50-AO51&gt;0</f>
        <v>1</v>
      </c>
      <c r="AY50" s="24" t="b">
        <f>10*(AQ50-AQ52)+AO50-AO52&gt;0</f>
        <v>1</v>
      </c>
      <c r="AZ50" s="23">
        <f>10000*(AR50+AT50)+(F48-E48+E53-F53)*100+(F48+E53)</f>
        <v>29902</v>
      </c>
      <c r="BA50" s="22">
        <f>10000*(AR50+AU50)+(F48-E48+F51-E51)*100+(F48+F51)</f>
        <v>29902</v>
      </c>
      <c r="BB50" s="22" t="s">
        <v>73</v>
      </c>
      <c r="BC50" s="24">
        <f>10000*(AT50+AU50)+(F51-E51+E53-F53)*100+(F51+E53)</f>
        <v>60204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-0.5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>
        <f>IF(H51=0,"",IF(H51='Résultats officiels'!H51,1,""))</f>
        <v>1</v>
      </c>
      <c r="C51" s="75">
        <f>IF(H51=0,"",IF(AND(H51='Résultats officiels'!H51,N!E51='Résultats officiels'!E51,'Résultats officiels'!F51=N!F51),1,""))</f>
        <v>1</v>
      </c>
      <c r="D51" s="68" t="str">
        <f>G49</f>
        <v>Corée du Sud</v>
      </c>
      <c r="E51" s="226">
        <v>1</v>
      </c>
      <c r="F51" s="226">
        <v>2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Suède</v>
      </c>
      <c r="K51" s="111">
        <f>INDEX(AN49:AN52,MATCH(AK51,$AL49:$AL52,0))</f>
        <v>3</v>
      </c>
      <c r="L51" s="112">
        <f>INDEX(AO49:AO52,MATCH(AK51,$AL49:$AL52,0))</f>
        <v>3</v>
      </c>
      <c r="M51" s="111">
        <f>INDEX(AP49:AP52,MATCH(AK51,$AL49:$AL52,0))</f>
        <v>5</v>
      </c>
      <c r="N51" s="113">
        <f>INDEX(AQ49:AQ52,MATCH(AK51,$AL49:$AL52,0))</f>
        <v>-2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27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2.97</v>
      </c>
      <c r="AL51" s="28">
        <f>SUM(BD51:BG51)+2.47</f>
        <v>2.97</v>
      </c>
      <c r="AM51" s="21" t="str">
        <f>D49</f>
        <v>Suède</v>
      </c>
      <c r="AN51" s="22">
        <f>SUM(AR51:AU51)</f>
        <v>3</v>
      </c>
      <c r="AO51" s="23">
        <f>E49+F50+F53</f>
        <v>3</v>
      </c>
      <c r="AP51" s="22">
        <f>F49+E50+E53</f>
        <v>5</v>
      </c>
      <c r="AQ51" s="24">
        <f>AO51-AP51</f>
        <v>-2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-298</v>
      </c>
      <c r="BA51" s="22" t="s">
        <v>73</v>
      </c>
      <c r="BB51" s="22">
        <f>10000*(AR51+AU51)+(E49-F49+F50-E50)*100+(E49+F50)</f>
        <v>29902</v>
      </c>
      <c r="BC51" s="24">
        <f>10000*(AS51+AU51)+(E49-F49+F53-E53)*100+(E49+F53)</f>
        <v>30002</v>
      </c>
      <c r="BD51" s="29">
        <f>-BF49</f>
        <v>0.5</v>
      </c>
      <c r="BE51" s="25">
        <f>-BF50</f>
        <v>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officiels'!H52,N!E52='Résultats officiels'!E52,'Résultats officiels'!F52=N!F52),1,""))</f>
        <v/>
      </c>
      <c r="D52" s="68" t="str">
        <f>G49</f>
        <v>Corée du Sud</v>
      </c>
      <c r="E52" s="226">
        <v>0</v>
      </c>
      <c r="F52" s="226">
        <v>3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1</v>
      </c>
      <c r="M52" s="115">
        <f>INDEX(AP49:AP52,MATCH(AK52,$AL49:$AL52,0))</f>
        <v>6</v>
      </c>
      <c r="N52" s="117">
        <f>INDEX(AQ49:AQ52,MATCH(AK52,$AL49:$AL52,0))</f>
        <v>-5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0</v>
      </c>
      <c r="AO52" s="32">
        <f>F49+E51+E52</f>
        <v>1</v>
      </c>
      <c r="AP52" s="27">
        <f>E49+F51+F52</f>
        <v>6</v>
      </c>
      <c r="AQ52" s="33">
        <f>AO52-AP52</f>
        <v>-5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-399</v>
      </c>
      <c r="BB52" s="27">
        <f>10000*(AR52+AT52)+(E52-F52+F49-E49)*100+(E52+F49)</f>
        <v>-400</v>
      </c>
      <c r="BC52" s="33">
        <f>10000*(AS52+AT52)+(E51-F51+F49-E49)*100+(E51+F49)</f>
        <v>-199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officiels'!H53,N!E53='Résultats officiels'!E53,'Résultats officiels'!F53=N!F53),1,""))</f>
        <v/>
      </c>
      <c r="D53" s="71" t="str">
        <f>G48</f>
        <v>Mexique</v>
      </c>
      <c r="E53" s="226">
        <v>2</v>
      </c>
      <c r="F53" s="226">
        <v>1</v>
      </c>
      <c r="G53" s="74" t="str">
        <f>D49</f>
        <v>Suède</v>
      </c>
      <c r="H53" s="95">
        <f t="shared" si="0"/>
        <v>1</v>
      </c>
      <c r="I53" s="118"/>
      <c r="J53" s="119" t="str">
        <f>IF(OR(I51&lt;3,I50&lt;2),"TIRAGE AU SORT !!!"," ")</f>
        <v xml:space="preserve"> </v>
      </c>
      <c r="K53" s="175"/>
      <c r="L53" s="175"/>
      <c r="M53" s="175"/>
      <c r="N53" s="175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7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227"/>
      <c r="F54" s="227"/>
      <c r="G54" s="95"/>
      <c r="H54" s="95"/>
      <c r="I54" s="177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228"/>
      <c r="F55" s="228"/>
      <c r="G55" s="94"/>
      <c r="H55" s="95"/>
      <c r="I55" s="177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18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officiels'!H56,N!E56='Résultats officiels'!E56,'Résultats officiels'!F56=N!F56),1,""))</f>
        <v/>
      </c>
      <c r="D56" s="67" t="s">
        <v>103</v>
      </c>
      <c r="E56" s="226">
        <v>4</v>
      </c>
      <c r="F56" s="226">
        <v>0</v>
      </c>
      <c r="G56" s="72" t="s">
        <v>130</v>
      </c>
      <c r="H56" s="95">
        <f t="shared" si="0"/>
        <v>1</v>
      </c>
      <c r="I56" s="177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>
        <f>IF(H57=0,"",IF(AND(H57='Résultats officiels'!H57,N!E57='Résultats officiels'!E57,'Résultats officiels'!F57=N!F57),1,""))</f>
        <v>1</v>
      </c>
      <c r="D57" s="68" t="s">
        <v>131</v>
      </c>
      <c r="E57" s="226">
        <v>1</v>
      </c>
      <c r="F57" s="226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7</v>
      </c>
      <c r="L57" s="104">
        <f>INDEX(AO57:AO60,MATCH(AK57,$AL57:$AL60,0))</f>
        <v>7</v>
      </c>
      <c r="M57" s="103">
        <f>INDEX(AP57:AP60,MATCH(AK57,$AL57:$AL60,0))</f>
        <v>1</v>
      </c>
      <c r="N57" s="123">
        <f>INDEX(AQ57:AQ60,MATCH(AK57,$AL57:$AL60,0))</f>
        <v>6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6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7</v>
      </c>
      <c r="AO57" s="47">
        <f>E56+E58+F60</f>
        <v>7</v>
      </c>
      <c r="AP57" s="46">
        <f>F56+F58+E60</f>
        <v>1</v>
      </c>
      <c r="AQ57" s="48">
        <f>AO57-AP57</f>
        <v>6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1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60606</v>
      </c>
      <c r="BA57" s="46">
        <f>10000*(AS57+AU57)+(E56-F56+F60-E60)*100+(E56+F60)</f>
        <v>40405</v>
      </c>
      <c r="BB57" s="46">
        <f>10000*(AT57+AU57)+(F60-E60+E58-F58)*100+(F60+E58)</f>
        <v>40203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officiels'!H58,N!E58='Résultats officiels'!E58,'Résultats officiels'!F58=N!F58),1,""))</f>
        <v/>
      </c>
      <c r="D58" s="68" t="str">
        <f>D56</f>
        <v>Belgique</v>
      </c>
      <c r="E58" s="226">
        <v>2</v>
      </c>
      <c r="F58" s="226">
        <v>0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7</v>
      </c>
      <c r="L58" s="109">
        <f>INDEX(AO57:AO60,MATCH(AK58,$AL57:$AL60,0))</f>
        <v>6</v>
      </c>
      <c r="M58" s="108">
        <f>INDEX(AP57:AP60,MATCH(AK58,$AL57:$AL60,0))</f>
        <v>2</v>
      </c>
      <c r="N58" s="110">
        <f>INDEX(AQ57:AQ60,MATCH(AK58,$AL57:$AL60,0))</f>
        <v>4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1</v>
      </c>
      <c r="AO58" s="47">
        <f>F56+F59+E61</f>
        <v>0</v>
      </c>
      <c r="AP58" s="46">
        <f>E56+E59+F61</f>
        <v>7</v>
      </c>
      <c r="AQ58" s="48">
        <f>AO58-AP58</f>
        <v>-7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1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9600</v>
      </c>
      <c r="BA58" s="46">
        <f>10000*(AR58+AU58)+(F56-E56+F59-E59)*100+(F56+F59)</f>
        <v>-700</v>
      </c>
      <c r="BB58" s="46" t="s">
        <v>73</v>
      </c>
      <c r="BC58" s="48">
        <f>10000*(AT58+AU58)+(F59-E59+E61-F61)*100+(F59+E61)</f>
        <v>9700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officiels'!H59,N!E59='Résultats officiels'!E59,'Résultats officiels'!F59=N!F59),1,""))</f>
        <v/>
      </c>
      <c r="D59" s="68" t="str">
        <f>G57</f>
        <v>Angleterre</v>
      </c>
      <c r="E59" s="226">
        <v>3</v>
      </c>
      <c r="F59" s="226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1</v>
      </c>
      <c r="L59" s="112">
        <f>INDEX(AO57:AO60,MATCH(AK59,$AL57:$AL60,0))</f>
        <v>1</v>
      </c>
      <c r="M59" s="111">
        <f>INDEX(AP57:AP60,MATCH(AK59,$AL57:$AL60,0))</f>
        <v>4</v>
      </c>
      <c r="N59" s="113">
        <f>INDEX(AQ57:AQ60,MATCH(AK59,$AL57:$AL60,0))</f>
        <v>-3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1</v>
      </c>
      <c r="AO59" s="47">
        <f>E57+F58+F61</f>
        <v>1</v>
      </c>
      <c r="AP59" s="46">
        <f>F57+E58+E61</f>
        <v>4</v>
      </c>
      <c r="AQ59" s="48">
        <f>AO59-AP59</f>
        <v>-3</v>
      </c>
      <c r="AR59" s="46">
        <f>IF(ISBLANK(F58),0,IF(AT57=3,0,IF(AT57=1,1,3)))</f>
        <v>0</v>
      </c>
      <c r="AS59" s="46">
        <f>IF(ISBLANK(F61),0,IF(F61&gt;E61,3,IF(F61=E61,1,0)))</f>
        <v>1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9800</v>
      </c>
      <c r="BA59" s="46" t="s">
        <v>73</v>
      </c>
      <c r="BB59" s="46">
        <f>10000*(AR59+AU59)+(E57-F57+F58-E58)*100+(E57+F58)</f>
        <v>-299</v>
      </c>
      <c r="BC59" s="48">
        <f>10000*(AS59+AU59)+(E57-F57+F61-E61)*100+(E57+F61)</f>
        <v>9901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officiels'!H60,N!E60='Résultats officiels'!E60,'Résultats officiels'!F60=N!F60),1,""))</f>
        <v/>
      </c>
      <c r="D60" s="68" t="str">
        <f>G57</f>
        <v>Angleterre</v>
      </c>
      <c r="E60" s="226">
        <v>1</v>
      </c>
      <c r="F60" s="226">
        <v>1</v>
      </c>
      <c r="G60" s="73" t="str">
        <f>D56</f>
        <v>Belgique</v>
      </c>
      <c r="H60" s="95">
        <f t="shared" si="0"/>
        <v>3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1</v>
      </c>
      <c r="L60" s="116">
        <f>INDEX(AO57:AO60,MATCH(AK60,$AL57:$AL60,0))</f>
        <v>0</v>
      </c>
      <c r="M60" s="115">
        <f>INDEX(AP57:AP60,MATCH(AK60,$AL57:$AL60,0))</f>
        <v>7</v>
      </c>
      <c r="N60" s="117">
        <f>INDEX(AQ57:AQ60,MATCH(AK60,$AL57:$AL60,0))</f>
        <v>-7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7</v>
      </c>
      <c r="AO60" s="58">
        <f>F57+E59+E60</f>
        <v>6</v>
      </c>
      <c r="AP60" s="51">
        <f>E57+F59+F60</f>
        <v>2</v>
      </c>
      <c r="AQ60" s="59">
        <f>AO60-AP60</f>
        <v>4</v>
      </c>
      <c r="AR60" s="51">
        <f>IF(ISBLANK(E60),0,IF(AU57=3,0,IF(AU57=1,1,3)))</f>
        <v>1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40304</v>
      </c>
      <c r="BB60" s="51">
        <f>10000*(AR60+AT60)+(E60-F60+F57-E57)*100+(E60+F57)</f>
        <v>40103</v>
      </c>
      <c r="BC60" s="59">
        <f>10000*(AS60+AT60)+(E59-F59+F57-E57)*100+(E59+F57)</f>
        <v>60405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officiels'!H61,N!E61='Résultats officiels'!E61,'Résultats officiels'!F61=N!F61),1,""))</f>
        <v/>
      </c>
      <c r="D61" s="71" t="str">
        <f>G56</f>
        <v>Panama</v>
      </c>
      <c r="E61" s="226">
        <v>0</v>
      </c>
      <c r="F61" s="226">
        <v>0</v>
      </c>
      <c r="G61" s="74" t="str">
        <f>D57</f>
        <v>Tunisie</v>
      </c>
      <c r="H61" s="95">
        <f t="shared" si="0"/>
        <v>3</v>
      </c>
      <c r="I61" s="118"/>
      <c r="J61" s="119" t="str">
        <f>IF(OR(I59&lt;3,I58&lt;2),"TIRAGE AU SORT !!!"," ")</f>
        <v xml:space="preserve"> </v>
      </c>
      <c r="K61" s="175"/>
      <c r="L61" s="175"/>
      <c r="M61" s="175"/>
      <c r="N61" s="175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227"/>
      <c r="F62" s="227"/>
      <c r="G62" s="95"/>
      <c r="H62" s="95"/>
      <c r="I62" s="177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228"/>
      <c r="F63" s="228"/>
      <c r="G63" s="94"/>
      <c r="H63" s="95"/>
      <c r="I63" s="177"/>
      <c r="J63" s="95"/>
      <c r="K63" s="95"/>
      <c r="L63" s="95"/>
      <c r="M63" s="95"/>
      <c r="N63" s="95"/>
      <c r="O63" s="95"/>
      <c r="P63" s="175"/>
      <c r="Q63" s="175"/>
      <c r="R63" s="175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officiels'!H64,N!E64='Résultats officiels'!E64,'Résultats officiels'!F64=N!F64),1,""))</f>
        <v/>
      </c>
      <c r="D64" s="67" t="s">
        <v>78</v>
      </c>
      <c r="E64" s="226">
        <v>3</v>
      </c>
      <c r="F64" s="226">
        <v>1</v>
      </c>
      <c r="G64" s="72" t="s">
        <v>79</v>
      </c>
      <c r="H64" s="95">
        <f t="shared" si="0"/>
        <v>1</v>
      </c>
      <c r="I64" s="177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6"/>
      <c r="Q64" s="176"/>
      <c r="R64" s="176"/>
      <c r="S64" s="280" t="s">
        <v>107</v>
      </c>
      <c r="T64" s="281"/>
      <c r="U64" s="262">
        <f>SUM(U51:U62)</f>
        <v>58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officiels'!H65,N!E65='Résultats officiels'!E65,'Résultats officiels'!F65=N!F65),1,""))</f>
        <v/>
      </c>
      <c r="D65" s="68" t="s">
        <v>132</v>
      </c>
      <c r="E65" s="226">
        <v>1</v>
      </c>
      <c r="F65" s="226">
        <v>1</v>
      </c>
      <c r="G65" s="73" t="s">
        <v>133</v>
      </c>
      <c r="H65" s="95">
        <f t="shared" si="0"/>
        <v>3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7</v>
      </c>
      <c r="L65" s="104">
        <f>INDEX(AO65:AO68,MATCH(AK65,$AL65:$AL68,0))</f>
        <v>6</v>
      </c>
      <c r="M65" s="103">
        <f>INDEX(AP65:AP68,MATCH(AK65,$AL65:$AL68,0))</f>
        <v>3</v>
      </c>
      <c r="N65" s="123">
        <f>INDEX(AQ65:AQ68,MATCH(AK65,$AL65:$AL68,0))</f>
        <v>3</v>
      </c>
      <c r="O65" s="95"/>
      <c r="P65" s="176"/>
      <c r="Q65" s="176"/>
      <c r="R65" s="176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0.95000000000000018</v>
      </c>
      <c r="AL65" s="44">
        <f>SUM(BD65:BG65)+2.45</f>
        <v>0.95000000000000018</v>
      </c>
      <c r="AM65" s="45" t="str">
        <f>D64</f>
        <v>Colombie</v>
      </c>
      <c r="AN65" s="46">
        <f>SUM(AR65:AU65)</f>
        <v>7</v>
      </c>
      <c r="AO65" s="47">
        <f>E64+E66+F68</f>
        <v>6</v>
      </c>
      <c r="AP65" s="46">
        <f>F64+F66+E68</f>
        <v>3</v>
      </c>
      <c r="AQ65" s="48">
        <f>AO65-AP65</f>
        <v>3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3</v>
      </c>
      <c r="AU65" s="46">
        <f>IF(ISBLANK(F68),0,IF(F68&gt;E68,3,IF(F68=E68,1,0)))</f>
        <v>1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1</v>
      </c>
      <c r="AZ65" s="47">
        <f>10000*(AS65+AT65)+(E66-F66+E64-F64)*100+(E66+E64)</f>
        <v>60305</v>
      </c>
      <c r="BA65" s="46">
        <f>10000*(AS65+AU65)+(E64-F64+F68-E68)*100+(E64+F68)</f>
        <v>40204</v>
      </c>
      <c r="BB65" s="46">
        <f>10000*(AT65+AU65)+(F68-E68+E66-F66)*100+(F68+E66)</f>
        <v>40103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>
        <f>IF(H66=0,"",IF(H66='Résultats officiels'!H66,1,""))</f>
        <v>1</v>
      </c>
      <c r="C66" s="75" t="str">
        <f>IF(H66=0,"",IF(AND(H66='Résultats officiels'!H66,N!E66='Résultats officiels'!E66,'Résultats officiels'!F66=N!F66),1,""))</f>
        <v/>
      </c>
      <c r="D66" s="68" t="str">
        <f>D64</f>
        <v>Colombie</v>
      </c>
      <c r="E66" s="226">
        <v>2</v>
      </c>
      <c r="F66" s="226">
        <v>1</v>
      </c>
      <c r="G66" s="73" t="str">
        <f>D65</f>
        <v>Pologne</v>
      </c>
      <c r="H66" s="95">
        <f t="shared" si="0"/>
        <v>1</v>
      </c>
      <c r="I66" s="106">
        <f>AI66</f>
        <v>2</v>
      </c>
      <c r="J66" s="124" t="str">
        <f>INDEX(AM65:AM68,MATCH(AK66,$AL65:$AL68,0))</f>
        <v>Sénégal</v>
      </c>
      <c r="K66" s="108">
        <f>INDEX(AN65:AN68,MATCH(AK66,$AL65:$AL68,0))</f>
        <v>5</v>
      </c>
      <c r="L66" s="109">
        <f>INDEX(AO65:AO68,MATCH(AK66,$AL65:$AL68,0))</f>
        <v>4</v>
      </c>
      <c r="M66" s="108">
        <f>INDEX(AP65:AP68,MATCH(AK66,$AL65:$AL68,0))</f>
        <v>3</v>
      </c>
      <c r="N66" s="110">
        <f>INDEX(AQ65:AQ68,MATCH(AK66,$AL65:$AL68,0))</f>
        <v>1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1.98</v>
      </c>
      <c r="AL66" s="52">
        <f>SUM(BD66:BG66)+2.46</f>
        <v>3.96</v>
      </c>
      <c r="AM66" s="45" t="str">
        <f>G64</f>
        <v>Japon</v>
      </c>
      <c r="AN66" s="46">
        <f>SUM(AR66:AU66)</f>
        <v>0</v>
      </c>
      <c r="AO66" s="47">
        <f>F64+F67+E69</f>
        <v>2</v>
      </c>
      <c r="AP66" s="46">
        <f>E64+E67+F69</f>
        <v>6</v>
      </c>
      <c r="AQ66" s="48">
        <f>AO66-AP66</f>
        <v>-4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-299</v>
      </c>
      <c r="BA66" s="46">
        <f>10000*(AR66+AU66)+(F64-E64+F67-E67)*100+(F64+F67)</f>
        <v>-298</v>
      </c>
      <c r="BB66" s="46" t="s">
        <v>73</v>
      </c>
      <c r="BC66" s="48">
        <f>10000*(AT66+AU66)+(F67-E67+E69-F69)*100+(F67+E69)</f>
        <v>-199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officiels'!H67,N!E67='Résultats officiels'!E67,'Résultats officiels'!F67=N!F67),1,""))</f>
        <v/>
      </c>
      <c r="D67" s="68" t="str">
        <f>G65</f>
        <v>Sénégal</v>
      </c>
      <c r="E67" s="226">
        <v>2</v>
      </c>
      <c r="F67" s="226">
        <v>1</v>
      </c>
      <c r="G67" s="73" t="str">
        <f>G64</f>
        <v>Japon</v>
      </c>
      <c r="H67" s="95">
        <f t="shared" si="0"/>
        <v>1</v>
      </c>
      <c r="I67" s="106">
        <f>AI67</f>
        <v>3</v>
      </c>
      <c r="J67" s="68" t="str">
        <f>INDEX(AM65:AM68,MATCH(AK67,$AL65:$AL68,0))</f>
        <v>Pologne</v>
      </c>
      <c r="K67" s="111">
        <f>INDEX(AN65:AN68,MATCH(AK67,$AL65:$AL68,0))</f>
        <v>4</v>
      </c>
      <c r="L67" s="112">
        <f>INDEX(AO65:AO68,MATCH(AK67,$AL65:$AL68,0))</f>
        <v>3</v>
      </c>
      <c r="M67" s="111">
        <f>INDEX(AP65:AP68,MATCH(AK67,$AL65:$AL68,0))</f>
        <v>3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2.97</v>
      </c>
      <c r="AL67" s="52">
        <f>SUM(BD67:BG67)+2.47</f>
        <v>2.97</v>
      </c>
      <c r="AM67" s="45" t="str">
        <f>D65</f>
        <v>Pologne</v>
      </c>
      <c r="AN67" s="46">
        <f>SUM(AR67:AU67)</f>
        <v>4</v>
      </c>
      <c r="AO67" s="47">
        <f>E65+F66+F69</f>
        <v>3</v>
      </c>
      <c r="AP67" s="46">
        <f>F65+E66+E69</f>
        <v>3</v>
      </c>
      <c r="AQ67" s="48">
        <f>AO67-AP67</f>
        <v>0</v>
      </c>
      <c r="AR67" s="46">
        <f>IF(ISBLANK(F66),0,IF(AT65=3,0,IF(AT65=1,1,3)))</f>
        <v>0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1</v>
      </c>
      <c r="AV67" s="47" t="b">
        <f>10*(AQ65-AQ67)+AO65-AO67&lt;0</f>
        <v>0</v>
      </c>
      <c r="AW67" s="46" t="b">
        <f>10*(AQ66-AQ67)+AO66-AO67&lt;0</f>
        <v>1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30002</v>
      </c>
      <c r="BA67" s="46" t="s">
        <v>73</v>
      </c>
      <c r="BB67" s="46">
        <f>10000*(AR67+AU67)+(E65-F65+F66-E66)*100+(E65+F66)</f>
        <v>9902</v>
      </c>
      <c r="BC67" s="48">
        <f>10000*(AS67+AU67)+(E65-F65+F69-E69)*100+(E65+F69)</f>
        <v>40102</v>
      </c>
      <c r="BD67" s="53">
        <f>-BF65</f>
        <v>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officiels'!H68,N!E68='Résultats officiels'!E68,'Résultats officiels'!F68=N!F68),1,""))</f>
        <v/>
      </c>
      <c r="D68" s="68" t="str">
        <f>G65</f>
        <v>Sénégal</v>
      </c>
      <c r="E68" s="226">
        <v>1</v>
      </c>
      <c r="F68" s="226">
        <v>1</v>
      </c>
      <c r="G68" s="73" t="str">
        <f>D64</f>
        <v>Colombie</v>
      </c>
      <c r="H68" s="95">
        <f t="shared" si="0"/>
        <v>3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0</v>
      </c>
      <c r="L68" s="116">
        <f>INDEX(AO65:AO68,MATCH(AK68,$AL65:$AL68,0))</f>
        <v>2</v>
      </c>
      <c r="M68" s="115">
        <f>INDEX(AP65:AP68,MATCH(AK68,$AL65:$AL68,0))</f>
        <v>6</v>
      </c>
      <c r="N68" s="117">
        <f>INDEX(AQ65:AQ68,MATCH(AK68,$AL65:$AL68,0))</f>
        <v>-4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1.98</v>
      </c>
      <c r="AM68" s="57" t="str">
        <f>G65</f>
        <v>Sénégal</v>
      </c>
      <c r="AN68" s="51">
        <f>SUM(AR68:AU68)</f>
        <v>5</v>
      </c>
      <c r="AO68" s="58">
        <f>F65+E67+E68</f>
        <v>4</v>
      </c>
      <c r="AP68" s="51">
        <f>E65+F67+F68</f>
        <v>3</v>
      </c>
      <c r="AQ68" s="59">
        <f>AO68-AP68</f>
        <v>1</v>
      </c>
      <c r="AR68" s="51">
        <f>IF(ISBLANK(E68),0,IF(AU65=3,0,IF(AU65=1,1,3)))</f>
        <v>1</v>
      </c>
      <c r="AS68" s="51">
        <f>IF(ISBLANK(E67),0,IF(AU66=3,0,IF(AU66=1,1,3)))</f>
        <v>3</v>
      </c>
      <c r="AT68" s="51">
        <f>IF(ISBLANK(F65),0,IF(AU67=3,0,IF(AU67=1,1,3)))</f>
        <v>1</v>
      </c>
      <c r="AU68" s="51" t="s">
        <v>73</v>
      </c>
      <c r="AV68" s="58" t="b">
        <f>10*(AQ65-AQ68)+AO65-AO68&lt;0</f>
        <v>0</v>
      </c>
      <c r="AW68" s="51" t="b">
        <f>10*(AQ66-AQ68)+AO66-AO68&lt;0</f>
        <v>1</v>
      </c>
      <c r="AX68" s="51" t="b">
        <f>10*(AQ67-AQ68)+AO67-AO68&lt;0</f>
        <v>1</v>
      </c>
      <c r="AY68" s="59" t="s">
        <v>73</v>
      </c>
      <c r="AZ68" s="58" t="s">
        <v>73</v>
      </c>
      <c r="BA68" s="51">
        <f>10000*(AR68+AS68)+(E67-F67+E68-F68)*100+(E67+E68)</f>
        <v>40103</v>
      </c>
      <c r="BB68" s="51">
        <f>10000*(AR68+AT68)+(E68-F68+F65-E65)*100+(E68+F65)</f>
        <v>20002</v>
      </c>
      <c r="BC68" s="59">
        <f>10000*(AS68+AT68)+(E67-F67+F65-E65)*100+(E67+F65)</f>
        <v>40103</v>
      </c>
      <c r="BD68" s="60">
        <f>-BG65</f>
        <v>0.5</v>
      </c>
      <c r="BE68" s="61">
        <f>-BG66</f>
        <v>-0.5</v>
      </c>
      <c r="BF68" s="61">
        <f>-BG67</f>
        <v>-0.5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>
        <f>IF(H69=0,"",IF(AND(H69='Résultats officiels'!H69,N!E69='Résultats officiels'!E69,'Résultats officiels'!F69=N!F69),1,""))</f>
        <v>1</v>
      </c>
      <c r="D69" s="71" t="str">
        <f>G64</f>
        <v>Japon</v>
      </c>
      <c r="E69" s="226">
        <v>0</v>
      </c>
      <c r="F69" s="226">
        <v>1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75"/>
      <c r="L69" s="175"/>
      <c r="M69" s="175"/>
      <c r="N69" s="17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D3:F3"/>
    <mergeCell ref="G3:W4"/>
    <mergeCell ref="U2:X2"/>
    <mergeCell ref="B4:B5"/>
    <mergeCell ref="C4:C5"/>
    <mergeCell ref="S7:V7"/>
    <mergeCell ref="Y13:AA19"/>
    <mergeCell ref="O14:P15"/>
    <mergeCell ref="S14:S15"/>
    <mergeCell ref="T14:T15"/>
    <mergeCell ref="O16:P17"/>
    <mergeCell ref="O12:P13"/>
    <mergeCell ref="S12:S13"/>
    <mergeCell ref="T12:T13"/>
    <mergeCell ref="S16:S17"/>
    <mergeCell ref="T16:T17"/>
    <mergeCell ref="O18:P19"/>
    <mergeCell ref="S18:S19"/>
    <mergeCell ref="T18:T19"/>
    <mergeCell ref="Y7:AA12"/>
    <mergeCell ref="O8:P9"/>
    <mergeCell ref="S8:S9"/>
    <mergeCell ref="Y20:AA23"/>
    <mergeCell ref="O22:P23"/>
    <mergeCell ref="S22:S23"/>
    <mergeCell ref="T22:T23"/>
    <mergeCell ref="T8:T9"/>
    <mergeCell ref="O10:P11"/>
    <mergeCell ref="S10:S11"/>
    <mergeCell ref="T10:T11"/>
    <mergeCell ref="O24:P25"/>
    <mergeCell ref="S25:V25"/>
    <mergeCell ref="O20:P21"/>
    <mergeCell ref="S20:S21"/>
    <mergeCell ref="T20:T21"/>
    <mergeCell ref="O26:P27"/>
    <mergeCell ref="S26:S27"/>
    <mergeCell ref="T26:T27"/>
    <mergeCell ref="O28:P29"/>
    <mergeCell ref="S28:S29"/>
    <mergeCell ref="T28:T29"/>
    <mergeCell ref="O30:P31"/>
    <mergeCell ref="S30:S31"/>
    <mergeCell ref="T30:T31"/>
    <mergeCell ref="O32:P33"/>
    <mergeCell ref="S32:S33"/>
    <mergeCell ref="T32:T33"/>
    <mergeCell ref="Q47:R47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Q46:R46"/>
    <mergeCell ref="S43:S44"/>
    <mergeCell ref="T43:T44"/>
    <mergeCell ref="Y43:Y44"/>
    <mergeCell ref="Z43:Z44"/>
    <mergeCell ref="Y46:Z47"/>
    <mergeCell ref="Y50:Z51"/>
    <mergeCell ref="AA46:AA47"/>
    <mergeCell ref="Y48:Z49"/>
    <mergeCell ref="AA48:AA49"/>
    <mergeCell ref="S49:X49"/>
    <mergeCell ref="AA50:AA51"/>
    <mergeCell ref="S53:T54"/>
    <mergeCell ref="U53:U54"/>
    <mergeCell ref="S46:T47"/>
    <mergeCell ref="U46:U47"/>
    <mergeCell ref="U64:U65"/>
    <mergeCell ref="S51:T52"/>
    <mergeCell ref="U51:U52"/>
    <mergeCell ref="S50:X50"/>
    <mergeCell ref="V64:X65"/>
    <mergeCell ref="S55:T56"/>
    <mergeCell ref="U55:U56"/>
    <mergeCell ref="S61:T62"/>
    <mergeCell ref="U61:U62"/>
    <mergeCell ref="S63:U63"/>
    <mergeCell ref="S64:T65"/>
    <mergeCell ref="Y56:AC57"/>
    <mergeCell ref="S57:T58"/>
    <mergeCell ref="U57:U58"/>
    <mergeCell ref="V58:X60"/>
    <mergeCell ref="S59:T60"/>
    <mergeCell ref="U59:U60"/>
  </mergeCells>
  <conditionalFormatting sqref="U8 U10 U12 U14 U16 U18 U20 U22 U26 U28 U30 U32 U36 U38 U43">
    <cfRule type="expression" dxfId="291" priority="7" stopIfTrue="1">
      <formula>100*$V8+$W8&gt;100*$V9+$W9</formula>
    </cfRule>
  </conditionalFormatting>
  <conditionalFormatting sqref="U9 U11 U13 U15 U17 U19 U21 U23 U27 U29 U31 U33 U37 U39 U44">
    <cfRule type="expression" dxfId="290" priority="6" stopIfTrue="1">
      <formula>100*$V9+$W9&gt;100*$V8+$W8</formula>
    </cfRule>
  </conditionalFormatting>
  <conditionalFormatting sqref="AA43">
    <cfRule type="expression" dxfId="289" priority="5" stopIfTrue="1">
      <formula>100*$AB43+$AC43&gt;100*$AB44+$AC44</formula>
    </cfRule>
  </conditionalFormatting>
  <conditionalFormatting sqref="AA44">
    <cfRule type="expression" dxfId="288" priority="4" stopIfTrue="1">
      <formula>100*$AB44+$AC44&gt;100*$AB43+$AC43</formula>
    </cfRule>
  </conditionalFormatting>
  <conditionalFormatting sqref="J35:N35 J43:N43 J11:N11 J27:N27 J19:N19 J51:N51 J59:N59 J67:N67">
    <cfRule type="expression" dxfId="287" priority="3" stopIfTrue="1">
      <formula>OR($I11&lt;3)</formula>
    </cfRule>
  </conditionalFormatting>
  <conditionalFormatting sqref="J36:N36 J44:N44 J12:N12 J28:N28 J20:N20 J52:N52 J60:N60 J68:N68">
    <cfRule type="expression" dxfId="286" priority="2" stopIfTrue="1">
      <formula>$I12&lt;3</formula>
    </cfRule>
  </conditionalFormatting>
  <conditionalFormatting sqref="U46:U47 AA46:AA51">
    <cfRule type="cellIs" dxfId="285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150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-2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officiels'!H8,O!E8='Résultats officiels'!E8,'Résultats officiels'!F8=O!F8),1,""))</f>
        <v/>
      </c>
      <c r="D8" s="67" t="s">
        <v>104</v>
      </c>
      <c r="E8" s="226">
        <v>1</v>
      </c>
      <c r="F8" s="226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2</v>
      </c>
      <c r="P8" s="293"/>
      <c r="Q8" s="97" t="str">
        <f>IF(AND('Résultats officiels'!O8&gt;0,U8='Résultats officiels'!U8),"E",IF(AND('Résultats officiels'!O12&gt;0,'Résultats officiels'!U13=O!U8),"E",""))</f>
        <v>E</v>
      </c>
      <c r="R8" s="98" t="str">
        <f>IF('Résultats officiels'!O8=0,"",IF(AND(U8='Résultats officiels'!U8,O!U9='Résultats officiels'!U9),"A",""))</f>
        <v>A</v>
      </c>
      <c r="S8" s="286" t="str">
        <f>IF(O8=0,"",IF(AND(R8="A",O8='Résultats officiels'!O8),1,IF(AND(O!R9="A",O!O8='Résultats officiels'!O12),1,"")))</f>
        <v/>
      </c>
      <c r="T8" s="287" t="str">
        <f>IF(O8=0,"",IF(AND(R8="A",O8='Résultats officiels'!O8,V8='Résultats officiels'!V8,'Résultats officiels'!V9=O!V9),1,IF(AND(O!R9="A",O!O8='Résultats officiels'!O12,O!V8='Résultats officiels'!V13,'Résultats officiels'!V12=O!V9),1,"")))</f>
        <v/>
      </c>
      <c r="U8" s="99" t="str">
        <f>IF(OR(I10&lt;2),"A1",T(J9))</f>
        <v>Uruguay</v>
      </c>
      <c r="V8" s="229">
        <v>0</v>
      </c>
      <c r="W8" s="230">
        <v>1</v>
      </c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officiels'!H9,O!E9='Résultats officiels'!E9,'Résultats officiels'!F9=O!F9),1,""))</f>
        <v/>
      </c>
      <c r="D9" s="68" t="s">
        <v>122</v>
      </c>
      <c r="E9" s="226">
        <v>0</v>
      </c>
      <c r="F9" s="226">
        <v>2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6</v>
      </c>
      <c r="M9" s="103">
        <f>INDEX(AP9:AP12,MATCH(AK9,$AL9:$AL12,0))</f>
        <v>0</v>
      </c>
      <c r="N9" s="105">
        <f>INDEX(AQ9:AQ12,MATCH(AK9,$AL9:$AL12,0))</f>
        <v>6</v>
      </c>
      <c r="O9" s="293"/>
      <c r="P9" s="293"/>
      <c r="Q9" s="97" t="str">
        <f>IF(AND('Résultats officiels'!O8&gt;0,U9='Résultats officiels'!U9),"E",IF(AND('Résultats officiels'!O12&gt;0,'Résultats officiels'!U12=O!U9),"E",""))</f>
        <v>E</v>
      </c>
      <c r="R9" s="98" t="str">
        <f>IF('Résultats officiels'!O12=0,"",IF(AND(U8='Résultats officiels'!U13,'Résultats officiels'!U12=O!U9),"A",""))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31">
        <v>0</v>
      </c>
      <c r="W9" s="230">
        <v>3</v>
      </c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2.95</v>
      </c>
      <c r="AM9" s="21" t="str">
        <f>D8</f>
        <v>Russie</v>
      </c>
      <c r="AN9" s="22">
        <f>SUM(AR9:AU9)</f>
        <v>3</v>
      </c>
      <c r="AO9" s="23">
        <f>E8+E10+F12</f>
        <v>1</v>
      </c>
      <c r="AP9" s="22">
        <f>F8+F10+E12</f>
        <v>3</v>
      </c>
      <c r="AQ9" s="24">
        <f>AO9-AP9</f>
        <v>-2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30001</v>
      </c>
      <c r="BA9" s="22">
        <f>10000*(AS9+AU9)+(E8-F8+F12-E12)*100+(E8+F12)</f>
        <v>29901</v>
      </c>
      <c r="BB9" s="22">
        <f>10000*(AT9+AU9)+(E10-F10+F12-E12)*100+(E10+F12)</f>
        <v>-300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officiels'!H10,O!E10='Résultats officiels'!E10,'Résultats officiels'!F10=O!F10),1,""))</f>
        <v/>
      </c>
      <c r="D10" s="68" t="str">
        <f>D8</f>
        <v>Russie</v>
      </c>
      <c r="E10" s="226">
        <v>0</v>
      </c>
      <c r="F10" s="226">
        <v>1</v>
      </c>
      <c r="G10" s="73" t="str">
        <f>D9</f>
        <v>Egypte</v>
      </c>
      <c r="H10" s="95">
        <f t="shared" si="0"/>
        <v>2</v>
      </c>
      <c r="I10" s="106">
        <f>AI10</f>
        <v>2</v>
      </c>
      <c r="J10" s="107" t="str">
        <f>INDEX(AM9:AM12,MATCH(AK10,$AL9:$AL12,0))</f>
        <v>Egypte</v>
      </c>
      <c r="K10" s="108">
        <f>INDEX(AN9:AN12,MATCH(AK10,$AL9:$AL12,0))</f>
        <v>6</v>
      </c>
      <c r="L10" s="109">
        <f>INDEX(AO9:AO12,MATCH(AK10,$AL9:$AL12,0))</f>
        <v>3</v>
      </c>
      <c r="M10" s="108">
        <f>INDEX(AP9:AP12,MATCH(AK10,$AL9:$AL12,0))</f>
        <v>2</v>
      </c>
      <c r="N10" s="110">
        <f>INDEX(AQ9:AQ12,MATCH(AK10,$AL9:$AL12,0))</f>
        <v>1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officiels'!U15=O!U10),"E",""))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officiels'!O10),1,IF(AND(O!R11="A",O!O10='Résultats officiels'!O14),1,"")))</f>
        <v/>
      </c>
      <c r="T10" s="310" t="str">
        <f>IF(O10=0,"",IF(AND(R10="A",O10='Résultats officiels'!O10,V10='Résultats officiels'!V10,'Résultats officiels'!V11=O!V11),1,IF(AND(O!R11="A",O!O10='Résultats officiels'!O14,O!V10='Résultats officiels'!V15,'Résultats officiels'!V14=O!V11),1,"")))</f>
        <v/>
      </c>
      <c r="U10" s="99" t="str">
        <f>IF(OR(I26&lt;2),"C1",T(J25))</f>
        <v>France</v>
      </c>
      <c r="V10" s="229">
        <v>1</v>
      </c>
      <c r="W10" s="23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1.9700000000000002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0</v>
      </c>
      <c r="AP10" s="22">
        <f>E8+E11+F13</f>
        <v>5</v>
      </c>
      <c r="AQ10" s="24">
        <f>AO10-AP10</f>
        <v>-5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-300</v>
      </c>
      <c r="BA10" s="22">
        <f>10000*(AR10+AU10)+(F8-E8+F11-E11)*100+(F8+F11)</f>
        <v>-300</v>
      </c>
      <c r="BB10" s="22" t="s">
        <v>73</v>
      </c>
      <c r="BC10" s="24">
        <f>10000*(AT10+AU10)+(F11-E11+E13-F13)*100+(F11+E13)</f>
        <v>-400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officiels'!H11,O!E11='Résultats officiels'!E11,'Résultats officiels'!F11=O!F11),1,""))</f>
        <v/>
      </c>
      <c r="D11" s="68" t="str">
        <f>G9</f>
        <v>Uruguay</v>
      </c>
      <c r="E11" s="226">
        <v>2</v>
      </c>
      <c r="F11" s="226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Russie</v>
      </c>
      <c r="K11" s="111">
        <f>INDEX(AN9:AN12,MATCH(AK11,$AL9:$AL12,0))</f>
        <v>3</v>
      </c>
      <c r="L11" s="112">
        <f>INDEX(AO9:AO12,MATCH(AK11,$AL9:$AL12,0))</f>
        <v>1</v>
      </c>
      <c r="M11" s="111">
        <f>INDEX(AP9:AP12,MATCH(AK11,$AL9:$AL12,0))</f>
        <v>3</v>
      </c>
      <c r="N11" s="113">
        <f>INDEX(AQ9:AQ12,MATCH(AK11,$AL9:$AL12,0))</f>
        <v>-2</v>
      </c>
      <c r="O11" s="293"/>
      <c r="P11" s="293"/>
      <c r="Q11" s="97" t="str">
        <f>IF(AND('Résultats officiels'!O10&gt;0,U11='Résultats officiels'!U11),"E",IF(AND('Résultats officiels'!O14&gt;0,'Résultats officiels'!U14=O!U11),"E",""))</f>
        <v>E</v>
      </c>
      <c r="R11" s="98" t="str">
        <f>IF('Résultats officiels'!O14=0,"",IF(AND(U10='Résultats officiels'!U15,'Résultats officiels'!U14=O!U11),"A",""))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31">
        <v>0</v>
      </c>
      <c r="W11" s="23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2.95</v>
      </c>
      <c r="AL11" s="28">
        <f>SUM(BD11:BG11)+2.47</f>
        <v>1.9700000000000002</v>
      </c>
      <c r="AM11" s="21" t="str">
        <f>D9</f>
        <v>Egypte</v>
      </c>
      <c r="AN11" s="22">
        <f>SUM(AR11:AU11)</f>
        <v>6</v>
      </c>
      <c r="AO11" s="23">
        <f>E9+F10+F13</f>
        <v>3</v>
      </c>
      <c r="AP11" s="22">
        <f>F9+E10+E13</f>
        <v>2</v>
      </c>
      <c r="AQ11" s="24">
        <f>AO11-AP11</f>
        <v>1</v>
      </c>
      <c r="AR11" s="22">
        <f>IF(ISBLANK(F10),0,IF(AT9=3,0,IF(AT9=1,1,3)))</f>
        <v>3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1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60303</v>
      </c>
      <c r="BA11" s="22" t="s">
        <v>73</v>
      </c>
      <c r="BB11" s="22">
        <f>10000*(AR11+AU11)+(E9-F9+F10-E10)*100+(E9+F10)</f>
        <v>29901</v>
      </c>
      <c r="BC11" s="24">
        <f>10000*(AS11+AU11)+(E9-F9+F13-E13)*100+(E9+F13)</f>
        <v>30002</v>
      </c>
      <c r="BD11" s="29">
        <f>-BF9</f>
        <v>-0.5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officiels'!H12,O!E12='Résultats officiels'!E12,'Résultats officiels'!F12=O!F12),1,""))</f>
        <v/>
      </c>
      <c r="D12" s="68" t="str">
        <f>G9</f>
        <v>Uruguay</v>
      </c>
      <c r="E12" s="226">
        <v>2</v>
      </c>
      <c r="F12" s="226">
        <v>0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0</v>
      </c>
      <c r="M12" s="115">
        <f>INDEX(AP9:AP12,MATCH(AK12,$AL9:$AL12,0))</f>
        <v>5</v>
      </c>
      <c r="N12" s="117">
        <f>INDEX(AQ9:AQ12,MATCH(AK12,$AL9:$AL12,0))</f>
        <v>-5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officiels'!U9=O!U12),"E",""))</f>
        <v>E</v>
      </c>
      <c r="R12" s="98" t="str">
        <f>IF('Résultats officiels'!O12=0,"",IF(AND(U12='Résultats officiels'!U12,'Résultats officiels'!U13=O!U13),"A",""))</f>
        <v/>
      </c>
      <c r="S12" s="286" t="str">
        <f>IF(O12=0,"",IF(AND(R12="A",O12='Résultats officiels'!O12),1,IF(AND(O!R13="A",O!O12='Résultats officiels'!O8),1,"")))</f>
        <v/>
      </c>
      <c r="T12" s="308" t="str">
        <f>IF(O12=0,"",IF(AND(R12="A",O12='Résultats officiels'!O12,V12='Résultats officiels'!V12,'Résultats officiels'!V13=O!V13),1,IF(AND(O!R13="A",O!O12='Résultats officiels'!O8,O!V12='Résultats officiels'!V9,'Résultats officiels'!V8=O!V13),1,"")))</f>
        <v/>
      </c>
      <c r="U12" s="99" t="str">
        <f>IF(OR(I18&lt;2),"B1",T(J17))</f>
        <v>Espagne</v>
      </c>
      <c r="V12" s="229">
        <v>2</v>
      </c>
      <c r="W12" s="23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6</v>
      </c>
      <c r="AP12" s="27">
        <f>E9+F11+F12</f>
        <v>0</v>
      </c>
      <c r="AQ12" s="33">
        <f>AO12-AP12</f>
        <v>6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60404</v>
      </c>
      <c r="BB12" s="27">
        <f>10000*(AR12+AT12)+(F9-E9+E12-F12)*100+(F9+E12)</f>
        <v>60404</v>
      </c>
      <c r="BC12" s="33">
        <f>10000*(AS12+AT12)+(E11-F11+F9-E9)*100+(E11+F9)</f>
        <v>60404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officiels'!H13,O!E13='Résultats officiels'!E13,'Résultats officiels'!F13=O!F13),1,""))</f>
        <v/>
      </c>
      <c r="D13" s="71" t="str">
        <f>G8</f>
        <v>Arabie Saoudite</v>
      </c>
      <c r="E13" s="226">
        <v>0</v>
      </c>
      <c r="F13" s="226">
        <v>2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5"/>
      <c r="L13" s="175"/>
      <c r="M13" s="175"/>
      <c r="N13" s="175"/>
      <c r="O13" s="293"/>
      <c r="P13" s="293"/>
      <c r="Q13" s="97" t="str">
        <f>IF(AND('Résultats officiels'!O12&gt;0,U13='Résultats officiels'!U13),"E",IF(AND('Résultats officiels'!O8&gt;0,'Résultats officiels'!U8=O!U13),"E",""))</f>
        <v/>
      </c>
      <c r="R13" s="98" t="str">
        <f>IF('Résultats officiels'!O8=0,"",IF(AND(U12='Résultats officiels'!U9,'Résultats officiels'!U8=O!U13),"A",""))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Egypte</v>
      </c>
      <c r="V13" s="231">
        <v>0</v>
      </c>
      <c r="W13" s="23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227"/>
      <c r="F14" s="227"/>
      <c r="G14" s="95"/>
      <c r="H14" s="95"/>
      <c r="I14" s="177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officiels'!U11=O!U14),"E",""))</f>
        <v>E</v>
      </c>
      <c r="R14" s="98" t="str">
        <f>IF('Résultats officiels'!O14=0,"",IF(AND(U14='Résultats officiels'!U14,'Résultats officiels'!U15=O!U15),"A",""))</f>
        <v/>
      </c>
      <c r="S14" s="286" t="str">
        <f>IF(O14=0,"",IF(AND(R14="A",O14='Résultats officiels'!O14),1,IF(AND(O!R15="A",O!O14='Résultats officiels'!O10),1,"")))</f>
        <v/>
      </c>
      <c r="T14" s="308" t="str">
        <f>IF(O14=0,"",IF(AND(R14="A",O14='Résultats officiels'!O14,V14='Résultats officiels'!V14,'Résultats officiels'!V15=O!V15),1,IF(AND(O!R15="A",O!O14='Résultats officiels'!O10,O!V14='Résultats officiels'!V11,'Résultats officiels'!V10=O!V15),1,"")))</f>
        <v/>
      </c>
      <c r="U14" s="99" t="str">
        <f>IF(OR(I34&lt;2),"D1",T(J33))</f>
        <v>Argentine</v>
      </c>
      <c r="V14" s="229">
        <v>3</v>
      </c>
      <c r="W14" s="23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228"/>
      <c r="F15" s="228"/>
      <c r="G15" s="94"/>
      <c r="H15" s="95"/>
      <c r="I15" s="177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officiels'!U10=O!U15),"E",""))</f>
        <v>E</v>
      </c>
      <c r="R15" s="98" t="str">
        <f>IF('Résultats officiels'!O10=0,"",IF(AND(U15='Résultats officiels'!U10,'Résultats officiels'!U11=O!U14),"A",""))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31">
        <v>0</v>
      </c>
      <c r="W15" s="23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officiels'!H16,O!E16='Résultats officiels'!E16,'Résultats officiels'!F16=O!F16),1,""))</f>
        <v/>
      </c>
      <c r="D16" s="67" t="s">
        <v>124</v>
      </c>
      <c r="E16" s="226">
        <v>1</v>
      </c>
      <c r="F16" s="226">
        <v>1</v>
      </c>
      <c r="G16" s="72" t="s">
        <v>96</v>
      </c>
      <c r="H16" s="95">
        <f t="shared" si="0"/>
        <v>3</v>
      </c>
      <c r="I16" s="177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officiels'!U21=O!U16),"E",""))</f>
        <v>E</v>
      </c>
      <c r="R16" s="98" t="str">
        <f>IF('Résultats officiels'!O16=0,"",IF(AND(U16='Résultats officiels'!U16,'Résultats officiels'!U17=O!U17),"A",""))</f>
        <v/>
      </c>
      <c r="S16" s="286" t="str">
        <f>IF(O16=0,"",IF(AND(R16="A",O16='Résultats officiels'!O16),1,IF(AND(O!R17="A",O!O16='Résultats officiels'!O20),1,"")))</f>
        <v/>
      </c>
      <c r="T16" s="308" t="str">
        <f>IF(O16=0,"",IF(AND(R16="A",O16='Résultats officiels'!O16,V16='Résultats officiels'!V16,'Résultats officiels'!V17=O!V17),1,IF(AND(O!R17="A",O!O16='Résultats officiels'!O20,O!V16='Résultats officiels'!V21,'Résultats officiels'!V20=O!V17),1,"")))</f>
        <v/>
      </c>
      <c r="U16" s="121" t="str">
        <f>IF(OR(I42&lt;2),"E1",T(J41))</f>
        <v>Brésil</v>
      </c>
      <c r="V16" s="229">
        <v>2</v>
      </c>
      <c r="W16" s="23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officiels'!H17,O!E17='Résultats officiels'!E17,'Résultats officiels'!F17=O!F17),1,""))</f>
        <v/>
      </c>
      <c r="D17" s="68" t="s">
        <v>101</v>
      </c>
      <c r="E17" s="226">
        <v>0</v>
      </c>
      <c r="F17" s="226">
        <v>2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9</v>
      </c>
      <c r="L17" s="104">
        <f>INDEX(AO17:AO20,MATCH(AK17,$AL17:$AL20,0))</f>
        <v>7</v>
      </c>
      <c r="M17" s="103">
        <f>INDEX(AP17:AP20,MATCH(AK17,$AL17:$AL20,0))</f>
        <v>0</v>
      </c>
      <c r="N17" s="123">
        <f>INDEX(AQ17:AQ20,MATCH(AK17,$AL17:$AL20,0))</f>
        <v>7</v>
      </c>
      <c r="O17" s="293"/>
      <c r="P17" s="293"/>
      <c r="Q17" s="97" t="str">
        <f>IF(AND('Résultats officiels'!O16&gt;0,U17='Résultats officiels'!U17),"E",IF(AND('Résultats officiels'!O20&gt;0,'Résultats officiels'!U20=O!U17),"E",""))</f>
        <v>E</v>
      </c>
      <c r="R17" s="98" t="str">
        <f>IF('Résultats officiels'!O20=0,"",IF(AND(U16='Résultats officiels'!U21,'Résultats officiels'!U20=O!U17),"A",""))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Suède</v>
      </c>
      <c r="V17" s="231">
        <v>1</v>
      </c>
      <c r="W17" s="23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1</v>
      </c>
      <c r="AO17" s="23">
        <f>E16+E18+F20</f>
        <v>1</v>
      </c>
      <c r="AP17" s="22">
        <f>F16+F18+E20</f>
        <v>4</v>
      </c>
      <c r="AQ17" s="24">
        <f>AO17-AP17</f>
        <v>-3</v>
      </c>
      <c r="AR17" s="22" t="s">
        <v>73</v>
      </c>
      <c r="AS17" s="22">
        <f>IF(ISBLANK(E16),0,IF(E16&gt;F16,3,IF(E16=F16,1,0)))</f>
        <v>1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9901</v>
      </c>
      <c r="BA17" s="22">
        <f>10000*(AS17+AU17)+(E16-F16+F20-E20)*100+(E16+F20)</f>
        <v>9801</v>
      </c>
      <c r="BB17" s="22">
        <f>10000*(AT17+AU17)+(F20-E20+E18-F18)*100+(F20+E18)</f>
        <v>-300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>
        <f>IF(H18=0,"",IF(AND(H18='Résultats officiels'!H18,O!E18='Résultats officiels'!E18,'Résultats officiels'!F18=O!F18),1,""))</f>
        <v>1</v>
      </c>
      <c r="D18" s="68" t="str">
        <f>D16</f>
        <v>Maroc</v>
      </c>
      <c r="E18" s="226">
        <v>0</v>
      </c>
      <c r="F18" s="226">
        <v>1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6</v>
      </c>
      <c r="L18" s="109">
        <f>INDEX(AO17:AO20,MATCH(AK18,$AL17:$AL20,0))</f>
        <v>3</v>
      </c>
      <c r="M18" s="108">
        <f>INDEX(AP17:AP20,MATCH(AK18,$AL17:$AL20,0))</f>
        <v>2</v>
      </c>
      <c r="N18" s="110">
        <f>INDEX(AQ17:AQ20,MATCH(AK18,$AL17:$AL20,0))</f>
        <v>1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officiels'!U23=O!U18),"E",""))</f>
        <v>E</v>
      </c>
      <c r="R18" s="98" t="str">
        <f>IF('Résultats officiels'!O18=0,"",IF(AND(U18='Résultats officiels'!U18,'Résultats officiels'!U19=O!U19),"A",""))</f>
        <v/>
      </c>
      <c r="S18" s="286" t="str">
        <f>IF(O18=0,"",IF(AND(R18="A",O18='Résultats officiels'!O18),1,IF(AND(O!R19="A",O!O18='Résultats officiels'!O22),1,"")))</f>
        <v/>
      </c>
      <c r="T18" s="308" t="str">
        <f>IF(O18=0,"",IF(AND(R18="A",O18='Résultats officiels'!O18,V18='Résultats officiels'!V18,'Résultats officiels'!V19=O!V19),1,IF(AND(O!R19="A",O!O18='Résultats officiels'!O22,O!V18='Résultats officiels'!V23,'Résultats officiels'!V22=O!V19),1,"")))</f>
        <v/>
      </c>
      <c r="U18" s="121" t="str">
        <f>IF(OR(I58&lt;2),"G1",T(J57))</f>
        <v>Belgique</v>
      </c>
      <c r="V18" s="229">
        <v>1</v>
      </c>
      <c r="W18" s="23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1</v>
      </c>
      <c r="AO18" s="23">
        <f>F16+F19+E21</f>
        <v>1</v>
      </c>
      <c r="AP18" s="22">
        <f>E16+E19+F21</f>
        <v>6</v>
      </c>
      <c r="AQ18" s="24">
        <f>AO18-AP18</f>
        <v>-5</v>
      </c>
      <c r="AR18" s="22">
        <f>IF(ISBLANK(F16),0,IF(AS17=3,0,IF(AS17=1,1,3)))</f>
        <v>1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9801</v>
      </c>
      <c r="BA18" s="22">
        <f>10000*(AR18+AU18)+(F16-E16+F19-E19)*100+(F16+F19)</f>
        <v>9701</v>
      </c>
      <c r="BB18" s="22" t="s">
        <v>73</v>
      </c>
      <c r="BC18" s="24">
        <f>10000*(AT18+AU18)+(F19-E19+E21-F21)*100+(F19+E21)</f>
        <v>-500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officiels'!H19,O!E19='Résultats officiels'!E19,'Résultats officiels'!F19=O!F19),1,""))</f>
        <v/>
      </c>
      <c r="D19" s="68" t="str">
        <f>G17</f>
        <v>Espagne</v>
      </c>
      <c r="E19" s="226">
        <v>3</v>
      </c>
      <c r="F19" s="226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1</v>
      </c>
      <c r="L19" s="112">
        <f>INDEX(AO17:AO20,MATCH(AK19,$AL17:$AL20,0))</f>
        <v>1</v>
      </c>
      <c r="M19" s="111">
        <f>INDEX(AP17:AP20,MATCH(AK19,$AL17:$AL20,0))</f>
        <v>4</v>
      </c>
      <c r="N19" s="113">
        <f>INDEX(AQ17:AQ20,MATCH(AK19,$AL17:$AL20,0))</f>
        <v>-3</v>
      </c>
      <c r="O19" s="293"/>
      <c r="P19" s="293"/>
      <c r="Q19" s="97" t="str">
        <f>IF(AND('Résultats officiels'!O18&gt;0,U19='Résultats officiels'!U19),"E",IF(AND('Résultats officiels'!O22&gt;0,'Résultats officiels'!U22=O!U19),"E",""))</f>
        <v/>
      </c>
      <c r="R19" s="98" t="str">
        <f>IF('Résultats officiels'!O22=0,"",IF(AND(U18='Résultats officiels'!U23,'Résultats officiels'!U22=O!U19),"A",""))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Pologne</v>
      </c>
      <c r="V19" s="231">
        <v>0</v>
      </c>
      <c r="W19" s="23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6</v>
      </c>
      <c r="AO19" s="23">
        <f>E17+F18+F21</f>
        <v>3</v>
      </c>
      <c r="AP19" s="22">
        <f>F17+E18+E21</f>
        <v>2</v>
      </c>
      <c r="AQ19" s="24">
        <f>AO19-AP19</f>
        <v>1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60303</v>
      </c>
      <c r="BA19" s="22" t="s">
        <v>73</v>
      </c>
      <c r="BB19" s="22">
        <f>10000*(AR19+AU19)+(E17-F17+F18-E18)*100+(E17+F18)</f>
        <v>29901</v>
      </c>
      <c r="BC19" s="24">
        <f>10000*(AS19+AU19)+(E17-F17+F21-E21)*100+(E17+F21)</f>
        <v>30002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officiels'!H20,O!E20='Résultats officiels'!E20,'Résultats officiels'!F20=O!F20),1,""))</f>
        <v/>
      </c>
      <c r="D20" s="68" t="str">
        <f>G17</f>
        <v>Espagne</v>
      </c>
      <c r="E20" s="226">
        <v>2</v>
      </c>
      <c r="F20" s="226">
        <v>0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1</v>
      </c>
      <c r="L20" s="116">
        <f>INDEX(AO17:AO20,MATCH(AK20,$AL17:$AL20,0))</f>
        <v>1</v>
      </c>
      <c r="M20" s="115">
        <f>INDEX(AP17:AP20,MATCH(AK20,$AL17:$AL20,0))</f>
        <v>6</v>
      </c>
      <c r="N20" s="117">
        <f>INDEX(AQ17:AQ20,MATCH(AK20,$AL17:$AL20,0))</f>
        <v>-5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officiels'!U17=O!U20),"E",""))</f>
        <v/>
      </c>
      <c r="R20" s="98" t="str">
        <f>IF('Résultats officiels'!O20=0,"",IF(AND(U20='Résultats officiels'!U20,'Résultats officiels'!U21=O!U21),"A",""))</f>
        <v/>
      </c>
      <c r="S20" s="286" t="str">
        <f>IF(O20=0,"",IF(AND(R20="A",O20='Résultats officiels'!O20),1,IF(AND(O!R21="A",O!O20='Résultats officiels'!O16),1,"")))</f>
        <v/>
      </c>
      <c r="T20" s="308" t="str">
        <f>IF(O20=0,"",IF(AND(R20="A",O20='Résultats officiels'!O20,V20='Résultats officiels'!V20,'Résultats officiels'!V21=O!V21),1,IF(AND(O!R21="A",O!O20='Résultats officiels'!O16,O!V20='Résultats officiels'!V17,'Résultats officiels'!V16=O!V21),1,"")))</f>
        <v/>
      </c>
      <c r="U20" s="121" t="str">
        <f>IF(OR(I50&lt;2),"F1",T(J49))</f>
        <v>Allemagne</v>
      </c>
      <c r="V20" s="229">
        <v>2</v>
      </c>
      <c r="W20" s="23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9</v>
      </c>
      <c r="AO20" s="32">
        <f>F17+E19+E20</f>
        <v>7</v>
      </c>
      <c r="AP20" s="27">
        <f>E17+F19+F20</f>
        <v>0</v>
      </c>
      <c r="AQ20" s="33">
        <f>AO20-AP20</f>
        <v>7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60505</v>
      </c>
      <c r="BB20" s="27">
        <f>10000*(AR20+AT20)+(E20-F20+F17-E17)*100+(E20+F17)</f>
        <v>60404</v>
      </c>
      <c r="BC20" s="33">
        <f>10000*(AS20+AT20)+(E19-F19+F17-E17)*100+(E19+F17)</f>
        <v>60505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officiels'!H21,O!E21='Résultats officiels'!E21,'Résultats officiels'!F21=O!F21),1,""))</f>
        <v/>
      </c>
      <c r="D21" s="71" t="str">
        <f>G16</f>
        <v>Iran</v>
      </c>
      <c r="E21" s="226">
        <v>0</v>
      </c>
      <c r="F21" s="226">
        <v>2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5"/>
      <c r="L21" s="175"/>
      <c r="M21" s="175"/>
      <c r="N21" s="175"/>
      <c r="O21" s="293"/>
      <c r="P21" s="293"/>
      <c r="Q21" s="97" t="str">
        <f>IF(AND('Résultats officiels'!O20&gt;0,U21='Résultats officiels'!U21),"E",IF(AND('Résultats officiels'!O16&gt;0,'Résultats officiels'!U16=O!U21),"E",""))</f>
        <v>E</v>
      </c>
      <c r="R21" s="98" t="str">
        <f>IF('Résultats officiels'!O16=0,"",IF(AND(U20='Résultats officiels'!U17,'Résultats officiels'!U16=O!U21),"A",""))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31">
        <v>0</v>
      </c>
      <c r="W21" s="23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227"/>
      <c r="F22" s="227"/>
      <c r="G22" s="95"/>
      <c r="H22" s="95"/>
      <c r="I22" s="177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1</v>
      </c>
      <c r="P22" s="293"/>
      <c r="Q22" s="97" t="str">
        <f>IF(AND('Résultats officiels'!O22&gt;0,U22='Résultats officiels'!U22),"E",IF(AND('Résultats officiels'!O18&gt;0,'Résultats officiels'!U19=O!U22),"E",""))</f>
        <v>E</v>
      </c>
      <c r="R22" s="98" t="str">
        <f>IF('Résultats officiels'!O22=0,"",IF(AND(U22='Résultats officiels'!U22,'Résultats officiels'!U23=O!U23),"A",""))</f>
        <v>A</v>
      </c>
      <c r="S22" s="286" t="str">
        <f>IF(O22=0,"",IF(AND(R22="A",O22='Résultats officiels'!O22),1,IF(AND(O!R23="A",O!O22='Résultats officiels'!O18),1,"")))</f>
        <v/>
      </c>
      <c r="T22" s="308" t="str">
        <f>IF(O22=0,"",IF(AND(R22="A",O22='Résultats officiels'!O22,V22='Résultats officiels'!V22,'Résultats officiels'!V23=O!V23),1,IF(AND(O!R23="A",O!O22='Résultats officiels'!O18,O!V22='Résultats officiels'!V19,'Résultats officiels'!V18=O!V23),1,"")))</f>
        <v/>
      </c>
      <c r="U22" s="121" t="str">
        <f>IF(OR(I66&lt;2),"H1",T(J65))</f>
        <v>Colombie</v>
      </c>
      <c r="V22" s="229">
        <v>2</v>
      </c>
      <c r="W22" s="23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228"/>
      <c r="F23" s="228"/>
      <c r="G23" s="94"/>
      <c r="H23" s="95"/>
      <c r="I23" s="177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officiels'!U18=O!U23),"E",""))</f>
        <v>E</v>
      </c>
      <c r="R23" s="98" t="str">
        <f>IF('Résultats officiels'!O18=0,"",IF(AND(U22='Résultats officiels'!U19,'Résultats officiels'!U18=O!U23),"A",""))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31">
        <v>0</v>
      </c>
      <c r="W23" s="23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officiels'!H24,O!E24='Résultats officiels'!E24,'Résultats officiels'!F24=O!F24),1,""))</f>
        <v/>
      </c>
      <c r="D24" s="67" t="s">
        <v>88</v>
      </c>
      <c r="E24" s="226">
        <v>3</v>
      </c>
      <c r="F24" s="226">
        <v>0</v>
      </c>
      <c r="G24" s="72" t="s">
        <v>76</v>
      </c>
      <c r="H24" s="95">
        <f t="shared" si="0"/>
        <v>1</v>
      </c>
      <c r="I24" s="177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officiels'!H25,O!E25='Résultats officiels'!E25,'Résultats officiels'!F25=O!F25),1,""))</f>
        <v/>
      </c>
      <c r="D25" s="68" t="s">
        <v>125</v>
      </c>
      <c r="E25" s="226">
        <v>1</v>
      </c>
      <c r="F25" s="226">
        <v>1</v>
      </c>
      <c r="G25" s="73" t="s">
        <v>126</v>
      </c>
      <c r="H25" s="95">
        <f t="shared" si="0"/>
        <v>3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7</v>
      </c>
      <c r="M25" s="103">
        <f>INDEX(AP25:AP28,MATCH(AK25,$AL25:$AL28,0))</f>
        <v>0</v>
      </c>
      <c r="N25" s="123">
        <f>INDEX(AQ25:AQ28,MATCH(AK25,$AL25:$AL28,0))</f>
        <v>7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7</v>
      </c>
      <c r="AP25" s="22">
        <f>F24+F26+E28</f>
        <v>0</v>
      </c>
      <c r="AQ25" s="24">
        <f>AO25-AP25</f>
        <v>7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60505</v>
      </c>
      <c r="BA25" s="22">
        <f>10000*(AS25+AU25)+(E24-F24+F28-E28)*100+(E24+F28)</f>
        <v>60505</v>
      </c>
      <c r="BB25" s="22">
        <f>10000*(AT25+AU25)+(F28-E28+E26-F26)*100+(F28+E26)</f>
        <v>60404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officiels'!H26,O!E26='Résultats officiels'!E26,'Résultats officiels'!F26=O!F26),1,""))</f>
        <v/>
      </c>
      <c r="D26" s="68" t="str">
        <f>D24</f>
        <v>France</v>
      </c>
      <c r="E26" s="226">
        <v>2</v>
      </c>
      <c r="F26" s="226">
        <v>0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4</v>
      </c>
      <c r="L26" s="109">
        <f>INDEX(AO25:AO28,MATCH(AK26,$AL25:$AL28,0))</f>
        <v>3</v>
      </c>
      <c r="M26" s="108">
        <f>INDEX(AP25:AP28,MATCH(AK26,$AL25:$AL28,0))</f>
        <v>4</v>
      </c>
      <c r="N26" s="110">
        <f>INDEX(AQ25:AQ28,MATCH(AK26,$AL25:$AL28,0))</f>
        <v>-1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officiels'!U28=O!U26),"E",""))</f>
        <v/>
      </c>
      <c r="R26" s="98" t="str">
        <f>IF('Résultats officiels'!O26=0,"",IF(AND(U26='Résultats officiels'!U26,'Résultats officiels'!U27=O!U27),"A",""))</f>
        <v/>
      </c>
      <c r="S26" s="286" t="str">
        <f>IF(O26=0,"",IF(AND(R26="A",O26='Résultats officiels'!O26),1,IF(AND(O!R27="A",O!O26='Résultats officiels'!O28),1,"")))</f>
        <v/>
      </c>
      <c r="T26" s="287" t="str">
        <f>IF(O26=0,"",IF(AND(R26="A",O26='Résultats officiels'!O26,V26='Résultats officiels'!V26,'Résultats officiels'!V27=O!V27),1,IF(AND(O!R27="A",O!O26='Résultats officiels'!O28,O!V26='Résultats officiels'!V28,'Résultats officiels'!V29=O!V27),1,"")))</f>
        <v/>
      </c>
      <c r="U26" s="125" t="str">
        <f>IF(100*V8+W8&gt;100*V9+W9,U8,IF(100*V8+W8&lt;100*V9+W9,U9,CONCATENATE(U8," ou ",U9)))</f>
        <v>Portugal</v>
      </c>
      <c r="V26" s="229">
        <v>0</v>
      </c>
      <c r="W26" s="100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3.96</v>
      </c>
      <c r="AM26" s="21" t="str">
        <f>G24</f>
        <v>Australie</v>
      </c>
      <c r="AN26" s="22">
        <f>SUM(AR26:AU26)</f>
        <v>0</v>
      </c>
      <c r="AO26" s="23">
        <f>F24+F27+E29</f>
        <v>1</v>
      </c>
      <c r="AP26" s="22">
        <f>E24+E27+F29</f>
        <v>6</v>
      </c>
      <c r="AQ26" s="24">
        <f>AO26-AP26</f>
        <v>-5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-400</v>
      </c>
      <c r="BA26" s="22">
        <f>10000*(AR26+AU26)+(F24-E24+F27-E27)*100+(F24+F27)</f>
        <v>-399</v>
      </c>
      <c r="BB26" s="22" t="s">
        <v>73</v>
      </c>
      <c r="BC26" s="24">
        <f>10000*(AT26+AU26)+(F27-E27+E29-F29)*100+(F27+E29)</f>
        <v>-199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officiels'!H27,O!E27='Résultats officiels'!E27,'Résultats officiels'!F27=O!F27),1,""))</f>
        <v/>
      </c>
      <c r="D27" s="68" t="str">
        <f>G25</f>
        <v>Danemark</v>
      </c>
      <c r="E27" s="226">
        <v>2</v>
      </c>
      <c r="F27" s="226">
        <v>1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Pérou</v>
      </c>
      <c r="K27" s="111">
        <f>INDEX(AN25:AN28,MATCH(AK27,$AL25:$AL28,0))</f>
        <v>4</v>
      </c>
      <c r="L27" s="112">
        <f>INDEX(AO25:AO28,MATCH(AK27,$AL25:$AL28,0))</f>
        <v>2</v>
      </c>
      <c r="M27" s="111">
        <f>INDEX(AP25:AP28,MATCH(AK27,$AL25:$AL28,0))</f>
        <v>3</v>
      </c>
      <c r="N27" s="113">
        <f>INDEX(AQ25:AQ28,MATCH(AK27,$AL25:$AL28,0))</f>
        <v>-1</v>
      </c>
      <c r="O27" s="293"/>
      <c r="P27" s="293"/>
      <c r="Q27" s="97" t="str">
        <f>IF(AND('Résultats officiels'!O26&gt;0,U27='Résultats officiels'!U27),"E",IF(AND('Résultats officiels'!O28&gt;0,'Résultats officiels'!U29=O!U27),"E",""))</f>
        <v>E</v>
      </c>
      <c r="R27" s="98" t="str">
        <f>IF('Résultats officiels'!O28=0,"",IF(AND(U26='Résultats officiels'!U28,'Résultats officiels'!U29=O!U27),"A",""))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31">
        <v>1</v>
      </c>
      <c r="W27" s="100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2.97</v>
      </c>
      <c r="AL27" s="28">
        <f>SUM(BD27:BG27)+2.47</f>
        <v>2.97</v>
      </c>
      <c r="AM27" s="21" t="str">
        <f>D25</f>
        <v>Pérou</v>
      </c>
      <c r="AN27" s="22">
        <f>SUM(AR27:AU27)</f>
        <v>4</v>
      </c>
      <c r="AO27" s="23">
        <f>E25+F26+F29</f>
        <v>2</v>
      </c>
      <c r="AP27" s="22">
        <f>F25+E26+E29</f>
        <v>3</v>
      </c>
      <c r="AQ27" s="24">
        <f>AO27-AP27</f>
        <v>-1</v>
      </c>
      <c r="AR27" s="22">
        <f>IF(ISBLANK(F26),0,IF(AT25=3,0,IF(AT25=1,1,3)))</f>
        <v>0</v>
      </c>
      <c r="AS27" s="22">
        <f>IF(ISBLANK(F29),0,IF(F29&gt;E29,3,IF(F29=E29,1,0)))</f>
        <v>3</v>
      </c>
      <c r="AT27" s="22" t="s">
        <v>73</v>
      </c>
      <c r="AU27" s="22">
        <f>IF(ISBLANK(E25),0,IF(E25&gt;F25,3,IF(E25=F25,1,0)))</f>
        <v>1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29901</v>
      </c>
      <c r="BA27" s="22" t="s">
        <v>73</v>
      </c>
      <c r="BB27" s="22">
        <f>10000*(AR27+AU27)+(E25-F25+F26-E26)*100+(E25+F26)</f>
        <v>9801</v>
      </c>
      <c r="BC27" s="24">
        <f>10000*(AS27+AU27)+(E25-F25+F29-E29)*100+(E25+F29)</f>
        <v>40102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officiels'!H28,O!E28='Résultats officiels'!E28,'Résultats officiels'!F28=O!F28),1,""))</f>
        <v/>
      </c>
      <c r="D28" s="68" t="str">
        <f>G25</f>
        <v>Danemark</v>
      </c>
      <c r="E28" s="226">
        <v>0</v>
      </c>
      <c r="F28" s="226">
        <v>2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Australie</v>
      </c>
      <c r="K28" s="115">
        <f>INDEX(AN25:AN28,MATCH(AK28,$AL25:$AL28,0))</f>
        <v>0</v>
      </c>
      <c r="L28" s="116">
        <f>INDEX(AO25:AO28,MATCH(AK28,$AL25:$AL28,0))</f>
        <v>1</v>
      </c>
      <c r="M28" s="115">
        <f>INDEX(AP25:AP28,MATCH(AK28,$AL25:$AL28,0))</f>
        <v>6</v>
      </c>
      <c r="N28" s="117">
        <f>INDEX(AQ25:AQ28,MATCH(AK28,$AL25:$AL28,0))</f>
        <v>-5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officiels'!U26=O!U28),"E",""))</f>
        <v/>
      </c>
      <c r="R28" s="98" t="str">
        <f>IF('Résultats officiels'!O28=0,"",IF(AND(U28='Résultats officiels'!U28,'Résultats officiels'!U29=O!U29),"A",""))</f>
        <v/>
      </c>
      <c r="S28" s="286" t="str">
        <f>IF(O28=0,"",IF(AND(R28="A",O28='Résultats officiels'!O28),1,IF(AND(O!R29="A",O!O28='Résultats officiels'!O26),1,"")))</f>
        <v/>
      </c>
      <c r="T28" s="287" t="str">
        <f>IF(O28=0,"",IF(AND(R28="A",O28='Résultats officiels'!O28,V28='Résultats officiels'!V28,'Résultats officiels'!V29=O!V29),1,IF(AND(O!R29="A",O!O28='Résultats officiels'!O26,O!V28='Résultats officiels'!V26,'Résultats officiels'!V27=O!V29),1,"")))</f>
        <v/>
      </c>
      <c r="U28" s="125" t="str">
        <f>IF(100*V12+W12&gt;100*V13+W13,U12,IF(100*V12+W12&lt;100*V13+W13,U13,CONCATENATE(U12," ou ",U13)))</f>
        <v>Espagne</v>
      </c>
      <c r="V28" s="229">
        <v>2</v>
      </c>
      <c r="W28" s="100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3.96</v>
      </c>
      <c r="AL28" s="30">
        <f>SUM(BD28:BG28)+2.48</f>
        <v>1.98</v>
      </c>
      <c r="AM28" s="31" t="str">
        <f>G25</f>
        <v>Danemark</v>
      </c>
      <c r="AN28" s="27">
        <f>SUM(AR28:AU28)</f>
        <v>4</v>
      </c>
      <c r="AO28" s="32">
        <f>F25+E27+E28</f>
        <v>3</v>
      </c>
      <c r="AP28" s="27">
        <f>E25+F27+F28</f>
        <v>4</v>
      </c>
      <c r="AQ28" s="33">
        <f>AO28-AP28</f>
        <v>-1</v>
      </c>
      <c r="AR28" s="27">
        <f>IF(ISBLANK(E28),0,IF(AU25=3,0,IF(AU25=1,1,3)))</f>
        <v>0</v>
      </c>
      <c r="AS28" s="27">
        <f>IF(ISBLANK(E27),0,IF(AU26=3,0,IF(AU26=1,1,3)))</f>
        <v>3</v>
      </c>
      <c r="AT28" s="27">
        <f>IF(ISBLANK(F25),0,IF(AU27=3,0,IF(AU27=1,1,3)))</f>
        <v>1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29902</v>
      </c>
      <c r="BB28" s="27">
        <f>10000*(AR28+AT28)+(E28-F28+F25-E25)*100+(E28+F25)</f>
        <v>9801</v>
      </c>
      <c r="BC28" s="33">
        <f>10000*(AS28+AT28)+(E27-F27+F25-E25)*100+(E27+F25)</f>
        <v>40103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>
        <f>IF(H29=0,"",IF(H29='Résultats officiels'!H29,1,""))</f>
        <v>1</v>
      </c>
      <c r="C29" s="75" t="str">
        <f>IF(H29=0,"",IF(AND(H29='Résultats officiels'!H29,O!E29='Résultats officiels'!E29,'Résultats officiels'!F29=O!F29),1,""))</f>
        <v/>
      </c>
      <c r="D29" s="71" t="str">
        <f>G24</f>
        <v>Australie</v>
      </c>
      <c r="E29" s="226">
        <v>0</v>
      </c>
      <c r="F29" s="226">
        <v>1</v>
      </c>
      <c r="G29" s="74" t="str">
        <f>D25</f>
        <v>Pérou</v>
      </c>
      <c r="H29" s="95">
        <f t="shared" si="0"/>
        <v>2</v>
      </c>
      <c r="I29" s="118"/>
      <c r="J29" s="119" t="str">
        <f>IF(OR(I27&lt;3,I26&lt;2),"TIRAGE AU SORT !!!"," ")</f>
        <v xml:space="preserve"> </v>
      </c>
      <c r="K29" s="175"/>
      <c r="L29" s="175"/>
      <c r="M29" s="175"/>
      <c r="N29" s="175"/>
      <c r="O29" s="293"/>
      <c r="P29" s="293"/>
      <c r="Q29" s="97" t="str">
        <f>IF(AND('Résultats officiels'!O28&gt;0,U29='Résultats officiels'!U29),"E",IF(AND('Résultats officiels'!O26&gt;0,'Résultats officiels'!U27=O!U29),"E",""))</f>
        <v/>
      </c>
      <c r="R29" s="98" t="str">
        <f>IF('Résultats officiels'!O26=0,"",IF(AND(U28='Résultats officiels'!U26,'Résultats officiels'!U27=O!U29),"A",""))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31">
        <v>1</v>
      </c>
      <c r="W29" s="100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227"/>
      <c r="F30" s="227"/>
      <c r="G30" s="95"/>
      <c r="H30" s="95"/>
      <c r="I30" s="177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officiels'!U32=O!U30),"E",""))</f>
        <v>E</v>
      </c>
      <c r="R30" s="98" t="str">
        <f>IF('Résultats officiels'!O30=0,"",IF(AND(U30='Résultats officiels'!U30,'Résultats officiels'!U31=O!U31),"A",""))</f>
        <v>A</v>
      </c>
      <c r="S30" s="286" t="str">
        <f>IF(O30=0,"",IF(AND(R30="A",O30='Résultats officiels'!O30),1,IF(AND(O!R31="A",O!O30='Résultats officiels'!O32),1,"")))</f>
        <v/>
      </c>
      <c r="T30" s="287" t="str">
        <f>IF(O30=0,"",IF(AND(R30="A",O30='Résultats officiels'!O30,V30='Résultats officiels'!V30,'Résultats officiels'!V31=O!V31),1,IF(AND(O!R31="A",O!O30='Résultats officiels'!O32,O!V30='Résultats officiels'!V32,'Résultats officiels'!V33=O!V31),1,"")))</f>
        <v/>
      </c>
      <c r="U30" s="125" t="str">
        <f>IF(100*V16+W16&gt;100*V17+W17,U16,IF(100*V16+W16&lt;100*V17+W17,U17,CONCATENATE(U16," ou ",U17)))</f>
        <v>Brésil</v>
      </c>
      <c r="V30" s="229">
        <v>3</v>
      </c>
      <c r="W30" s="100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228"/>
      <c r="F31" s="228"/>
      <c r="G31" s="94"/>
      <c r="H31" s="95"/>
      <c r="I31" s="177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officiels'!U33=O!U31),"E",""))</f>
        <v>E</v>
      </c>
      <c r="R31" s="98" t="str">
        <f>IF('Résultats officiels'!O32=0,"",IF(AND(U30='Résultats officiels'!U32,'Résultats officiels'!U33=O!U31),"A",""))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31">
        <v>1</v>
      </c>
      <c r="W31" s="100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officiels'!H32,O!E32='Résultats officiels'!E32,'Résultats officiels'!F32=O!F32),1,""))</f>
        <v/>
      </c>
      <c r="D32" s="67" t="s">
        <v>94</v>
      </c>
      <c r="E32" s="226">
        <v>2</v>
      </c>
      <c r="F32" s="226">
        <v>0</v>
      </c>
      <c r="G32" s="72" t="s">
        <v>127</v>
      </c>
      <c r="H32" s="95">
        <f t="shared" si="0"/>
        <v>1</v>
      </c>
      <c r="I32" s="177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officiels'!U30=O!U32),"E",""))</f>
        <v/>
      </c>
      <c r="R32" s="98" t="str">
        <f>IF('Résultats officiels'!O32=0,"",IF(AND(U32='Résultats officiels'!U32,'Résultats officiels'!U33=O!U33),"A",""))</f>
        <v/>
      </c>
      <c r="S32" s="286" t="str">
        <f>IF(O32=0,"",IF(AND(R32="A",O32='Résultats officiels'!O32),1,IF(AND(O!R33="A",O!O32='Résultats officiels'!O30),1,"")))</f>
        <v/>
      </c>
      <c r="T32" s="287" t="str">
        <f>IF(O32=0,"",IF(AND(R32="A",O32='Résultats officiels'!O32,V32='Résultats officiels'!V32,'Résultats officiels'!V33=O!V33),1,IF(AND(O!R33="A",O!O32='Résultats officiels'!O30,O!V32='Résultats officiels'!V30,'Résultats officiels'!V31=O!V33),1,"")))</f>
        <v/>
      </c>
      <c r="U32" s="125" t="str">
        <f>IF(100*V20+W20&gt;100*V21+W21,U20,IF(100*V20+W20&lt;100*V21+W21,U21,CONCATENATE(U20," ou ",U21)))</f>
        <v>Allemagne</v>
      </c>
      <c r="V32" s="229">
        <v>2</v>
      </c>
      <c r="W32" s="100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>
        <f>IF(H33=0,"",IF(AND(H33='Résultats officiels'!H33,O!E33='Résultats officiels'!E33,'Résultats officiels'!F33=O!F33),1,""))</f>
        <v>1</v>
      </c>
      <c r="D33" s="68" t="s">
        <v>37</v>
      </c>
      <c r="E33" s="226">
        <v>2</v>
      </c>
      <c r="F33" s="226">
        <v>0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9</v>
      </c>
      <c r="L33" s="104">
        <f>INDEX(AO33:AO36,MATCH(AK33,$AL33:$AL36,0))</f>
        <v>7</v>
      </c>
      <c r="M33" s="103">
        <f>INDEX(AP33:AP36,MATCH(AK33,$AL33:$AL36,0))</f>
        <v>1</v>
      </c>
      <c r="N33" s="123">
        <f>INDEX(AQ33:AQ36,MATCH(AK33,$AL33:$AL36,0))</f>
        <v>6</v>
      </c>
      <c r="O33" s="293"/>
      <c r="P33" s="293"/>
      <c r="Q33" s="97" t="str">
        <f>IF(AND('Résultats officiels'!O32&gt;0,U33='Résultats officiels'!U33),"E",IF(AND('Résultats officiels'!O30&gt;0,'Résultats officiels'!U31=O!U33),"E",""))</f>
        <v/>
      </c>
      <c r="R33" s="98" t="str">
        <f>IF('Résultats officiels'!O30=0,"",IF(AND(U32='Résultats officiels'!U30,'Résultats officiels'!U31=O!U33),"A",""))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Colombie</v>
      </c>
      <c r="V33" s="231">
        <v>1</v>
      </c>
      <c r="W33" s="100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9</v>
      </c>
      <c r="AO33" s="23">
        <f>E32+E34+F36</f>
        <v>7</v>
      </c>
      <c r="AP33" s="22">
        <f>F32+F34+E36</f>
        <v>1</v>
      </c>
      <c r="AQ33" s="24">
        <f>AO33-AP33</f>
        <v>6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60304</v>
      </c>
      <c r="BA33" s="22">
        <f>10000*(AS33+AU33)+(E32-F32+F36-E36)*100+(E32+F36)</f>
        <v>60505</v>
      </c>
      <c r="BB33" s="22">
        <f>10000*(AT33+AU33)+(F36-E36+E34-F34)*100+(F36+E34)</f>
        <v>60405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officiels'!H34,O!E34='Résultats officiels'!E34,'Résultats officiels'!F34=O!F34),1,""))</f>
        <v/>
      </c>
      <c r="D34" s="68" t="str">
        <f>D32</f>
        <v>Argentine</v>
      </c>
      <c r="E34" s="226">
        <v>2</v>
      </c>
      <c r="F34" s="226">
        <v>1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6</v>
      </c>
      <c r="L34" s="109">
        <f>INDEX(AO33:AO36,MATCH(AK34,$AL33:$AL36,0))</f>
        <v>5</v>
      </c>
      <c r="M34" s="108">
        <f>INDEX(AP33:AP36,MATCH(AK34,$AL33:$AL36,0))</f>
        <v>2</v>
      </c>
      <c r="N34" s="110">
        <f>INDEX(AQ33:AQ36,MATCH(AK34,$AL33:$AL36,0))</f>
        <v>3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2.96</v>
      </c>
      <c r="AM34" s="21" t="str">
        <f>G32</f>
        <v>Islande</v>
      </c>
      <c r="AN34" s="22">
        <f>SUM(AR34:AU34)</f>
        <v>3</v>
      </c>
      <c r="AO34" s="23">
        <f>F32+F35+E37</f>
        <v>1</v>
      </c>
      <c r="AP34" s="22">
        <f>E32+E35+F37</f>
        <v>4</v>
      </c>
      <c r="AQ34" s="24">
        <f>AO34-AP34</f>
        <v>-3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3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1</v>
      </c>
      <c r="AZ34" s="23">
        <f>10000*(AR34+AT34)+(F32-E32+E37-F37)*100+(F32+E37)</f>
        <v>-400</v>
      </c>
      <c r="BA34" s="22">
        <f>10000*(AR34+AU34)+(F32-E32+F35-E35)*100+(F32+F35)</f>
        <v>29901</v>
      </c>
      <c r="BB34" s="22" t="s">
        <v>73</v>
      </c>
      <c r="BC34" s="24">
        <f>10000*(AT34+AU34)+(F35-E35+E37-F37)*100+(F35+E37)</f>
        <v>29901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officiels'!H35,O!E35='Résultats officiels'!E35,'Résultats officiels'!F35=O!F35),1,""))</f>
        <v/>
      </c>
      <c r="D35" s="68" t="str">
        <f>G33</f>
        <v>Nigéria</v>
      </c>
      <c r="E35" s="226">
        <v>0</v>
      </c>
      <c r="F35" s="226">
        <v>1</v>
      </c>
      <c r="G35" s="73" t="str">
        <f>G32</f>
        <v>Islande</v>
      </c>
      <c r="H35" s="95">
        <f t="shared" si="0"/>
        <v>2</v>
      </c>
      <c r="I35" s="106">
        <f>AI35</f>
        <v>3</v>
      </c>
      <c r="J35" s="68" t="str">
        <f>INDEX(AM33:AM36,MATCH(AK35,$AL33:$AL36,0))</f>
        <v>Islande</v>
      </c>
      <c r="K35" s="111">
        <f>INDEX(AN33:AN36,MATCH(AK35,$AL33:$AL36,0))</f>
        <v>3</v>
      </c>
      <c r="L35" s="112">
        <f>INDEX(AO33:AO36,MATCH(AK35,$AL33:$AL36,0))</f>
        <v>1</v>
      </c>
      <c r="M35" s="111">
        <f>INDEX(AP33:AP36,MATCH(AK35,$AL33:$AL36,0))</f>
        <v>4</v>
      </c>
      <c r="N35" s="113">
        <f>INDEX(AQ33:AQ36,MATCH(AK35,$AL33:$AL36,0))</f>
        <v>-3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2.96</v>
      </c>
      <c r="AL35" s="28">
        <f>SUM(BD35:BG35)+2.47</f>
        <v>1.9700000000000002</v>
      </c>
      <c r="AM35" s="21" t="str">
        <f>D33</f>
        <v>Croatie</v>
      </c>
      <c r="AN35" s="22">
        <f>SUM(AR35:AU35)</f>
        <v>6</v>
      </c>
      <c r="AO35" s="23">
        <f>E33+F34+F37</f>
        <v>5</v>
      </c>
      <c r="AP35" s="22">
        <f>F33+E34+E37</f>
        <v>2</v>
      </c>
      <c r="AQ35" s="24">
        <f>AO35-AP35</f>
        <v>3</v>
      </c>
      <c r="AR35" s="22">
        <f>IF(ISBLANK(F34),0,IF(AT33=3,0,IF(AT33=1,1,3)))</f>
        <v>0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30103</v>
      </c>
      <c r="BA35" s="22" t="s">
        <v>73</v>
      </c>
      <c r="BB35" s="22">
        <f>10000*(AR35+AU35)+(E33-F33+F34-E34)*100+(E33+F34)</f>
        <v>30103</v>
      </c>
      <c r="BC35" s="24">
        <f>10000*(AS35+AU35)+(E33-F33+F37-E37)*100+(E33+F37)</f>
        <v>60404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officiels'!H36,O!E36='Résultats officiels'!E36,'Résultats officiels'!F36=O!F36),1,""))</f>
        <v/>
      </c>
      <c r="D36" s="68" t="str">
        <f>G33</f>
        <v>Nigéria</v>
      </c>
      <c r="E36" s="226">
        <v>0</v>
      </c>
      <c r="F36" s="226">
        <v>3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0</v>
      </c>
      <c r="M36" s="115">
        <f>INDEX(AP33:AP36,MATCH(AK36,$AL33:$AL36,0))</f>
        <v>6</v>
      </c>
      <c r="N36" s="117">
        <f>INDEX(AQ33:AQ36,MATCH(AK36,$AL33:$AL36,0))</f>
        <v>-6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officiels'!U38=O!U36),"E",""))</f>
        <v>E</v>
      </c>
      <c r="R36" s="98" t="str">
        <f>IF('Résultats officiels'!O36=0,"",IF(AND(U36='Résultats officiels'!U36,'Résultats officiels'!U37=O!U37),"A",""))</f>
        <v/>
      </c>
      <c r="S36" s="286" t="str">
        <f>IF(O36=0,"",IF(AND(R36="A",O36='Résultats officiels'!O36),1,IF(AND(O!R37="A",O!O36='Résultats officiels'!O38),1,"")))</f>
        <v/>
      </c>
      <c r="T36" s="297" t="str">
        <f>IF(O36=0,"",IF(AND(R36="A",O36='Résultats officiels'!O36,V36='Résultats officiels'!V36,'Résultats officiels'!V37=O!V37),1,IF(AND(O!R37="A",O!O36='Résultats officiels'!O38,O!V36='Résultats officiels'!V38,'Résultats officiels'!V39=O!V37),1,"")))</f>
        <v/>
      </c>
      <c r="U36" s="128" t="str">
        <f>IF(100*V26+W26&gt;100*V27+W27,U26,IF(100*V26+W26&lt;100*V27+W27,U27,IF(X27*X26=1,"-",CONCATENATE(U26," ou ",U27))))</f>
        <v>France</v>
      </c>
      <c r="V36" s="229">
        <v>0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3.98</v>
      </c>
      <c r="AL36" s="30">
        <f>SUM(BD36:BG36)+2.48</f>
        <v>3.98</v>
      </c>
      <c r="AM36" s="31" t="str">
        <f>G33</f>
        <v>Nigéria</v>
      </c>
      <c r="AN36" s="27">
        <f>SUM(AR36:AU36)</f>
        <v>0</v>
      </c>
      <c r="AO36" s="32">
        <f>F33+E35+E36</f>
        <v>0</v>
      </c>
      <c r="AP36" s="27">
        <f>E33+F35+F36</f>
        <v>6</v>
      </c>
      <c r="AQ36" s="33">
        <f>AO36-AP36</f>
        <v>-6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-400</v>
      </c>
      <c r="BB36" s="27">
        <f>10000*(AR36+AT36)+(E36-F36+F33-E33)*100+(E36+F33)</f>
        <v>-500</v>
      </c>
      <c r="BC36" s="33">
        <f>10000*(AS36+AT36)+(E35-F35+F33-E33)*100+(E35+F33)</f>
        <v>-300</v>
      </c>
      <c r="BD36" s="34">
        <f>-BG33</f>
        <v>0.5</v>
      </c>
      <c r="BE36" s="35">
        <f>-BG34</f>
        <v>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 t="str">
        <f>IF(H37=0,"",IF(AND(H37='Résultats officiels'!H37,O!E37='Résultats officiels'!E37,'Résultats officiels'!F37=O!F37),1,""))</f>
        <v/>
      </c>
      <c r="D37" s="71" t="str">
        <f>G32</f>
        <v>Islande</v>
      </c>
      <c r="E37" s="226">
        <v>0</v>
      </c>
      <c r="F37" s="226">
        <v>2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75"/>
      <c r="L37" s="175"/>
      <c r="M37" s="175"/>
      <c r="N37" s="175"/>
      <c r="O37" s="293"/>
      <c r="P37" s="293"/>
      <c r="Q37" s="97" t="str">
        <f>IF(AND('Résultats officiels'!O36&gt;0,U37='Résultats officiels'!U37),"E",IF(AND('Résultats officiels'!O38&gt;0,'Résultats officiels'!U39=O!U37),"E",""))</f>
        <v/>
      </c>
      <c r="R37" s="98" t="str">
        <f>IF('Résultats officiels'!O38=0,"",IF(AND(U36='Résultats officiels'!U38,'Résultats officiels'!U39=O!U37),"A",""))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31">
        <v>2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227"/>
      <c r="F38" s="227"/>
      <c r="G38" s="95"/>
      <c r="H38" s="95"/>
      <c r="I38" s="177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officiels'!U36=O!U38),"E",""))</f>
        <v/>
      </c>
      <c r="R38" s="98" t="str">
        <f>IF('Résultats officiels'!O38=0,"",IF(AND(U38='Résultats officiels'!U38,'Résultats officiels'!U39=O!U39),"A",""))</f>
        <v/>
      </c>
      <c r="S38" s="286" t="str">
        <f>IF(O38=0,"",IF(AND(R38="A",O38='Résultats officiels'!O38),1,IF(AND(O!R39="A",O!O38='Résultats officiels'!O36),1,"")))</f>
        <v/>
      </c>
      <c r="T38" s="297" t="str">
        <f>IF(O38=0,"",IF(AND(R38="A",O38='Résultats officiels'!O38,V38='Résultats officiels'!V38,'Résultats officiels'!V39=O!V39),1,IF(AND(O!R39="A",O!O38='Résultats officiels'!O36,O!V38='Résultats officiels'!V36,'Résultats officiels'!V37=O!V39),1,"")))</f>
        <v/>
      </c>
      <c r="U38" s="125" t="str">
        <f>IF(100*V28+W28&gt;100*V29+W29,U28,IF(100*V28+W28&lt;100*V29+W29,U29,IF(X30*X31=1,"-",CONCATENATE(U28," ou ",U29))))</f>
        <v>Espagne</v>
      </c>
      <c r="V38" s="229">
        <v>2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228"/>
      <c r="F39" s="228"/>
      <c r="G39" s="94"/>
      <c r="H39" s="95"/>
      <c r="I39" s="177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officiels'!U37=O!U39),"E",""))</f>
        <v/>
      </c>
      <c r="R39" s="98" t="str">
        <f>IF('Résultats officiels'!O36=0,"",IF(AND(U38='Résultats officiels'!U36,'Résultats officiels'!U37=O!U39),"A",""))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31">
        <v>1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officiels'!H40,O!E40='Résultats officiels'!E40,'Résultats officiels'!F40=O!F40),1,""))</f>
        <v/>
      </c>
      <c r="D40" s="67" t="s">
        <v>83</v>
      </c>
      <c r="E40" s="226">
        <v>1</v>
      </c>
      <c r="F40" s="226">
        <v>0</v>
      </c>
      <c r="G40" s="72" t="s">
        <v>128</v>
      </c>
      <c r="H40" s="95">
        <f t="shared" si="0"/>
        <v>1</v>
      </c>
      <c r="I40" s="177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officiels'!H41,O!E41='Résultats officiels'!E41,'Résultats officiels'!F41=O!F41),1,""))</f>
        <v/>
      </c>
      <c r="D41" s="68" t="s">
        <v>36</v>
      </c>
      <c r="E41" s="226">
        <v>2</v>
      </c>
      <c r="F41" s="226">
        <v>1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9</v>
      </c>
      <c r="M41" s="103">
        <f>INDEX(AP41:AP44,MATCH(AK41,$AL41:$AL44,0))</f>
        <v>2</v>
      </c>
      <c r="N41" s="123">
        <f>INDEX(AQ41:AQ44,MATCH(AK41,$AL41:$AL44,0))</f>
        <v>7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2.95</v>
      </c>
      <c r="AM41" s="21" t="str">
        <f>D40</f>
        <v>Costa Rica</v>
      </c>
      <c r="AN41" s="22">
        <f>SUM(AR41:AU41)</f>
        <v>3</v>
      </c>
      <c r="AO41" s="23">
        <f>E40+E42+F44</f>
        <v>2</v>
      </c>
      <c r="AP41" s="22">
        <f>F40+F42+E44</f>
        <v>4</v>
      </c>
      <c r="AQ41" s="24">
        <f>AO41-AP41</f>
        <v>-2</v>
      </c>
      <c r="AR41" s="22" t="s">
        <v>73</v>
      </c>
      <c r="AS41" s="22">
        <f>IF(ISBLANK(E40),0,IF(E40&gt;F40,3,IF(E40=F40,1,0)))</f>
        <v>3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1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29902</v>
      </c>
      <c r="BA41" s="22">
        <f>10000*(AS41+AU41)+(E40-F40+F44-E44)*100+(E40+F44)</f>
        <v>30001</v>
      </c>
      <c r="BB41" s="22">
        <f>10000*(AT41+AU41)+(F44-E44+E42-F42)*100+(F44+E42)</f>
        <v>-299</v>
      </c>
      <c r="BC41" s="24" t="s">
        <v>73</v>
      </c>
      <c r="BD41" s="23" t="s">
        <v>73</v>
      </c>
      <c r="BE41" s="25">
        <f>IF($AN41&gt;$AN42,-0.5,IF($AN42&gt;$AN41,0.5,IF(AW41,-0.5,IF(AV42,0.5,BU41))))</f>
        <v>-0.5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officiels'!H42,O!E42='Résultats officiels'!E42,'Résultats officiels'!F42=O!F42),1,""))</f>
        <v/>
      </c>
      <c r="D42" s="68" t="str">
        <f>D40</f>
        <v>Costa Rica</v>
      </c>
      <c r="E42" s="226">
        <v>1</v>
      </c>
      <c r="F42" s="226">
        <v>3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6</v>
      </c>
      <c r="L42" s="109">
        <f>INDEX(AO41:AO44,MATCH(AK42,$AL41:$AL44,0))</f>
        <v>4</v>
      </c>
      <c r="M42" s="108">
        <f>INDEX(AP41:AP44,MATCH(AK42,$AL41:$AL44,0))</f>
        <v>2</v>
      </c>
      <c r="N42" s="110">
        <f>INDEX(AQ41:AQ44,MATCH(AK42,$AL41:$AL44,0))</f>
        <v>2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3.96</v>
      </c>
      <c r="AM42" s="21" t="str">
        <f>G40</f>
        <v>Serbie</v>
      </c>
      <c r="AN42" s="22">
        <f>SUM(AR42:AU42)</f>
        <v>0</v>
      </c>
      <c r="AO42" s="23">
        <f>F40+F43+E45</f>
        <v>0</v>
      </c>
      <c r="AP42" s="22">
        <f>E40+E43+F45</f>
        <v>7</v>
      </c>
      <c r="AQ42" s="24">
        <f>AO42-AP42</f>
        <v>-7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-500</v>
      </c>
      <c r="BA42" s="22">
        <f>10000*(AR42+AU42)+(F40-E40+F43-E43)*100+(F40+F43)</f>
        <v>-300</v>
      </c>
      <c r="BB42" s="22" t="s">
        <v>73</v>
      </c>
      <c r="BC42" s="24">
        <f>10000*(AT42+AU42)+(F43-E43+E45-F45)*100+(F43+E45)</f>
        <v>-600</v>
      </c>
      <c r="BD42" s="29">
        <f>-BE41</f>
        <v>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 t="str">
        <f>IF(H43=0,"",IF(AND(H43='Résultats officiels'!H43,O!E43='Résultats officiels'!E43,'Résultats officiels'!F43=O!F43),1,""))</f>
        <v/>
      </c>
      <c r="D43" s="68" t="str">
        <f>G41</f>
        <v>Suisse</v>
      </c>
      <c r="E43" s="226">
        <v>2</v>
      </c>
      <c r="F43" s="226">
        <v>0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Costa Rica</v>
      </c>
      <c r="K43" s="111">
        <f>INDEX(AN41:AN44,MATCH(AK43,$AL41:$AL44,0))</f>
        <v>3</v>
      </c>
      <c r="L43" s="112">
        <f>INDEX(AO41:AO44,MATCH(AK43,$AL41:$AL44,0))</f>
        <v>2</v>
      </c>
      <c r="M43" s="111">
        <f>INDEX(AP41:AP44,MATCH(AK43,$AL41:$AL44,0))</f>
        <v>4</v>
      </c>
      <c r="N43" s="113">
        <f>INDEX(AQ41:AQ44,MATCH(AK43,$AL41:$AL44,0))</f>
        <v>-2</v>
      </c>
      <c r="O43" s="173"/>
      <c r="P43" s="173"/>
      <c r="Q43" s="97" t="str">
        <f>IF(AND('Résultats officiels'!O41&gt;0,U43='Résultats officiels'!U43),"E",IF(AND('Résultats officiels'!O41&gt;0,'Résultats officiels'!U44=O!U43),"E",""))</f>
        <v/>
      </c>
      <c r="R43" s="98" t="str">
        <f>IF('Résultats officiels'!O41=0,"",IF(AND(U43='Résultats officiels'!U43,'Résultats officiels'!U44=O!U44),"A",""))</f>
        <v/>
      </c>
      <c r="S43" s="286" t="str">
        <f>IF(O41=0,"",IF(AND(R43="A",O41='Résultats officiels'!O41),1,IF(AND(O!R44="A",O!O41='Résultats officiels'!O41),1,"")))</f>
        <v/>
      </c>
      <c r="T43" s="287" t="str">
        <f>IF(O41=0,"",IF(AND(R43="A",O41='Résultats officiels'!O41,V43='Résultats officiels'!V43,'Résultats officiels'!V44=O!V44),1,IF(AND(O!R44="A",O!O41='Résultats officiels'!O41,O!V43='Résultats officiels'!V44,'Résultats officiels'!V43=O!V44),1,"")))</f>
        <v/>
      </c>
      <c r="U43" s="125" t="str">
        <f>IF(100*V36+W36&gt;100*V37+W37,U36,IF(100*V36+W36&lt;100*V37+W37,U37," - "))</f>
        <v>Brésil</v>
      </c>
      <c r="V43" s="229">
        <v>0</v>
      </c>
      <c r="W43" s="100"/>
      <c r="X43" s="147" t="str">
        <f>IF(AND('Résultats officiels'!X41&gt;0,AA43='Résultats officiels'!AA43),"E",IF(AND('Résultats officiels'!X41&gt;0,'Résultats officiels'!AA44=O!AA43),"E",""))</f>
        <v/>
      </c>
      <c r="Y43" s="286" t="str">
        <f>IF(X41=0,"",IF(AND(X45="A",X41='Résultats officiels'!X41),1,IF(AND(X46="A",O!X41='Résultats officiels'!X41),1,"")))</f>
        <v/>
      </c>
      <c r="Z43" s="287" t="str">
        <f>IF(X41=0,"",IF(AND(X45="A",X41='Résultats officiels'!X41,AB43='Résultats officiels'!AB43,'Résultats officiels'!AB44=O!AB44),1,IF(AND(O!X46="A",O!X41='Résultats officiels'!X41,O!AB43='Résultats officiels'!AB44,'Résultats officiels'!AB43=O!AB44),1,"")))</f>
        <v/>
      </c>
      <c r="AA43" s="100" t="str">
        <f>IF(100*V36+W36&gt;100*V37+W37,U37,IF(100*V36+W36&lt;100*V37+W37,U36," - "))</f>
        <v>France</v>
      </c>
      <c r="AB43" s="226">
        <v>1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2.95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9</v>
      </c>
      <c r="AP43" s="22">
        <f>F41+E42+E45</f>
        <v>2</v>
      </c>
      <c r="AQ43" s="24">
        <f>AO43-AP43</f>
        <v>7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60607</v>
      </c>
      <c r="BA43" s="22" t="s">
        <v>73</v>
      </c>
      <c r="BB43" s="22">
        <f>10000*(AR43+AU43)+(E41-F41+F42-E42)*100+(E41+F42)</f>
        <v>60305</v>
      </c>
      <c r="BC43" s="24">
        <f>10000*(AS43+AU43)+(E41-F41+F45-E45)*100+(E41+F45)</f>
        <v>60506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officiels'!H44,O!E44='Résultats officiels'!E44,'Résultats officiels'!F44=O!F44),1,""))</f>
        <v/>
      </c>
      <c r="D44" s="68" t="str">
        <f>G41</f>
        <v>Suisse</v>
      </c>
      <c r="E44" s="226">
        <v>1</v>
      </c>
      <c r="F44" s="226">
        <v>0</v>
      </c>
      <c r="G44" s="73" t="str">
        <f>D40</f>
        <v>Costa Rica</v>
      </c>
      <c r="H44" s="95">
        <f t="shared" si="0"/>
        <v>1</v>
      </c>
      <c r="I44" s="114">
        <f>AI44</f>
        <v>4</v>
      </c>
      <c r="J44" s="71" t="str">
        <f>INDEX(AM41:AM44,MATCH(AK44,$AL41:$AL44,0))</f>
        <v>Serbie</v>
      </c>
      <c r="K44" s="115">
        <f>INDEX(AN41:AN44,MATCH(AK44,$AL41:$AL44,0))</f>
        <v>0</v>
      </c>
      <c r="L44" s="116">
        <f>INDEX(AO41:AO44,MATCH(AK44,$AL41:$AL44,0))</f>
        <v>0</v>
      </c>
      <c r="M44" s="115">
        <f>INDEX(AP41:AP44,MATCH(AK44,$AL41:$AL44,0))</f>
        <v>7</v>
      </c>
      <c r="N44" s="117">
        <f>INDEX(AQ41:AQ44,MATCH(AK44,$AL41:$AL44,0))</f>
        <v>-7</v>
      </c>
      <c r="O44" s="173"/>
      <c r="P44" s="173"/>
      <c r="Q44" s="97" t="str">
        <f>IF(AND('Résultats officiels'!O41&gt;0,U44='Résultats officiels'!U44),"E",IF(AND('Résultats officiels'!O41&gt;0,'Résultats officiels'!U43=O!U44),"E",""))</f>
        <v/>
      </c>
      <c r="R44" s="98" t="str">
        <f>IF('Résultats officiels'!O41=0,"",IF(AND(U43='Résultats officiels'!U44,'Résultats officiels'!U43=O!U44),"A",""))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Espagne</v>
      </c>
      <c r="V44" s="231">
        <v>1</v>
      </c>
      <c r="W44" s="100"/>
      <c r="X44" s="147" t="str">
        <f>IF(AND('Résultats officiels'!X41&gt;0,AA44='Résultats officiels'!AA44),"E",IF(AND('Résultats officiels'!X41&gt;0,'Résultats officiels'!AA43=O!AA44),"E",""))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Allemagne</v>
      </c>
      <c r="AB44" s="231">
        <v>0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3.96</v>
      </c>
      <c r="AL44" s="30">
        <f>SUM(BD44:BG44)+2.48</f>
        <v>1.98</v>
      </c>
      <c r="AM44" s="31" t="str">
        <f>G41</f>
        <v>Suisse</v>
      </c>
      <c r="AN44" s="27">
        <f>SUM(AR44:AU44)</f>
        <v>6</v>
      </c>
      <c r="AO44" s="32">
        <f>F41+E43+E44</f>
        <v>4</v>
      </c>
      <c r="AP44" s="27">
        <f>E41+F43+F44</f>
        <v>2</v>
      </c>
      <c r="AQ44" s="33">
        <f>AO44-AP44</f>
        <v>2</v>
      </c>
      <c r="AR44" s="27">
        <f>IF(ISBLANK(E44),0,IF(AU41=3,0,IF(AU41=1,1,3)))</f>
        <v>3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60303</v>
      </c>
      <c r="BB44" s="27">
        <f>10000*(AR44+AT44)+(E44-F44+F41-E41)*100+(E44+F41)</f>
        <v>30002</v>
      </c>
      <c r="BC44" s="33">
        <f>10000*(AS44+AT44)+(E43-F43+F41-E41)*100+(E43+F41)</f>
        <v>30103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officiels'!H45,O!E45='Résultats officiels'!E45,'Résultats officiels'!F45=O!F45),1,""))</f>
        <v/>
      </c>
      <c r="D45" s="71" t="str">
        <f>G40</f>
        <v>Serbie</v>
      </c>
      <c r="E45" s="226">
        <v>0</v>
      </c>
      <c r="F45" s="226">
        <v>4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5"/>
      <c r="L45" s="175"/>
      <c r="M45" s="175"/>
      <c r="N45" s="175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officiels'!AA44=O!AA44),"A",""))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227"/>
      <c r="F46" s="227"/>
      <c r="G46" s="95"/>
      <c r="H46" s="95"/>
      <c r="I46" s="177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officiels'!U46=O!U46),"C","")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Espagne</v>
      </c>
      <c r="V46" s="130"/>
      <c r="W46" s="95"/>
      <c r="X46" s="148" t="str">
        <f>IF('Résultats officiels'!X41=0,"",IF(AND(AA43='Résultats officiels'!AA44,'Résultats officiels'!AA43=O!AA44),"A",""))</f>
        <v/>
      </c>
      <c r="Y46" s="288" t="s">
        <v>92</v>
      </c>
      <c r="Z46" s="257"/>
      <c r="AA46" s="282" t="str">
        <f>IF(100*V43+W43&gt;100*V44+W44,U44,IF(100*V44+W44&gt;100*V43+W43,U43,"-"))</f>
        <v>Brésil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228"/>
      <c r="F47" s="228"/>
      <c r="G47" s="94"/>
      <c r="H47" s="95"/>
      <c r="I47" s="177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officiels'!AA46=O!AA46),"S","")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officiels'!H48,O!E48='Résultats officiels'!E48,'Résultats officiels'!F48=O!F48),1,""))</f>
        <v/>
      </c>
      <c r="D48" s="67" t="s">
        <v>100</v>
      </c>
      <c r="E48" s="226">
        <v>2</v>
      </c>
      <c r="F48" s="226">
        <v>0</v>
      </c>
      <c r="G48" s="72" t="s">
        <v>72</v>
      </c>
      <c r="H48" s="95">
        <f t="shared" si="0"/>
        <v>1</v>
      </c>
      <c r="I48" s="177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France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 t="str">
        <f>IF(H49=0,"",IF(AND(H49='Résultats officiels'!H49,O!E49='Résultats officiels'!E49,'Résultats officiels'!F49=O!F49),1,""))</f>
        <v/>
      </c>
      <c r="D49" s="68" t="s">
        <v>129</v>
      </c>
      <c r="E49" s="226">
        <v>2</v>
      </c>
      <c r="F49" s="226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7</v>
      </c>
      <c r="M49" s="103">
        <f>INDEX(AP49:AP52,MATCH(AK49,$AL49:$AL52,0))</f>
        <v>1</v>
      </c>
      <c r="N49" s="123">
        <f>INDEX(AQ49:AQ52,MATCH(AK49,$AL49:$AL52,0))</f>
        <v>6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7</v>
      </c>
      <c r="AP49" s="22">
        <f>F48+F50+E52</f>
        <v>1</v>
      </c>
      <c r="AQ49" s="24">
        <f>AO49-AP49</f>
        <v>6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60304</v>
      </c>
      <c r="BA49" s="22">
        <f>10000*(AS49+AU49)+(E48-F48+F52-E52)*100+(E48+F52)</f>
        <v>60505</v>
      </c>
      <c r="BB49" s="22">
        <f>10000*(AT49+AU49)+(F52-E52+E50-F50)*100+(F52+E50)</f>
        <v>60405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>
        <f>IF(H50=0,"",IF(AND(H50='Résultats officiels'!H50,O!E50='Résultats officiels'!E50,'Résultats officiels'!F50=O!F50),1,""))</f>
        <v>1</v>
      </c>
      <c r="D50" s="68" t="str">
        <f>D48</f>
        <v>Allemagne</v>
      </c>
      <c r="E50" s="226">
        <v>2</v>
      </c>
      <c r="F50" s="226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Suède</v>
      </c>
      <c r="K50" s="108">
        <f>INDEX(AN49:AN52,MATCH(AK50,$AL49:$AL52,0))</f>
        <v>6</v>
      </c>
      <c r="L50" s="109">
        <f>INDEX(AO49:AO52,MATCH(AK50,$AL49:$AL52,0))</f>
        <v>5</v>
      </c>
      <c r="M50" s="108">
        <f>INDEX(AP49:AP52,MATCH(AK50,$AL49:$AL52,0))</f>
        <v>2</v>
      </c>
      <c r="N50" s="110">
        <f>INDEX(AQ49:AQ52,MATCH(AK50,$AL49:$AL52,0))</f>
        <v>3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Allemagne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1.9700000000000002</v>
      </c>
      <c r="AL50" s="28">
        <f>SUM(BD50:BG50)+2.46</f>
        <v>2.96</v>
      </c>
      <c r="AM50" s="21" t="str">
        <f>G48</f>
        <v>Mexique</v>
      </c>
      <c r="AN50" s="22">
        <f>SUM(AR50:AU50)</f>
        <v>3</v>
      </c>
      <c r="AO50" s="23">
        <f>F48+F51+E53</f>
        <v>1</v>
      </c>
      <c r="AP50" s="22">
        <f>E48+E51+F53</f>
        <v>4</v>
      </c>
      <c r="AQ50" s="24">
        <f>AO50-AP50</f>
        <v>-3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3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1</v>
      </c>
      <c r="AZ50" s="23">
        <f>10000*(AR50+AT50)+(F48-E48+E53-F53)*100+(F48+E53)</f>
        <v>-400</v>
      </c>
      <c r="BA50" s="22">
        <f>10000*(AR50+AU50)+(F48-E48+F51-E51)*100+(F48+F51)</f>
        <v>29901</v>
      </c>
      <c r="BB50" s="22" t="s">
        <v>73</v>
      </c>
      <c r="BC50" s="24">
        <f>10000*(AT50+AU50)+(F51-E51+E53-F53)*100+(F51+E53)</f>
        <v>29901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>
        <f>IF(H51=0,"",IF(H51='Résultats officiels'!H51,1,""))</f>
        <v>1</v>
      </c>
      <c r="C51" s="75" t="str">
        <f>IF(H51=0,"",IF(AND(H51='Résultats officiels'!H51,O!E51='Résultats officiels'!E51,'Résultats officiels'!F51=O!F51),1,""))</f>
        <v/>
      </c>
      <c r="D51" s="68" t="str">
        <f>G49</f>
        <v>Corée du Sud</v>
      </c>
      <c r="E51" s="226">
        <v>0</v>
      </c>
      <c r="F51" s="226">
        <v>1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Mexique</v>
      </c>
      <c r="K51" s="111">
        <f>INDEX(AN49:AN52,MATCH(AK51,$AL49:$AL52,0))</f>
        <v>3</v>
      </c>
      <c r="L51" s="112">
        <f>INDEX(AO49:AO52,MATCH(AK51,$AL49:$AL52,0))</f>
        <v>1</v>
      </c>
      <c r="M51" s="111">
        <f>INDEX(AP49:AP52,MATCH(AK51,$AL49:$AL52,0))</f>
        <v>4</v>
      </c>
      <c r="N51" s="113">
        <f>INDEX(AQ49:AQ52,MATCH(AK51,$AL49:$AL52,0))</f>
        <v>-3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27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2.96</v>
      </c>
      <c r="AL51" s="28">
        <f>SUM(BD51:BG51)+2.47</f>
        <v>1.9700000000000002</v>
      </c>
      <c r="AM51" s="21" t="str">
        <f>D49</f>
        <v>Suède</v>
      </c>
      <c r="AN51" s="22">
        <f>SUM(AR51:AU51)</f>
        <v>6</v>
      </c>
      <c r="AO51" s="23">
        <f>E49+F50+F53</f>
        <v>5</v>
      </c>
      <c r="AP51" s="22">
        <f>F49+E50+E53</f>
        <v>2</v>
      </c>
      <c r="AQ51" s="24">
        <f>AO51-AP51</f>
        <v>3</v>
      </c>
      <c r="AR51" s="22">
        <f>IF(ISBLANK(F50),0,IF(AT49=3,0,IF(AT49=1,1,3)))</f>
        <v>0</v>
      </c>
      <c r="AS51" s="22">
        <f>IF(ISBLANK(F53),0,IF(F53&gt;E53,3,IF(F53=E53,1,0)))</f>
        <v>3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1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30103</v>
      </c>
      <c r="BA51" s="22" t="s">
        <v>73</v>
      </c>
      <c r="BB51" s="22">
        <f>10000*(AR51+AU51)+(E49-F49+F50-E50)*100+(E49+F50)</f>
        <v>30103</v>
      </c>
      <c r="BC51" s="24">
        <f>10000*(AS51+AU51)+(E49-F49+F53-E53)*100+(E49+F53)</f>
        <v>60404</v>
      </c>
      <c r="BD51" s="29">
        <f>-BF49</f>
        <v>0.5</v>
      </c>
      <c r="BE51" s="25">
        <f>-BF50</f>
        <v>-0.5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officiels'!H52,O!E52='Résultats officiels'!E52,'Résultats officiels'!F52=O!F52),1,""))</f>
        <v/>
      </c>
      <c r="D52" s="68" t="str">
        <f>G49</f>
        <v>Corée du Sud</v>
      </c>
      <c r="E52" s="226">
        <v>0</v>
      </c>
      <c r="F52" s="226">
        <v>3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0</v>
      </c>
      <c r="M52" s="115">
        <f>INDEX(AP49:AP52,MATCH(AK52,$AL49:$AL52,0))</f>
        <v>6</v>
      </c>
      <c r="N52" s="117">
        <f>INDEX(AQ49:AQ52,MATCH(AK52,$AL49:$AL52,0))</f>
        <v>-6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0</v>
      </c>
      <c r="AO52" s="32">
        <f>F49+E51+E52</f>
        <v>0</v>
      </c>
      <c r="AP52" s="27">
        <f>E49+F51+F52</f>
        <v>6</v>
      </c>
      <c r="AQ52" s="33">
        <f>AO52-AP52</f>
        <v>-6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-400</v>
      </c>
      <c r="BB52" s="27">
        <f>10000*(AR52+AT52)+(E52-F52+F49-E49)*100+(E52+F49)</f>
        <v>-500</v>
      </c>
      <c r="BC52" s="33">
        <f>10000*(AS52+AT52)+(E51-F51+F49-E49)*100+(E51+F49)</f>
        <v>-300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>
        <f>IF(H53=0,"",IF(H53='Résultats officiels'!H53,1,""))</f>
        <v>1</v>
      </c>
      <c r="C53" s="75" t="str">
        <f>IF(H53=0,"",IF(AND(H53='Résultats officiels'!H53,O!E53='Résultats officiels'!E53,'Résultats officiels'!F53=O!F53),1,""))</f>
        <v/>
      </c>
      <c r="D53" s="71" t="str">
        <f>G48</f>
        <v>Mexique</v>
      </c>
      <c r="E53" s="226">
        <v>0</v>
      </c>
      <c r="F53" s="226">
        <v>2</v>
      </c>
      <c r="G53" s="74" t="str">
        <f>D49</f>
        <v>Suède</v>
      </c>
      <c r="H53" s="95">
        <f t="shared" si="0"/>
        <v>2</v>
      </c>
      <c r="I53" s="118"/>
      <c r="J53" s="119" t="str">
        <f>IF(OR(I51&lt;3,I50&lt;2),"TIRAGE AU SORT !!!"," ")</f>
        <v xml:space="preserve"> </v>
      </c>
      <c r="K53" s="175"/>
      <c r="L53" s="175"/>
      <c r="M53" s="175"/>
      <c r="N53" s="175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4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227"/>
      <c r="F54" s="227"/>
      <c r="G54" s="95"/>
      <c r="H54" s="95"/>
      <c r="I54" s="177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228"/>
      <c r="F55" s="228"/>
      <c r="G55" s="94"/>
      <c r="H55" s="95"/>
      <c r="I55" s="177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17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officiels'!H56,O!E56='Résultats officiels'!E56,'Résultats officiels'!F56=O!F56),1,""))</f>
        <v/>
      </c>
      <c r="D56" s="67" t="s">
        <v>103</v>
      </c>
      <c r="E56" s="226">
        <v>2</v>
      </c>
      <c r="F56" s="226">
        <v>0</v>
      </c>
      <c r="G56" s="72" t="s">
        <v>130</v>
      </c>
      <c r="H56" s="95">
        <f t="shared" si="0"/>
        <v>1</v>
      </c>
      <c r="I56" s="177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 t="str">
        <f>IF(H57=0,"",IF(AND(H57='Résultats officiels'!H57,O!E57='Résultats officiels'!E57,'Résultats officiels'!F57=O!F57),1,""))</f>
        <v/>
      </c>
      <c r="D57" s="68" t="s">
        <v>131</v>
      </c>
      <c r="E57" s="226">
        <v>0</v>
      </c>
      <c r="F57" s="226">
        <v>1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9</v>
      </c>
      <c r="L57" s="104">
        <f>INDEX(AO57:AO60,MATCH(AK57,$AL57:$AL60,0))</f>
        <v>5</v>
      </c>
      <c r="M57" s="103">
        <f>INDEX(AP57:AP60,MATCH(AK57,$AL57:$AL60,0))</f>
        <v>1</v>
      </c>
      <c r="N57" s="123">
        <f>INDEX(AQ57:AQ60,MATCH(AK57,$AL57:$AL60,0))</f>
        <v>4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3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9</v>
      </c>
      <c r="AO57" s="47">
        <f>E56+E58+F60</f>
        <v>5</v>
      </c>
      <c r="AP57" s="46">
        <f>F56+F58+E60</f>
        <v>1</v>
      </c>
      <c r="AQ57" s="48">
        <f>AO57-AP57</f>
        <v>4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3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60303</v>
      </c>
      <c r="BA57" s="46">
        <f>10000*(AS57+AU57)+(E56-F56+F60-E60)*100+(E56+F60)</f>
        <v>60304</v>
      </c>
      <c r="BB57" s="46">
        <f>10000*(AT57+AU57)+(F60-E60+E58-F58)*100+(F60+E58)</f>
        <v>60203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1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0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officiels'!H58,O!E58='Résultats officiels'!E58,'Résultats officiels'!F58=O!F58),1,""))</f>
        <v/>
      </c>
      <c r="D58" s="68" t="str">
        <f>D56</f>
        <v>Belgique</v>
      </c>
      <c r="E58" s="226">
        <v>1</v>
      </c>
      <c r="F58" s="226">
        <v>0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6</v>
      </c>
      <c r="L58" s="109">
        <f>INDEX(AO57:AO60,MATCH(AK58,$AL57:$AL60,0))</f>
        <v>3</v>
      </c>
      <c r="M58" s="108">
        <f>INDEX(AP57:AP60,MATCH(AK58,$AL57:$AL60,0))</f>
        <v>2</v>
      </c>
      <c r="N58" s="110">
        <f>INDEX(AQ57:AQ60,MATCH(AK58,$AL57:$AL60,0))</f>
        <v>1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1</v>
      </c>
      <c r="AO58" s="47">
        <f>F56+F59+E61</f>
        <v>1</v>
      </c>
      <c r="AP58" s="46">
        <f>E56+E59+F61</f>
        <v>4</v>
      </c>
      <c r="AQ58" s="48">
        <f>AO58-AP58</f>
        <v>-3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1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9801</v>
      </c>
      <c r="BA58" s="46">
        <f>10000*(AR58+AU58)+(F56-E56+F59-E59)*100+(F56+F59)</f>
        <v>-300</v>
      </c>
      <c r="BB58" s="46" t="s">
        <v>73</v>
      </c>
      <c r="BC58" s="48">
        <f>10000*(AT58+AU58)+(F59-E59+E61-F61)*100+(F59+E61)</f>
        <v>9901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officiels'!H59,O!E59='Résultats officiels'!E59,'Résultats officiels'!F59=O!F59),1,""))</f>
        <v/>
      </c>
      <c r="D59" s="68" t="str">
        <f>G57</f>
        <v>Angleterre</v>
      </c>
      <c r="E59" s="226">
        <v>1</v>
      </c>
      <c r="F59" s="226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1</v>
      </c>
      <c r="L59" s="112">
        <f>INDEX(AO57:AO60,MATCH(AK59,$AL57:$AL60,0))</f>
        <v>1</v>
      </c>
      <c r="M59" s="111">
        <f>INDEX(AP57:AP60,MATCH(AK59,$AL57:$AL60,0))</f>
        <v>3</v>
      </c>
      <c r="N59" s="113">
        <f>INDEX(AQ57:AQ60,MATCH(AK59,$AL57:$AL60,0))</f>
        <v>-2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1</v>
      </c>
      <c r="AO59" s="47">
        <f>E57+F58+F61</f>
        <v>1</v>
      </c>
      <c r="AP59" s="46">
        <f>F57+E58+E61</f>
        <v>3</v>
      </c>
      <c r="AQ59" s="48">
        <f>AO59-AP59</f>
        <v>-2</v>
      </c>
      <c r="AR59" s="46">
        <f>IF(ISBLANK(F58),0,IF(AT57=3,0,IF(AT57=1,1,3)))</f>
        <v>0</v>
      </c>
      <c r="AS59" s="46">
        <f>IF(ISBLANK(F61),0,IF(F61&gt;E61,3,IF(F61=E61,1,0)))</f>
        <v>1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9901</v>
      </c>
      <c r="BA59" s="46" t="s">
        <v>73</v>
      </c>
      <c r="BB59" s="46">
        <f>10000*(AR59+AU59)+(E57-F57+F58-E58)*100+(E57+F58)</f>
        <v>-200</v>
      </c>
      <c r="BC59" s="48">
        <f>10000*(AS59+AU59)+(E57-F57+F61-E61)*100+(E57+F61)</f>
        <v>9901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>
        <f>IF(H60=0,"",IF(H60='Résultats officiels'!H60,1,""))</f>
        <v>1</v>
      </c>
      <c r="C60" s="75" t="str">
        <f>IF(H60=0,"",IF(AND(H60='Résultats officiels'!H60,O!E60='Résultats officiels'!E60,'Résultats officiels'!F60=O!F60),1,""))</f>
        <v/>
      </c>
      <c r="D60" s="68" t="str">
        <f>G57</f>
        <v>Angleterre</v>
      </c>
      <c r="E60" s="226">
        <v>1</v>
      </c>
      <c r="F60" s="226">
        <v>2</v>
      </c>
      <c r="G60" s="73" t="str">
        <f>D56</f>
        <v>Belgique</v>
      </c>
      <c r="H60" s="95">
        <f t="shared" si="0"/>
        <v>2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1</v>
      </c>
      <c r="L60" s="116">
        <f>INDEX(AO57:AO60,MATCH(AK60,$AL57:$AL60,0))</f>
        <v>1</v>
      </c>
      <c r="M60" s="115">
        <f>INDEX(AP57:AP60,MATCH(AK60,$AL57:$AL60,0))</f>
        <v>4</v>
      </c>
      <c r="N60" s="117">
        <f>INDEX(AQ57:AQ60,MATCH(AK60,$AL57:$AL60,0))</f>
        <v>-3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6</v>
      </c>
      <c r="AO60" s="58">
        <f>F57+E59+E60</f>
        <v>3</v>
      </c>
      <c r="AP60" s="51">
        <f>E57+F59+F60</f>
        <v>2</v>
      </c>
      <c r="AQ60" s="59">
        <f>AO60-AP60</f>
        <v>1</v>
      </c>
      <c r="AR60" s="51">
        <f>IF(ISBLANK(E60),0,IF(AU57=3,0,IF(AU57=1,1,3)))</f>
        <v>0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30002</v>
      </c>
      <c r="BB60" s="51">
        <f>10000*(AR60+AT60)+(E60-F60+F57-E57)*100+(E60+F57)</f>
        <v>30002</v>
      </c>
      <c r="BC60" s="59">
        <f>10000*(AS60+AT60)+(E59-F59+F57-E57)*100+(E59+F57)</f>
        <v>60202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officiels'!H61,O!E61='Résultats officiels'!E61,'Résultats officiels'!F61=O!F61),1,""))</f>
        <v/>
      </c>
      <c r="D61" s="71" t="str">
        <f>G56</f>
        <v>Panama</v>
      </c>
      <c r="E61" s="226">
        <v>1</v>
      </c>
      <c r="F61" s="226">
        <v>1</v>
      </c>
      <c r="G61" s="74" t="str">
        <f>D57</f>
        <v>Tunisie</v>
      </c>
      <c r="H61" s="95">
        <f t="shared" si="0"/>
        <v>3</v>
      </c>
      <c r="I61" s="118"/>
      <c r="J61" s="119" t="str">
        <f>IF(OR(I59&lt;3,I58&lt;2),"TIRAGE AU SORT !!!"," ")</f>
        <v xml:space="preserve"> </v>
      </c>
      <c r="K61" s="175"/>
      <c r="L61" s="175"/>
      <c r="M61" s="175"/>
      <c r="N61" s="175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227"/>
      <c r="F62" s="227"/>
      <c r="G62" s="95"/>
      <c r="H62" s="95"/>
      <c r="I62" s="177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228"/>
      <c r="F63" s="228"/>
      <c r="G63" s="94"/>
      <c r="H63" s="95"/>
      <c r="I63" s="177"/>
      <c r="J63" s="95"/>
      <c r="K63" s="95"/>
      <c r="L63" s="95"/>
      <c r="M63" s="95"/>
      <c r="N63" s="95"/>
      <c r="O63" s="95"/>
      <c r="P63" s="175"/>
      <c r="Q63" s="175"/>
      <c r="R63" s="175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officiels'!H64,O!E64='Résultats officiels'!E64,'Résultats officiels'!F64=O!F64),1,""))</f>
        <v/>
      </c>
      <c r="D64" s="67" t="s">
        <v>78</v>
      </c>
      <c r="E64" s="226">
        <v>2</v>
      </c>
      <c r="F64" s="226">
        <v>1</v>
      </c>
      <c r="G64" s="72" t="s">
        <v>79</v>
      </c>
      <c r="H64" s="95">
        <f t="shared" si="0"/>
        <v>1</v>
      </c>
      <c r="I64" s="177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6"/>
      <c r="Q64" s="176"/>
      <c r="R64" s="176"/>
      <c r="S64" s="280" t="s">
        <v>107</v>
      </c>
      <c r="T64" s="281"/>
      <c r="U64" s="262">
        <f>SUM(U51:U62)</f>
        <v>51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officiels'!H65,O!E65='Résultats officiels'!E65,'Résultats officiels'!F65=O!F65),1,""))</f>
        <v/>
      </c>
      <c r="D65" s="68" t="s">
        <v>132</v>
      </c>
      <c r="E65" s="226">
        <v>2</v>
      </c>
      <c r="F65" s="226">
        <v>0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9</v>
      </c>
      <c r="L65" s="104">
        <f>INDEX(AO65:AO68,MATCH(AK65,$AL65:$AL68,0))</f>
        <v>7</v>
      </c>
      <c r="M65" s="103">
        <f>INDEX(AP65:AP68,MATCH(AK65,$AL65:$AL68,0))</f>
        <v>2</v>
      </c>
      <c r="N65" s="123">
        <f>INDEX(AQ65:AQ68,MATCH(AK65,$AL65:$AL68,0))</f>
        <v>5</v>
      </c>
      <c r="O65" s="95"/>
      <c r="P65" s="176"/>
      <c r="Q65" s="176"/>
      <c r="R65" s="176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0.95000000000000018</v>
      </c>
      <c r="AL65" s="44">
        <f>SUM(BD65:BG65)+2.45</f>
        <v>0.95000000000000018</v>
      </c>
      <c r="AM65" s="45" t="str">
        <f>D64</f>
        <v>Colombie</v>
      </c>
      <c r="AN65" s="46">
        <f>SUM(AR65:AU65)</f>
        <v>9</v>
      </c>
      <c r="AO65" s="47">
        <f>E64+E66+F68</f>
        <v>7</v>
      </c>
      <c r="AP65" s="46">
        <f>F64+F66+E68</f>
        <v>2</v>
      </c>
      <c r="AQ65" s="48">
        <f>AO65-AP65</f>
        <v>5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3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1</v>
      </c>
      <c r="AZ65" s="47">
        <f>10000*(AS65+AT65)+(E66-F66+E64-F64)*100+(E66+E64)</f>
        <v>60204</v>
      </c>
      <c r="BA65" s="46">
        <f>10000*(AS65+AU65)+(E64-F64+F68-E68)*100+(E64+F68)</f>
        <v>60405</v>
      </c>
      <c r="BB65" s="46">
        <f>10000*(AT65+AU65)+(F68-E68+E66-F66)*100+(F68+E66)</f>
        <v>60405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>
        <f>IF(H66=0,"",IF(H66='Résultats officiels'!H66,1,""))</f>
        <v>1</v>
      </c>
      <c r="C66" s="75" t="str">
        <f>IF(H66=0,"",IF(AND(H66='Résultats officiels'!H66,O!E66='Résultats officiels'!E66,'Résultats officiels'!F66=O!F66),1,""))</f>
        <v/>
      </c>
      <c r="D66" s="68" t="str">
        <f>D64</f>
        <v>Colombie</v>
      </c>
      <c r="E66" s="226">
        <v>2</v>
      </c>
      <c r="F66" s="226">
        <v>1</v>
      </c>
      <c r="G66" s="73" t="str">
        <f>D65</f>
        <v>Pologne</v>
      </c>
      <c r="H66" s="95">
        <f t="shared" si="0"/>
        <v>1</v>
      </c>
      <c r="I66" s="106">
        <f>AI66</f>
        <v>2</v>
      </c>
      <c r="J66" s="124" t="str">
        <f>INDEX(AM65:AM68,MATCH(AK66,$AL65:$AL68,0))</f>
        <v>Pologne</v>
      </c>
      <c r="K66" s="108">
        <f>INDEX(AN65:AN68,MATCH(AK66,$AL65:$AL68,0))</f>
        <v>6</v>
      </c>
      <c r="L66" s="109">
        <f>INDEX(AO65:AO68,MATCH(AK66,$AL65:$AL68,0))</f>
        <v>4</v>
      </c>
      <c r="M66" s="108">
        <f>INDEX(AP65:AP68,MATCH(AK66,$AL65:$AL68,0))</f>
        <v>2</v>
      </c>
      <c r="N66" s="110">
        <f>INDEX(AQ65:AQ68,MATCH(AK66,$AL65:$AL68,0))</f>
        <v>2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1.9700000000000002</v>
      </c>
      <c r="AL66" s="52">
        <f>SUM(BD66:BG66)+2.46</f>
        <v>2.96</v>
      </c>
      <c r="AM66" s="45" t="str">
        <f>G64</f>
        <v>Japon</v>
      </c>
      <c r="AN66" s="46">
        <f>SUM(AR66:AU66)</f>
        <v>3</v>
      </c>
      <c r="AO66" s="47">
        <f>F64+F67+E69</f>
        <v>2</v>
      </c>
      <c r="AP66" s="46">
        <f>E64+E67+F69</f>
        <v>3</v>
      </c>
      <c r="AQ66" s="48">
        <f>AO66-AP66</f>
        <v>-1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3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1</v>
      </c>
      <c r="AZ66" s="47">
        <f>10000*(AR66+AT66)+(F64-E64+E69-F69)*100+(F64+E69)</f>
        <v>-199</v>
      </c>
      <c r="BA66" s="46">
        <f>10000*(AR66+AU66)+(F64-E64+F67-E67)*100+(F64+F67)</f>
        <v>30002</v>
      </c>
      <c r="BB66" s="46" t="s">
        <v>73</v>
      </c>
      <c r="BC66" s="48">
        <f>10000*(AT66+AU66)+(F67-E67+E69-F69)*100+(F67+E69)</f>
        <v>30001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-0.5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officiels'!H67,O!E67='Résultats officiels'!E67,'Résultats officiels'!F67=O!F67),1,""))</f>
        <v/>
      </c>
      <c r="D67" s="68" t="str">
        <f>G65</f>
        <v>Sénégal</v>
      </c>
      <c r="E67" s="226">
        <v>0</v>
      </c>
      <c r="F67" s="226">
        <v>1</v>
      </c>
      <c r="G67" s="73" t="str">
        <f>G64</f>
        <v>Japon</v>
      </c>
      <c r="H67" s="95">
        <f t="shared" si="0"/>
        <v>2</v>
      </c>
      <c r="I67" s="106">
        <f>AI67</f>
        <v>3</v>
      </c>
      <c r="J67" s="68" t="str">
        <f>INDEX(AM65:AM68,MATCH(AK67,$AL65:$AL68,0))</f>
        <v>Japon</v>
      </c>
      <c r="K67" s="111">
        <f>INDEX(AN65:AN68,MATCH(AK67,$AL65:$AL68,0))</f>
        <v>3</v>
      </c>
      <c r="L67" s="112">
        <f>INDEX(AO65:AO68,MATCH(AK67,$AL65:$AL68,0))</f>
        <v>2</v>
      </c>
      <c r="M67" s="111">
        <f>INDEX(AP65:AP68,MATCH(AK67,$AL65:$AL68,0))</f>
        <v>3</v>
      </c>
      <c r="N67" s="113">
        <f>INDEX(AQ65:AQ68,MATCH(AK67,$AL65:$AL68,0))</f>
        <v>-1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2.96</v>
      </c>
      <c r="AL67" s="52">
        <f>SUM(BD67:BG67)+2.47</f>
        <v>1.9700000000000002</v>
      </c>
      <c r="AM67" s="45" t="str">
        <f>D65</f>
        <v>Pologne</v>
      </c>
      <c r="AN67" s="46">
        <f>SUM(AR67:AU67)</f>
        <v>6</v>
      </c>
      <c r="AO67" s="47">
        <f>E65+F66+F69</f>
        <v>4</v>
      </c>
      <c r="AP67" s="46">
        <f>F65+E66+E69</f>
        <v>2</v>
      </c>
      <c r="AQ67" s="48">
        <f>AO67-AP67</f>
        <v>2</v>
      </c>
      <c r="AR67" s="46">
        <f>IF(ISBLANK(F66),0,IF(AT65=3,0,IF(AT65=1,1,3)))</f>
        <v>0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0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30002</v>
      </c>
      <c r="BA67" s="46" t="s">
        <v>73</v>
      </c>
      <c r="BB67" s="46">
        <f>10000*(AR67+AU67)+(E65-F65+F66-E66)*100+(E65+F66)</f>
        <v>30103</v>
      </c>
      <c r="BC67" s="48">
        <f>10000*(AS67+AU67)+(E65-F65+F69-E69)*100+(E65+F69)</f>
        <v>60303</v>
      </c>
      <c r="BD67" s="53">
        <f>-BF65</f>
        <v>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 t="str">
        <f>IF(H68=0,"",IF(AND(H68='Résultats officiels'!H68,O!E68='Résultats officiels'!E68,'Résultats officiels'!F68=O!F68),1,""))</f>
        <v/>
      </c>
      <c r="D68" s="68" t="str">
        <f>G65</f>
        <v>Sénégal</v>
      </c>
      <c r="E68" s="226">
        <v>0</v>
      </c>
      <c r="F68" s="226">
        <v>3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Sénégal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6</v>
      </c>
      <c r="N68" s="117">
        <f>INDEX(AQ65:AQ68,MATCH(AK68,$AL65:$AL68,0))</f>
        <v>-6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3.98</v>
      </c>
      <c r="AL68" s="56">
        <f>SUM(BD68:BG68)+2.48</f>
        <v>3.98</v>
      </c>
      <c r="AM68" s="57" t="str">
        <f>G65</f>
        <v>Sénégal</v>
      </c>
      <c r="AN68" s="51">
        <f>SUM(AR68:AU68)</f>
        <v>0</v>
      </c>
      <c r="AO68" s="58">
        <f>F65+E67+E68</f>
        <v>0</v>
      </c>
      <c r="AP68" s="51">
        <f>E65+F67+F68</f>
        <v>6</v>
      </c>
      <c r="AQ68" s="59">
        <f>AO68-AP68</f>
        <v>-6</v>
      </c>
      <c r="AR68" s="51">
        <f>IF(ISBLANK(E68),0,IF(AU65=3,0,IF(AU65=1,1,3)))</f>
        <v>0</v>
      </c>
      <c r="AS68" s="51">
        <f>IF(ISBLANK(E67),0,IF(AU66=3,0,IF(AU66=1,1,3)))</f>
        <v>0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-400</v>
      </c>
      <c r="BB68" s="51">
        <f>10000*(AR68+AT68)+(E68-F68+F65-E65)*100+(E68+F65)</f>
        <v>-500</v>
      </c>
      <c r="BC68" s="59">
        <f>10000*(AS68+AT68)+(E67-F67+F65-E65)*100+(E67+F65)</f>
        <v>-300</v>
      </c>
      <c r="BD68" s="60">
        <f>-BG65</f>
        <v>0.5</v>
      </c>
      <c r="BE68" s="61">
        <f>-BG66</f>
        <v>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>
        <f>IF(H69=0,"",IF(AND(H69='Résultats officiels'!H69,O!E69='Résultats officiels'!E69,'Résultats officiels'!F69=O!F69),1,""))</f>
        <v>1</v>
      </c>
      <c r="D69" s="71" t="str">
        <f>G64</f>
        <v>Japon</v>
      </c>
      <c r="E69" s="226">
        <v>0</v>
      </c>
      <c r="F69" s="226">
        <v>1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75"/>
      <c r="L69" s="175"/>
      <c r="M69" s="175"/>
      <c r="N69" s="17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D3:F3"/>
    <mergeCell ref="G3:W4"/>
    <mergeCell ref="U2:X2"/>
    <mergeCell ref="B4:B5"/>
    <mergeCell ref="C4:C5"/>
    <mergeCell ref="S7:V7"/>
    <mergeCell ref="Y13:AA19"/>
    <mergeCell ref="O14:P15"/>
    <mergeCell ref="S14:S15"/>
    <mergeCell ref="T14:T15"/>
    <mergeCell ref="O16:P17"/>
    <mergeCell ref="O12:P13"/>
    <mergeCell ref="S12:S13"/>
    <mergeCell ref="T12:T13"/>
    <mergeCell ref="S16:S17"/>
    <mergeCell ref="T16:T17"/>
    <mergeCell ref="O18:P19"/>
    <mergeCell ref="S18:S19"/>
    <mergeCell ref="T18:T19"/>
    <mergeCell ref="Y7:AA12"/>
    <mergeCell ref="O8:P9"/>
    <mergeCell ref="S8:S9"/>
    <mergeCell ref="Y20:AA23"/>
    <mergeCell ref="O22:P23"/>
    <mergeCell ref="S22:S23"/>
    <mergeCell ref="T22:T23"/>
    <mergeCell ref="T8:T9"/>
    <mergeCell ref="O10:P11"/>
    <mergeCell ref="S10:S11"/>
    <mergeCell ref="T10:T11"/>
    <mergeCell ref="O24:P25"/>
    <mergeCell ref="S25:V25"/>
    <mergeCell ref="O20:P21"/>
    <mergeCell ref="S20:S21"/>
    <mergeCell ref="T20:T21"/>
    <mergeCell ref="O26:P27"/>
    <mergeCell ref="S26:S27"/>
    <mergeCell ref="T26:T27"/>
    <mergeCell ref="O28:P29"/>
    <mergeCell ref="S28:S29"/>
    <mergeCell ref="T28:T29"/>
    <mergeCell ref="O30:P31"/>
    <mergeCell ref="S30:S31"/>
    <mergeCell ref="T30:T31"/>
    <mergeCell ref="O32:P33"/>
    <mergeCell ref="S32:S33"/>
    <mergeCell ref="T32:T33"/>
    <mergeCell ref="Q47:R47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Q46:R46"/>
    <mergeCell ref="S43:S44"/>
    <mergeCell ref="T43:T44"/>
    <mergeCell ref="Y43:Y44"/>
    <mergeCell ref="Z43:Z44"/>
    <mergeCell ref="Y46:Z47"/>
    <mergeCell ref="Y50:Z51"/>
    <mergeCell ref="AA46:AA47"/>
    <mergeCell ref="Y48:Z49"/>
    <mergeCell ref="AA48:AA49"/>
    <mergeCell ref="S49:X49"/>
    <mergeCell ref="AA50:AA51"/>
    <mergeCell ref="S53:T54"/>
    <mergeCell ref="U53:U54"/>
    <mergeCell ref="S46:T47"/>
    <mergeCell ref="U46:U47"/>
    <mergeCell ref="U64:U65"/>
    <mergeCell ref="S51:T52"/>
    <mergeCell ref="U51:U52"/>
    <mergeCell ref="S50:X50"/>
    <mergeCell ref="V64:X65"/>
    <mergeCell ref="S55:T56"/>
    <mergeCell ref="U55:U56"/>
    <mergeCell ref="S61:T62"/>
    <mergeCell ref="U61:U62"/>
    <mergeCell ref="S63:U63"/>
    <mergeCell ref="S64:T65"/>
    <mergeCell ref="Y56:AC57"/>
    <mergeCell ref="S57:T58"/>
    <mergeCell ref="U57:U58"/>
    <mergeCell ref="V58:X60"/>
    <mergeCell ref="S59:T60"/>
    <mergeCell ref="U59:U60"/>
  </mergeCells>
  <conditionalFormatting sqref="U8 U10 U12 U14 U16 U18 U20 U22 U26 U28 U30 U32 U36 U38 U43">
    <cfRule type="expression" dxfId="284" priority="7" stopIfTrue="1">
      <formula>100*$V8+$W8&gt;100*$V9+$W9</formula>
    </cfRule>
  </conditionalFormatting>
  <conditionalFormatting sqref="U9 U11 U13 U15 U17 U19 U21 U23 U27 U29 U31 U33 U37 U39 U44">
    <cfRule type="expression" dxfId="283" priority="6" stopIfTrue="1">
      <formula>100*$V9+$W9&gt;100*$V8+$W8</formula>
    </cfRule>
  </conditionalFormatting>
  <conditionalFormatting sqref="AA43">
    <cfRule type="expression" dxfId="282" priority="5" stopIfTrue="1">
      <formula>100*$AB43+$AC43&gt;100*$AB44+$AC44</formula>
    </cfRule>
  </conditionalFormatting>
  <conditionalFormatting sqref="AA44">
    <cfRule type="expression" dxfId="281" priority="4" stopIfTrue="1">
      <formula>100*$AB44+$AC44&gt;100*$AB43+$AC43</formula>
    </cfRule>
  </conditionalFormatting>
  <conditionalFormatting sqref="J35:N35 J43:N43 J11:N11 J27:N27 J19:N19 J51:N51 J59:N59 J67:N67">
    <cfRule type="expression" dxfId="280" priority="3" stopIfTrue="1">
      <formula>OR($I11&lt;3)</formula>
    </cfRule>
  </conditionalFormatting>
  <conditionalFormatting sqref="J36:N36 J44:N44 J12:N12 J28:N28 J20:N20 J52:N52 J60:N60 J68:N68">
    <cfRule type="expression" dxfId="279" priority="2" stopIfTrue="1">
      <formula>$I12&lt;3</formula>
    </cfRule>
  </conditionalFormatting>
  <conditionalFormatting sqref="U46:U47 AA46:AA51">
    <cfRule type="cellIs" dxfId="278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151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-1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officiels'!H8,P!E8='Résultats officiels'!E8,'Résultats officiels'!F8=P!F8),1,""))</f>
        <v/>
      </c>
      <c r="D8" s="67" t="s">
        <v>104</v>
      </c>
      <c r="E8" s="217">
        <v>2</v>
      </c>
      <c r="F8" s="217">
        <v>1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1</v>
      </c>
      <c r="P8" s="293"/>
      <c r="Q8" s="97" t="str">
        <f>IF(AND('Résultats officiels'!O8&gt;0,U8='Résultats officiels'!U8),"E",IF(AND('Résultats officiels'!O12&gt;0,'Résultats officiels'!U13=P!U8),"E",""))</f>
        <v>E</v>
      </c>
      <c r="R8" s="98" t="str">
        <f>IF('Résultats officiels'!O8=0,"",IF(AND(U8='Résultats officiels'!U8,P!U9='Résultats officiels'!U9),"A",""))</f>
        <v>A</v>
      </c>
      <c r="S8" s="286">
        <f>IF(O8=0,"",IF(AND(R8="A",O8='Résultats officiels'!O8),1,IF(AND(P!R9="A",P!O8='Résultats officiels'!O12),1,"")))</f>
        <v>1</v>
      </c>
      <c r="T8" s="287" t="str">
        <f>IF(O8=0,"",IF(AND(R8="A",O8='Résultats officiels'!O8,V8='Résultats officiels'!V8,'Résultats officiels'!V9=P!V9),1,IF(AND(P!R9="A",P!O8='Résultats officiels'!O12,P!V8='Résultats officiels'!V13,'Résultats officiels'!V12=P!V9),1,"")))</f>
        <v/>
      </c>
      <c r="U8" s="99" t="str">
        <f>IF(OR(I10&lt;2),"A1",T(J9))</f>
        <v>Uruguay</v>
      </c>
      <c r="V8" s="218">
        <v>2</v>
      </c>
      <c r="W8" s="12">
        <v>5</v>
      </c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officiels'!H9,P!E9='Résultats officiels'!E9,'Résultats officiels'!F9=P!F9),1,""))</f>
        <v/>
      </c>
      <c r="D9" s="68" t="s">
        <v>122</v>
      </c>
      <c r="E9" s="217">
        <v>1</v>
      </c>
      <c r="F9" s="217">
        <v>3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8</v>
      </c>
      <c r="M9" s="103">
        <f>INDEX(AP9:AP12,MATCH(AK9,$AL9:$AL12,0))</f>
        <v>2</v>
      </c>
      <c r="N9" s="105">
        <f>INDEX(AQ9:AQ12,MATCH(AK9,$AL9:$AL12,0))</f>
        <v>6</v>
      </c>
      <c r="O9" s="293"/>
      <c r="P9" s="293"/>
      <c r="Q9" s="97" t="str">
        <f>IF(AND('Résultats officiels'!O8&gt;0,U9='Résultats officiels'!U9),"E",IF(AND('Résultats officiels'!O12&gt;0,'Résultats officiels'!U12=P!U9),"E",""))</f>
        <v>E</v>
      </c>
      <c r="R9" s="98" t="str">
        <f>IF('Résultats officiels'!O12=0,"",IF(AND(U8='Résultats officiels'!U13,'Résultats officiels'!U12=P!U9),"A",""))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2</v>
      </c>
      <c r="W9" s="12">
        <v>4</v>
      </c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1.9500000000000002</v>
      </c>
      <c r="AM9" s="21" t="str">
        <f>D8</f>
        <v>Russie</v>
      </c>
      <c r="AN9" s="22">
        <f>SUM(AR9:AU9)</f>
        <v>4</v>
      </c>
      <c r="AO9" s="23">
        <f>E8+E10+F12</f>
        <v>5</v>
      </c>
      <c r="AP9" s="22">
        <f>F8+F10+E12</f>
        <v>5</v>
      </c>
      <c r="AQ9" s="24">
        <f>AO9-AP9</f>
        <v>0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1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0</v>
      </c>
      <c r="AZ9" s="23">
        <f>10000*(AS9+AT9)+(E10-F10+E8-F8)*100+(E10+E8)</f>
        <v>40104</v>
      </c>
      <c r="BA9" s="22">
        <f>10000*(AS9+AU9)+(E8-F8+F12-E12)*100+(E8+F12)</f>
        <v>30003</v>
      </c>
      <c r="BB9" s="22">
        <f>10000*(AT9+AU9)+(E10-F10+F12-E12)*100+(E10+F12)</f>
        <v>9903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officiels'!H10,P!E10='Résultats officiels'!E10,'Résultats officiels'!F10=P!F10),1,""))</f>
        <v/>
      </c>
      <c r="D10" s="68" t="str">
        <f>D8</f>
        <v>Russie</v>
      </c>
      <c r="E10" s="217">
        <v>2</v>
      </c>
      <c r="F10" s="217">
        <v>2</v>
      </c>
      <c r="G10" s="73" t="str">
        <f>D9</f>
        <v>Egypte</v>
      </c>
      <c r="H10" s="95">
        <f t="shared" si="0"/>
        <v>3</v>
      </c>
      <c r="I10" s="106">
        <f>AI10</f>
        <v>2</v>
      </c>
      <c r="J10" s="107" t="str">
        <f>INDEX(AM9:AM12,MATCH(AK10,$AL9:$AL12,0))</f>
        <v>Russie</v>
      </c>
      <c r="K10" s="108">
        <f>INDEX(AN9:AN12,MATCH(AK10,$AL9:$AL12,0))</f>
        <v>4</v>
      </c>
      <c r="L10" s="109">
        <f>INDEX(AO9:AO12,MATCH(AK10,$AL9:$AL12,0))</f>
        <v>5</v>
      </c>
      <c r="M10" s="108">
        <f>INDEX(AP9:AP12,MATCH(AK10,$AL9:$AL12,0))</f>
        <v>5</v>
      </c>
      <c r="N10" s="110">
        <f>INDEX(AQ9:AQ12,MATCH(AK10,$AL9:$AL12,0))</f>
        <v>0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officiels'!U15=P!U10),"E",""))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officiels'!O10),1,IF(AND(P!R11="A",P!O10='Résultats officiels'!O14),1,"")))</f>
        <v/>
      </c>
      <c r="T10" s="310" t="str">
        <f>IF(O10=0,"",IF(AND(R10="A",O10='Résultats officiels'!O10,V10='Résultats officiels'!V10,'Résultats officiels'!V11=P!V11),1,IF(AND(P!R11="A",P!O10='Résultats officiels'!O14,P!V10='Résultats officiels'!V15,'Résultats officiels'!V14=P!V11),1,"")))</f>
        <v/>
      </c>
      <c r="U10" s="99" t="str">
        <f>IF(OR(I26&lt;2),"C1",T(J25))</f>
        <v>France</v>
      </c>
      <c r="V10" s="218">
        <v>2</v>
      </c>
      <c r="W10" s="12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1.9500000000000002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1</v>
      </c>
      <c r="AP10" s="22">
        <f>E8+E11+F13</f>
        <v>6</v>
      </c>
      <c r="AQ10" s="24">
        <f>AO10-AP10</f>
        <v>-5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-199</v>
      </c>
      <c r="BA10" s="22">
        <f>10000*(AR10+AU10)+(F8-E8+F11-E11)*100+(F8+F11)</f>
        <v>-399</v>
      </c>
      <c r="BB10" s="22" t="s">
        <v>73</v>
      </c>
      <c r="BC10" s="24">
        <f>10000*(AT10+AU10)+(F11-E11+E13-F13)*100+(F11+E13)</f>
        <v>-400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officiels'!H11,P!E11='Résultats officiels'!E11,'Résultats officiels'!F11=P!F11),1,""))</f>
        <v/>
      </c>
      <c r="D11" s="68" t="str">
        <f>G9</f>
        <v>Uruguay</v>
      </c>
      <c r="E11" s="217">
        <v>3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Egypte</v>
      </c>
      <c r="K11" s="111">
        <f>INDEX(AN9:AN12,MATCH(AK11,$AL9:$AL12,0))</f>
        <v>4</v>
      </c>
      <c r="L11" s="112">
        <f>INDEX(AO9:AO12,MATCH(AK11,$AL9:$AL12,0))</f>
        <v>4</v>
      </c>
      <c r="M11" s="111">
        <f>INDEX(AP9:AP12,MATCH(AK11,$AL9:$AL12,0))</f>
        <v>5</v>
      </c>
      <c r="N11" s="113">
        <f>INDEX(AQ9:AQ12,MATCH(AK11,$AL9:$AL12,0))</f>
        <v>-1</v>
      </c>
      <c r="O11" s="293"/>
      <c r="P11" s="293"/>
      <c r="Q11" s="97" t="str">
        <f>IF(AND('Résultats officiels'!O10&gt;0,U11='Résultats officiels'!U11),"E",IF(AND('Résultats officiels'!O14&gt;0,'Résultats officiels'!U14=P!U11),"E",""))</f>
        <v/>
      </c>
      <c r="R11" s="98" t="str">
        <f>IF('Résultats officiels'!O14=0,"",IF(AND(U10='Résultats officiels'!U15,'Résultats officiels'!U14=P!U11),"A",""))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Nigéria</v>
      </c>
      <c r="V11" s="219">
        <v>1</v>
      </c>
      <c r="W11" s="12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2.97</v>
      </c>
      <c r="AL11" s="28">
        <f>SUM(BD11:BG11)+2.47</f>
        <v>2.97</v>
      </c>
      <c r="AM11" s="21" t="str">
        <f>D9</f>
        <v>Egypte</v>
      </c>
      <c r="AN11" s="22">
        <f>SUM(AR11:AU11)</f>
        <v>4</v>
      </c>
      <c r="AO11" s="23">
        <f>E9+F10+F13</f>
        <v>4</v>
      </c>
      <c r="AP11" s="22">
        <f>F9+E10+E13</f>
        <v>5</v>
      </c>
      <c r="AQ11" s="24">
        <f>AO11-AP11</f>
        <v>-1</v>
      </c>
      <c r="AR11" s="22">
        <f>IF(ISBLANK(F10),0,IF(AT9=3,0,IF(AT9=1,1,3)))</f>
        <v>1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40103</v>
      </c>
      <c r="BA11" s="22" t="s">
        <v>73</v>
      </c>
      <c r="BB11" s="22">
        <f>10000*(AR11+AU11)+(E9-F9+F10-E10)*100+(E9+F10)</f>
        <v>9803</v>
      </c>
      <c r="BC11" s="24">
        <f>10000*(AS11+AU11)+(E9-F9+F13-E13)*100+(E9+F13)</f>
        <v>29902</v>
      </c>
      <c r="BD11" s="29">
        <f>-BF9</f>
        <v>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officiels'!H12,P!E12='Résultats officiels'!E12,'Résultats officiels'!F12=P!F12),1,""))</f>
        <v/>
      </c>
      <c r="D12" s="68" t="str">
        <f>G9</f>
        <v>Uruguay</v>
      </c>
      <c r="E12" s="217">
        <v>2</v>
      </c>
      <c r="F12" s="217">
        <v>1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1</v>
      </c>
      <c r="M12" s="115">
        <f>INDEX(AP9:AP12,MATCH(AK12,$AL9:$AL12,0))</f>
        <v>6</v>
      </c>
      <c r="N12" s="117">
        <f>INDEX(AQ9:AQ12,MATCH(AK12,$AL9:$AL12,0))</f>
        <v>-5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1</v>
      </c>
      <c r="P12" s="293"/>
      <c r="Q12" s="97" t="str">
        <f>IF(AND('Résultats officiels'!O12&gt;0,U12='Résultats officiels'!U12),"E",IF(AND('Résultats officiels'!O8&gt;0,'Résultats officiels'!U9=P!U12),"E",""))</f>
        <v>E</v>
      </c>
      <c r="R12" s="98" t="str">
        <f>IF('Résultats officiels'!O12=0,"",IF(AND(U12='Résultats officiels'!U12,'Résultats officiels'!U13=P!U13),"A",""))</f>
        <v>A</v>
      </c>
      <c r="S12" s="286" t="str">
        <f>IF(O12=0,"",IF(AND(R12="A",O12='Résultats officiels'!O12),1,IF(AND(P!R13="A",P!O12='Résultats officiels'!O8),1,"")))</f>
        <v/>
      </c>
      <c r="T12" s="308" t="str">
        <f>IF(O12=0,"",IF(AND(R12="A",O12='Résultats officiels'!O12,V12='Résultats officiels'!V12,'Résultats officiels'!V13=P!V13),1,IF(AND(P!R13="A",P!O12='Résultats officiels'!O8,P!V12='Résultats officiels'!V9,'Résultats officiels'!V8=P!V13),1,"")))</f>
        <v/>
      </c>
      <c r="U12" s="99" t="str">
        <f>IF(OR(I18&lt;2),"B1",T(J17))</f>
        <v>Espagne</v>
      </c>
      <c r="V12" s="218">
        <v>3</v>
      </c>
      <c r="W12" s="12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8</v>
      </c>
      <c r="AP12" s="27">
        <f>E9+F11+F12</f>
        <v>2</v>
      </c>
      <c r="AQ12" s="33">
        <f>AO12-AP12</f>
        <v>6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60405</v>
      </c>
      <c r="BB12" s="27">
        <f>10000*(AR12+AT12)+(F9-E9+E12-F12)*100+(F9+E12)</f>
        <v>60305</v>
      </c>
      <c r="BC12" s="33">
        <f>10000*(AS12+AT12)+(E11-F11+F9-E9)*100+(E11+F9)</f>
        <v>60506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officiels'!H13,P!E13='Résultats officiels'!E13,'Résultats officiels'!F13=P!F13),1,""))</f>
        <v/>
      </c>
      <c r="D13" s="71" t="str">
        <f>G8</f>
        <v>Arabie Saoudite</v>
      </c>
      <c r="E13" s="217">
        <v>0</v>
      </c>
      <c r="F13" s="217">
        <v>1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5"/>
      <c r="L13" s="175"/>
      <c r="M13" s="175"/>
      <c r="N13" s="175"/>
      <c r="O13" s="293"/>
      <c r="P13" s="293"/>
      <c r="Q13" s="97" t="str">
        <f>IF(AND('Résultats officiels'!O12&gt;0,U13='Résultats officiels'!U13),"E",IF(AND('Résultats officiels'!O8&gt;0,'Résultats officiels'!U8=P!U13),"E",""))</f>
        <v>E</v>
      </c>
      <c r="R13" s="98" t="str">
        <f>IF('Résultats officiels'!O8=0,"",IF(AND(U12='Résultats officiels'!U9,'Résultats officiels'!U8=P!U13),"A",""))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Russie</v>
      </c>
      <c r="V13" s="219">
        <v>1</v>
      </c>
      <c r="W13" s="12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7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officiels'!U11=P!U14),"E",""))</f>
        <v>E</v>
      </c>
      <c r="R14" s="98" t="str">
        <f>IF('Résultats officiels'!O14=0,"",IF(AND(U14='Résultats officiels'!U14,'Résultats officiels'!U15=P!U15),"A",""))</f>
        <v/>
      </c>
      <c r="S14" s="286" t="str">
        <f>IF(O14=0,"",IF(AND(R14="A",O14='Résultats officiels'!O14),1,IF(AND(P!R15="A",P!O14='Résultats officiels'!O10),1,"")))</f>
        <v/>
      </c>
      <c r="T14" s="308" t="str">
        <f>IF(O14=0,"",IF(AND(R14="A",O14='Résultats officiels'!O14,V14='Résultats officiels'!V14,'Résultats officiels'!V15=P!V15),1,IF(AND(P!R15="A",P!O14='Résultats officiels'!O10,P!V14='Résultats officiels'!V11,'Résultats officiels'!V10=P!V15),1,"")))</f>
        <v/>
      </c>
      <c r="U14" s="99" t="str">
        <f>IF(OR(I34&lt;2),"D1",T(J33))</f>
        <v>Argentine</v>
      </c>
      <c r="V14" s="218">
        <v>2</v>
      </c>
      <c r="W14" s="12">
        <v>7</v>
      </c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7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officiels'!U10=P!U15),"E",""))</f>
        <v/>
      </c>
      <c r="R15" s="98" t="str">
        <f>IF('Résultats officiels'!O10=0,"",IF(AND(U15='Résultats officiels'!U10,'Résultats officiels'!U11=P!U14),"A",""))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Pérou</v>
      </c>
      <c r="V15" s="219">
        <v>2</v>
      </c>
      <c r="W15" s="12">
        <v>8</v>
      </c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officiels'!H16,P!E16='Résultats officiels'!E16,'Résultats officiels'!F16=P!F16),1,""))</f>
        <v/>
      </c>
      <c r="D16" s="67" t="s">
        <v>124</v>
      </c>
      <c r="E16" s="217">
        <v>1</v>
      </c>
      <c r="F16" s="217">
        <v>0</v>
      </c>
      <c r="G16" s="72" t="s">
        <v>96</v>
      </c>
      <c r="H16" s="95">
        <f t="shared" si="0"/>
        <v>1</v>
      </c>
      <c r="I16" s="177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1</v>
      </c>
      <c r="P16" s="293"/>
      <c r="Q16" s="97" t="str">
        <f>IF(AND('Résultats officiels'!O16&gt;0,U16='Résultats officiels'!U16),"E",IF(AND('Résultats officiels'!O20&gt;0,'Résultats officiels'!U21=P!U16),"E",""))</f>
        <v>E</v>
      </c>
      <c r="R16" s="98" t="str">
        <f>IF('Résultats officiels'!O16=0,"",IF(AND(U16='Résultats officiels'!U16,'Résultats officiels'!U17=P!U17),"A",""))</f>
        <v>A</v>
      </c>
      <c r="S16" s="286">
        <f>IF(O16=0,"",IF(AND(R16="A",O16='Résultats officiels'!O16),1,IF(AND(P!R17="A",P!O16='Résultats officiels'!O20),1,"")))</f>
        <v>1</v>
      </c>
      <c r="T16" s="308" t="str">
        <f>IF(O16=0,"",IF(AND(R16="A",O16='Résultats officiels'!O16,V16='Résultats officiels'!V16,'Résultats officiels'!V17=P!V17),1,IF(AND(P!R17="A",P!O16='Résultats officiels'!O20,P!V16='Résultats officiels'!V21,'Résultats officiels'!V20=P!V17),1,"")))</f>
        <v/>
      </c>
      <c r="U16" s="121" t="str">
        <f>IF(OR(I42&lt;2),"E1",T(J41))</f>
        <v>Brésil</v>
      </c>
      <c r="V16" s="218">
        <v>3</v>
      </c>
      <c r="W16" s="12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>
        <f>IF(H17=0,"",IF(H17='Résultats officiels'!H17,1,""))</f>
        <v>1</v>
      </c>
      <c r="C17" s="75" t="str">
        <f>IF(H17=0,"",IF(AND(H17='Résultats officiels'!H17,P!E17='Résultats officiels'!E17,'Résultats officiels'!F17=P!F17),1,""))</f>
        <v/>
      </c>
      <c r="D17" s="68" t="s">
        <v>101</v>
      </c>
      <c r="E17" s="217">
        <v>2</v>
      </c>
      <c r="F17" s="217">
        <v>2</v>
      </c>
      <c r="G17" s="73" t="s">
        <v>75</v>
      </c>
      <c r="H17" s="95">
        <f t="shared" si="0"/>
        <v>3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7</v>
      </c>
      <c r="L17" s="104">
        <f>INDEX(AO17:AO20,MATCH(AK17,$AL17:$AL20,0))</f>
        <v>8</v>
      </c>
      <c r="M17" s="103">
        <f>INDEX(AP17:AP20,MATCH(AK17,$AL17:$AL20,0))</f>
        <v>4</v>
      </c>
      <c r="N17" s="123">
        <f>INDEX(AQ17:AQ20,MATCH(AK17,$AL17:$AL20,0))</f>
        <v>4</v>
      </c>
      <c r="O17" s="293"/>
      <c r="P17" s="293"/>
      <c r="Q17" s="97" t="str">
        <f>IF(AND('Résultats officiels'!O16&gt;0,U17='Résultats officiels'!U17),"E",IF(AND('Résultats officiels'!O20&gt;0,'Résultats officiels'!U20=P!U17),"E",""))</f>
        <v>E</v>
      </c>
      <c r="R17" s="98" t="str">
        <f>IF('Résultats officiels'!O20=0,"",IF(AND(U16='Résultats officiels'!U21,'Résultats officiels'!U20=P!U17),"A",""))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Mexique</v>
      </c>
      <c r="V17" s="219">
        <v>1</v>
      </c>
      <c r="W17" s="12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3</v>
      </c>
      <c r="AO17" s="23">
        <f>E16+E18+F20</f>
        <v>3</v>
      </c>
      <c r="AP17" s="22">
        <f>F16+F18+E20</f>
        <v>5</v>
      </c>
      <c r="AQ17" s="24">
        <f>AO17-AP17</f>
        <v>-2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29902</v>
      </c>
      <c r="BA17" s="22">
        <f>10000*(AS17+AU17)+(E16-F16+F20-E20)*100+(E16+F20)</f>
        <v>30002</v>
      </c>
      <c r="BB17" s="22">
        <f>10000*(AT17+AU17)+(F20-E20+E18-F18)*100+(F20+E18)</f>
        <v>-298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officiels'!H18,P!E18='Résultats officiels'!E18,'Résultats officiels'!F18=P!F18),1,""))</f>
        <v/>
      </c>
      <c r="D18" s="68" t="str">
        <f>D16</f>
        <v>Maroc</v>
      </c>
      <c r="E18" s="217">
        <v>1</v>
      </c>
      <c r="F18" s="217">
        <v>3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7</v>
      </c>
      <c r="L18" s="109">
        <f>INDEX(AO17:AO20,MATCH(AK18,$AL17:$AL20,0))</f>
        <v>7</v>
      </c>
      <c r="M18" s="108">
        <f>INDEX(AP17:AP20,MATCH(AK18,$AL17:$AL20,0))</f>
        <v>4</v>
      </c>
      <c r="N18" s="110">
        <f>INDEX(AQ17:AQ20,MATCH(AK18,$AL17:$AL20,0))</f>
        <v>3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officiels'!U23=P!U18),"E",""))</f>
        <v>E</v>
      </c>
      <c r="R18" s="98" t="str">
        <f>IF('Résultats officiels'!O18=0,"",IF(AND(U18='Résultats officiels'!U18,'Résultats officiels'!U19=P!U19),"A",""))</f>
        <v/>
      </c>
      <c r="S18" s="286" t="str">
        <f>IF(O18=0,"",IF(AND(R18="A",O18='Résultats officiels'!O18),1,IF(AND(P!R19="A",P!O18='Résultats officiels'!O22),1,"")))</f>
        <v/>
      </c>
      <c r="T18" s="308" t="str">
        <f>IF(O18=0,"",IF(AND(R18="A",O18='Résultats officiels'!O18,V18='Résultats officiels'!V18,'Résultats officiels'!V19=P!V19),1,IF(AND(P!R19="A",P!O18='Résultats officiels'!O22,P!V18='Résultats officiels'!V23,'Résultats officiels'!V22=P!V19),1,"")))</f>
        <v/>
      </c>
      <c r="U18" s="121" t="str">
        <f>IF(OR(I58&lt;2),"G1",T(J57))</f>
        <v>Belgique</v>
      </c>
      <c r="V18" s="218">
        <v>3</v>
      </c>
      <c r="W18" s="12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2</v>
      </c>
      <c r="AP18" s="22">
        <f>E16+E19+F21</f>
        <v>7</v>
      </c>
      <c r="AQ18" s="24">
        <f>AO18-AP18</f>
        <v>-5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-199</v>
      </c>
      <c r="BA18" s="22">
        <f>10000*(AR18+AU18)+(F16-E16+F19-E19)*100+(F16+F19)</f>
        <v>-399</v>
      </c>
      <c r="BB18" s="22" t="s">
        <v>73</v>
      </c>
      <c r="BC18" s="24">
        <f>10000*(AT18+AU18)+(F19-E19+E21-F21)*100+(F19+E21)</f>
        <v>-398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officiels'!H19,P!E19='Résultats officiels'!E19,'Résultats officiels'!F19=P!F19),1,""))</f>
        <v/>
      </c>
      <c r="D19" s="68" t="str">
        <f>G17</f>
        <v>Espagne</v>
      </c>
      <c r="E19" s="217">
        <v>4</v>
      </c>
      <c r="F19" s="217">
        <v>1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3</v>
      </c>
      <c r="L19" s="112">
        <f>INDEX(AO17:AO20,MATCH(AK19,$AL17:$AL20,0))</f>
        <v>3</v>
      </c>
      <c r="M19" s="111">
        <f>INDEX(AP17:AP20,MATCH(AK19,$AL17:$AL20,0))</f>
        <v>5</v>
      </c>
      <c r="N19" s="113">
        <f>INDEX(AQ17:AQ20,MATCH(AK19,$AL17:$AL20,0))</f>
        <v>-2</v>
      </c>
      <c r="O19" s="293"/>
      <c r="P19" s="293"/>
      <c r="Q19" s="97" t="str">
        <f>IF(AND('Résultats officiels'!O18&gt;0,U19='Résultats officiels'!U19),"E",IF(AND('Résultats officiels'!O22&gt;0,'Résultats officiels'!U22=P!U19),"E",""))</f>
        <v>E</v>
      </c>
      <c r="R19" s="98" t="str">
        <f>IF('Résultats officiels'!O22=0,"",IF(AND(U18='Résultats officiels'!U23,'Résultats officiels'!U22=P!U19),"A",""))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Colombie</v>
      </c>
      <c r="V19" s="219">
        <v>2</v>
      </c>
      <c r="W19" s="12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7</v>
      </c>
      <c r="AO19" s="23">
        <f>E17+F18+F21</f>
        <v>7</v>
      </c>
      <c r="AP19" s="22">
        <f>F17+E18+E21</f>
        <v>4</v>
      </c>
      <c r="AQ19" s="24">
        <f>AO19-AP19</f>
        <v>3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1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60305</v>
      </c>
      <c r="BA19" s="22" t="s">
        <v>73</v>
      </c>
      <c r="BB19" s="22">
        <f>10000*(AR19+AU19)+(E17-F17+F18-E18)*100+(E17+F18)</f>
        <v>40205</v>
      </c>
      <c r="BC19" s="24">
        <f>10000*(AS19+AU19)+(E17-F17+F21-E21)*100+(E17+F21)</f>
        <v>40104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officiels'!H20,P!E20='Résultats officiels'!E20,'Résultats officiels'!F20=P!F20),1,""))</f>
        <v/>
      </c>
      <c r="D20" s="68" t="str">
        <f>G17</f>
        <v>Espagne</v>
      </c>
      <c r="E20" s="217">
        <v>2</v>
      </c>
      <c r="F20" s="217">
        <v>1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2</v>
      </c>
      <c r="M20" s="115">
        <f>INDEX(AP17:AP20,MATCH(AK20,$AL17:$AL20,0))</f>
        <v>7</v>
      </c>
      <c r="N20" s="117">
        <f>INDEX(AQ17:AQ20,MATCH(AK20,$AL17:$AL20,0))</f>
        <v>-5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officiels'!U17=P!U20),"E",""))</f>
        <v/>
      </c>
      <c r="R20" s="98" t="str">
        <f>IF('Résultats officiels'!O20=0,"",IF(AND(U20='Résultats officiels'!U20,'Résultats officiels'!U21=P!U21),"A",""))</f>
        <v/>
      </c>
      <c r="S20" s="286" t="str">
        <f>IF(O20=0,"",IF(AND(R20="A",O20='Résultats officiels'!O20),1,IF(AND(P!R21="A",P!O20='Résultats officiels'!O16),1,"")))</f>
        <v/>
      </c>
      <c r="T20" s="308" t="str">
        <f>IF(O20=0,"",IF(AND(R20="A",O20='Résultats officiels'!O20,V20='Résultats officiels'!V20,'Résultats officiels'!V21=P!V21),1,IF(AND(P!R21="A",P!O20='Résultats officiels'!O16,P!V20='Résultats officiels'!V17,'Résultats officiels'!V16=P!V21),1,"")))</f>
        <v/>
      </c>
      <c r="U20" s="121" t="str">
        <f>IF(OR(I50&lt;2),"F1",T(J49))</f>
        <v>Allemagne</v>
      </c>
      <c r="V20" s="218">
        <v>4</v>
      </c>
      <c r="W20" s="12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7</v>
      </c>
      <c r="AO20" s="32">
        <f>F17+E19+E20</f>
        <v>8</v>
      </c>
      <c r="AP20" s="27">
        <f>E17+F19+F20</f>
        <v>4</v>
      </c>
      <c r="AQ20" s="33">
        <f>AO20-AP20</f>
        <v>4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1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60406</v>
      </c>
      <c r="BB20" s="27">
        <f>10000*(AR20+AT20)+(E20-F20+F17-E17)*100+(E20+F17)</f>
        <v>40104</v>
      </c>
      <c r="BC20" s="33">
        <f>10000*(AS20+AT20)+(E19-F19+F17-E17)*100+(E19+F17)</f>
        <v>40306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officiels'!H21,P!E21='Résultats officiels'!E21,'Résultats officiels'!F21=P!F21),1,""))</f>
        <v/>
      </c>
      <c r="D21" s="71" t="str">
        <f>G16</f>
        <v>Iran</v>
      </c>
      <c r="E21" s="217">
        <v>1</v>
      </c>
      <c r="F21" s="217">
        <v>2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5"/>
      <c r="L21" s="175"/>
      <c r="M21" s="175"/>
      <c r="N21" s="175"/>
      <c r="O21" s="293"/>
      <c r="P21" s="293"/>
      <c r="Q21" s="97" t="str">
        <f>IF(AND('Résultats officiels'!O20&gt;0,U21='Résultats officiels'!U21),"E",IF(AND('Résultats officiels'!O16&gt;0,'Résultats officiels'!U16=P!U21),"E",""))</f>
        <v>E</v>
      </c>
      <c r="R21" s="98" t="str">
        <f>IF('Résultats officiels'!O16=0,"",IF(AND(U20='Résultats officiels'!U17,'Résultats officiels'!U16=P!U21),"A",""))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2</v>
      </c>
      <c r="W21" s="12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7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officiels'!U19=P!U22),"E",""))</f>
        <v/>
      </c>
      <c r="R22" s="98" t="str">
        <f>IF('Résultats officiels'!O22=0,"",IF(AND(U22='Résultats officiels'!U22,'Résultats officiels'!U23=P!U23),"A",""))</f>
        <v/>
      </c>
      <c r="S22" s="286" t="str">
        <f>IF(O22=0,"",IF(AND(R22="A",O22='Résultats officiels'!O22),1,IF(AND(P!R23="A",P!O22='Résultats officiels'!O18),1,"")))</f>
        <v/>
      </c>
      <c r="T22" s="308" t="str">
        <f>IF(O22=0,"",IF(AND(R22="A",O22='Résultats officiels'!O22,V22='Résultats officiels'!V22,'Résultats officiels'!V23=P!V23),1,IF(AND(P!R23="A",P!O22='Résultats officiels'!O18,P!V22='Résultats officiels'!V19,'Résultats officiels'!V18=P!V23),1,"")))</f>
        <v/>
      </c>
      <c r="U22" s="121" t="str">
        <f>IF(OR(I66&lt;2),"H1",T(J65))</f>
        <v>Sénégal</v>
      </c>
      <c r="V22" s="218">
        <v>3</v>
      </c>
      <c r="W22" s="12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7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officiels'!U18=P!U23),"E",""))</f>
        <v>E</v>
      </c>
      <c r="R23" s="98" t="str">
        <f>IF('Résultats officiels'!O18=0,"",IF(AND(U22='Résultats officiels'!U19,'Résultats officiels'!U18=P!U23),"A",""))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2</v>
      </c>
      <c r="W23" s="12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officiels'!H24,P!E24='Résultats officiels'!E24,'Résultats officiels'!F24=P!F24),1,""))</f>
        <v/>
      </c>
      <c r="D24" s="67" t="s">
        <v>88</v>
      </c>
      <c r="E24" s="217">
        <v>3</v>
      </c>
      <c r="F24" s="217">
        <v>1</v>
      </c>
      <c r="G24" s="72" t="s">
        <v>76</v>
      </c>
      <c r="H24" s="95">
        <f t="shared" si="0"/>
        <v>1</v>
      </c>
      <c r="I24" s="177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officiels'!H25,P!E25='Résultats officiels'!E25,'Résultats officiels'!F25=P!F25),1,""))</f>
        <v/>
      </c>
      <c r="D25" s="68" t="s">
        <v>125</v>
      </c>
      <c r="E25" s="217">
        <v>1</v>
      </c>
      <c r="F25" s="217">
        <v>1</v>
      </c>
      <c r="G25" s="73" t="s">
        <v>126</v>
      </c>
      <c r="H25" s="95">
        <f t="shared" si="0"/>
        <v>3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8</v>
      </c>
      <c r="M25" s="103">
        <f>INDEX(AP25:AP28,MATCH(AK25,$AL25:$AL28,0))</f>
        <v>3</v>
      </c>
      <c r="N25" s="123">
        <f>INDEX(AQ25:AQ28,MATCH(AK25,$AL25:$AL28,0))</f>
        <v>5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8</v>
      </c>
      <c r="AP25" s="22">
        <f>F24+F26+E28</f>
        <v>3</v>
      </c>
      <c r="AQ25" s="24">
        <f>AO25-AP25</f>
        <v>5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60305</v>
      </c>
      <c r="BA25" s="22">
        <f>10000*(AS25+AU25)+(E24-F24+F28-E28)*100+(E24+F28)</f>
        <v>60406</v>
      </c>
      <c r="BB25" s="22">
        <f>10000*(AT25+AU25)+(F28-E28+E26-F26)*100+(F28+E26)</f>
        <v>60305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officiels'!H26,P!E26='Résultats officiels'!E26,'Résultats officiels'!F26=P!F26),1,""))</f>
        <v/>
      </c>
      <c r="D26" s="68" t="str">
        <f>D24</f>
        <v>France</v>
      </c>
      <c r="E26" s="217">
        <v>2</v>
      </c>
      <c r="F26" s="217">
        <v>1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Pérou</v>
      </c>
      <c r="K26" s="108">
        <f>INDEX(AN25:AN28,MATCH(AK26,$AL25:$AL28,0))</f>
        <v>4</v>
      </c>
      <c r="L26" s="109">
        <f>INDEX(AO25:AO28,MATCH(AK26,$AL25:$AL28,0))</f>
        <v>5</v>
      </c>
      <c r="M26" s="108">
        <f>INDEX(AP25:AP28,MATCH(AK26,$AL25:$AL28,0))</f>
        <v>4</v>
      </c>
      <c r="N26" s="110">
        <f>INDEX(AQ25:AQ28,MATCH(AK26,$AL25:$AL28,0))</f>
        <v>1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2</v>
      </c>
      <c r="P26" s="293"/>
      <c r="Q26" s="97" t="str">
        <f>IF(AND('Résultats officiels'!O26&gt;0,U26='Résultats officiels'!U26),"E",IF(AND('Résultats officiels'!O28&gt;0,'Résultats officiels'!U28=P!U26),"E",""))</f>
        <v>E</v>
      </c>
      <c r="R26" s="98" t="str">
        <f>IF('Résultats officiels'!O26=0,"",IF(AND(U26='Résultats officiels'!U26,'Résultats officiels'!U27=P!U27),"A",""))</f>
        <v>A</v>
      </c>
      <c r="S26" s="286">
        <f>IF(O26=0,"",IF(AND(R26="A",O26='Résultats officiels'!O26),1,IF(AND(P!R27="A",P!O26='Résultats officiels'!O28),1,"")))</f>
        <v>1</v>
      </c>
      <c r="T26" s="287" t="str">
        <f>IF(O26=0,"",IF(AND(R26="A",O26='Résultats officiels'!O26,V26='Résultats officiels'!V26,'Résultats officiels'!V27=P!V27),1,IF(AND(P!R27="A",P!O26='Résultats officiels'!O28,P!V26='Résultats officiels'!V28,'Résultats officiels'!V29=P!V27),1,"")))</f>
        <v/>
      </c>
      <c r="U26" s="125" t="str">
        <f>IF(100*V8+W8&gt;100*V9+W9,U8,IF(100*V8+W8&lt;100*V9+W9,U9,CONCATENATE(U8," ou ",U9)))</f>
        <v>Uruguay</v>
      </c>
      <c r="V26" s="218">
        <v>1</v>
      </c>
      <c r="W26" s="100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1.9700000000000002</v>
      </c>
      <c r="AL26" s="28">
        <f>SUM(BD26:BG26)+2.46</f>
        <v>3.96</v>
      </c>
      <c r="AM26" s="21" t="str">
        <f>G24</f>
        <v>Australie</v>
      </c>
      <c r="AN26" s="22">
        <f>SUM(AR26:AU26)</f>
        <v>0</v>
      </c>
      <c r="AO26" s="23">
        <f>F24+F27+E29</f>
        <v>2</v>
      </c>
      <c r="AP26" s="22">
        <f>E24+E27+F29</f>
        <v>8</v>
      </c>
      <c r="AQ26" s="24">
        <f>AO26-AP26</f>
        <v>-6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-398</v>
      </c>
      <c r="BA26" s="22">
        <f>10000*(AR26+AU26)+(F24-E24+F27-E27)*100+(F24+F27)</f>
        <v>-399</v>
      </c>
      <c r="BB26" s="22" t="s">
        <v>73</v>
      </c>
      <c r="BC26" s="24">
        <f>10000*(AT26+AU26)+(F27-E27+E29-F29)*100+(F27+E29)</f>
        <v>-399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officiels'!H27,P!E27='Résultats officiels'!E27,'Résultats officiels'!F27=P!F27),1,""))</f>
        <v/>
      </c>
      <c r="D27" s="68" t="str">
        <f>G25</f>
        <v>Danemark</v>
      </c>
      <c r="E27" s="217">
        <v>2</v>
      </c>
      <c r="F27" s="217">
        <v>0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Danemark</v>
      </c>
      <c r="K27" s="111">
        <f>INDEX(AN25:AN28,MATCH(AK27,$AL25:$AL28,0))</f>
        <v>4</v>
      </c>
      <c r="L27" s="112">
        <f>INDEX(AO25:AO28,MATCH(AK27,$AL25:$AL28,0))</f>
        <v>4</v>
      </c>
      <c r="M27" s="111">
        <f>INDEX(AP25:AP28,MATCH(AK27,$AL25:$AL28,0))</f>
        <v>4</v>
      </c>
      <c r="N27" s="113">
        <f>INDEX(AQ25:AQ28,MATCH(AK27,$AL25:$AL28,0))</f>
        <v>0</v>
      </c>
      <c r="O27" s="293"/>
      <c r="P27" s="293"/>
      <c r="Q27" s="97" t="str">
        <f>IF(AND('Résultats officiels'!O26&gt;0,U27='Résultats officiels'!U27),"E",IF(AND('Résultats officiels'!O28&gt;0,'Résultats officiels'!U29=P!U27),"E",""))</f>
        <v>E</v>
      </c>
      <c r="R27" s="98" t="str">
        <f>IF('Résultats officiels'!O28=0,"",IF(AND(U26='Résultats officiels'!U28,'Résultats officiels'!U29=P!U27),"A",""))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4</v>
      </c>
      <c r="W27" s="100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2.98</v>
      </c>
      <c r="AL27" s="28">
        <f>SUM(BD27:BG27)+2.47</f>
        <v>1.9700000000000002</v>
      </c>
      <c r="AM27" s="21" t="str">
        <f>D25</f>
        <v>Pérou</v>
      </c>
      <c r="AN27" s="22">
        <f>SUM(AR27:AU27)</f>
        <v>4</v>
      </c>
      <c r="AO27" s="23">
        <f>E25+F26+F29</f>
        <v>5</v>
      </c>
      <c r="AP27" s="22">
        <f>F25+E26+E29</f>
        <v>4</v>
      </c>
      <c r="AQ27" s="24">
        <f>AO27-AP27</f>
        <v>1</v>
      </c>
      <c r="AR27" s="22">
        <f>IF(ISBLANK(F26),0,IF(AT25=3,0,IF(AT25=1,1,3)))</f>
        <v>0</v>
      </c>
      <c r="AS27" s="22">
        <f>IF(ISBLANK(F29),0,IF(F29&gt;E29,3,IF(F29=E29,1,0)))</f>
        <v>3</v>
      </c>
      <c r="AT27" s="22" t="s">
        <v>73</v>
      </c>
      <c r="AU27" s="22">
        <f>IF(ISBLANK(E25),0,IF(E25&gt;F25,3,IF(E25=F25,1,0)))</f>
        <v>1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1</v>
      </c>
      <c r="AZ27" s="23">
        <f>10000*(AR27+AS27)+(F26-E26+F29-E29)*100+(F26+F29)</f>
        <v>30104</v>
      </c>
      <c r="BA27" s="22" t="s">
        <v>73</v>
      </c>
      <c r="BB27" s="22">
        <f>10000*(AR27+AU27)+(E25-F25+F26-E26)*100+(E25+F26)</f>
        <v>9902</v>
      </c>
      <c r="BC27" s="24">
        <f>10000*(AS27+AU27)+(E25-F25+F29-E29)*100+(E25+F29)</f>
        <v>40204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-0.5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officiels'!H28,P!E28='Résultats officiels'!E28,'Résultats officiels'!F28=P!F28),1,""))</f>
        <v/>
      </c>
      <c r="D28" s="68" t="str">
        <f>G25</f>
        <v>Danemark</v>
      </c>
      <c r="E28" s="217">
        <v>1</v>
      </c>
      <c r="F28" s="217">
        <v>3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Australie</v>
      </c>
      <c r="K28" s="115">
        <f>INDEX(AN25:AN28,MATCH(AK28,$AL25:$AL28,0))</f>
        <v>0</v>
      </c>
      <c r="L28" s="116">
        <f>INDEX(AO25:AO28,MATCH(AK28,$AL25:$AL28,0))</f>
        <v>2</v>
      </c>
      <c r="M28" s="115">
        <f>INDEX(AP25:AP28,MATCH(AK28,$AL25:$AL28,0))</f>
        <v>8</v>
      </c>
      <c r="N28" s="117">
        <f>INDEX(AQ25:AQ28,MATCH(AK28,$AL25:$AL28,0))</f>
        <v>-6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officiels'!U26=P!U28),"E",""))</f>
        <v/>
      </c>
      <c r="R28" s="98" t="str">
        <f>IF('Résultats officiels'!O28=0,"",IF(AND(U28='Résultats officiels'!U28,'Résultats officiels'!U29=P!U29),"A",""))</f>
        <v/>
      </c>
      <c r="S28" s="286" t="str">
        <f>IF(O28=0,"",IF(AND(R28="A",O28='Résultats officiels'!O28),1,IF(AND(P!R29="A",P!O28='Résultats officiels'!O26),1,"")))</f>
        <v/>
      </c>
      <c r="T28" s="287" t="str">
        <f>IF(O28=0,"",IF(AND(R28="A",O28='Résultats officiels'!O28,V28='Résultats officiels'!V28,'Résultats officiels'!V29=P!V29),1,IF(AND(P!R29="A",P!O28='Résultats officiels'!O26,P!V28='Résultats officiels'!V26,'Résultats officiels'!V27=P!V29),1,"")))</f>
        <v/>
      </c>
      <c r="U28" s="125" t="str">
        <f>IF(100*V12+W12&gt;100*V13+W13,U12,IF(100*V12+W12&lt;100*V13+W13,U13,CONCATENATE(U12," ou ",U13)))</f>
        <v>Espagne</v>
      </c>
      <c r="V28" s="218">
        <v>3</v>
      </c>
      <c r="W28" s="100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3.96</v>
      </c>
      <c r="AL28" s="30">
        <f>SUM(BD28:BG28)+2.48</f>
        <v>2.98</v>
      </c>
      <c r="AM28" s="31" t="str">
        <f>G25</f>
        <v>Danemark</v>
      </c>
      <c r="AN28" s="27">
        <f>SUM(AR28:AU28)</f>
        <v>4</v>
      </c>
      <c r="AO28" s="32">
        <f>F25+E27+E28</f>
        <v>4</v>
      </c>
      <c r="AP28" s="27">
        <f>E25+F27+F28</f>
        <v>4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3</v>
      </c>
      <c r="AT28" s="27">
        <f>IF(ISBLANK(F25),0,IF(AU27=3,0,IF(AU27=1,1,3)))</f>
        <v>1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30003</v>
      </c>
      <c r="BB28" s="27">
        <f>10000*(AR28+AT28)+(E28-F28+F25-E25)*100+(E28+F25)</f>
        <v>9802</v>
      </c>
      <c r="BC28" s="33">
        <f>10000*(AS28+AT28)+(E27-F27+F25-E25)*100+(E27+F25)</f>
        <v>40203</v>
      </c>
      <c r="BD28" s="34">
        <f>-BG25</f>
        <v>0.5</v>
      </c>
      <c r="BE28" s="35">
        <f>-BG26</f>
        <v>-0.5</v>
      </c>
      <c r="BF28" s="35">
        <f>-BG27</f>
        <v>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>
        <f>IF(H29=0,"",IF(H29='Résultats officiels'!H29,1,""))</f>
        <v>1</v>
      </c>
      <c r="C29" s="75" t="str">
        <f>IF(H29=0,"",IF(AND(H29='Résultats officiels'!H29,P!E29='Résultats officiels'!E29,'Résultats officiels'!F29=P!F29),1,""))</f>
        <v/>
      </c>
      <c r="D29" s="71" t="str">
        <f>G24</f>
        <v>Australie</v>
      </c>
      <c r="E29" s="217">
        <v>1</v>
      </c>
      <c r="F29" s="217">
        <v>3</v>
      </c>
      <c r="G29" s="74" t="str">
        <f>D25</f>
        <v>Pérou</v>
      </c>
      <c r="H29" s="95">
        <f t="shared" si="0"/>
        <v>2</v>
      </c>
      <c r="I29" s="118"/>
      <c r="J29" s="119" t="str">
        <f>IF(OR(I27&lt;3,I26&lt;2),"TIRAGE AU SORT !!!"," ")</f>
        <v xml:space="preserve"> </v>
      </c>
      <c r="K29" s="175"/>
      <c r="L29" s="175"/>
      <c r="M29" s="175"/>
      <c r="N29" s="175"/>
      <c r="O29" s="293"/>
      <c r="P29" s="293"/>
      <c r="Q29" s="97" t="str">
        <f>IF(AND('Résultats officiels'!O28&gt;0,U29='Résultats officiels'!U29),"E",IF(AND('Résultats officiels'!O26&gt;0,'Résultats officiels'!U27=P!U29),"E",""))</f>
        <v/>
      </c>
      <c r="R29" s="98" t="str">
        <f>IF('Résultats officiels'!O26=0,"",IF(AND(U28='Résultats officiels'!U26,'Résultats officiels'!U27=P!U29),"A",""))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Pérou</v>
      </c>
      <c r="V29" s="219">
        <v>2</v>
      </c>
      <c r="W29" s="100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7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officiels'!U32=P!U30),"E",""))</f>
        <v>E</v>
      </c>
      <c r="R30" s="98" t="str">
        <f>IF('Résultats officiels'!O30=0,"",IF(AND(U30='Résultats officiels'!U30,'Résultats officiels'!U31=P!U31),"A",""))</f>
        <v>A</v>
      </c>
      <c r="S30" s="286" t="str">
        <f>IF(O30=0,"",IF(AND(R30="A",O30='Résultats officiels'!O30),1,IF(AND(P!R31="A",P!O30='Résultats officiels'!O32),1,"")))</f>
        <v/>
      </c>
      <c r="T30" s="287" t="str">
        <f>IF(O30=0,"",IF(AND(R30="A",O30='Résultats officiels'!O30,V30='Résultats officiels'!V30,'Résultats officiels'!V31=P!V31),1,IF(AND(P!R31="A",P!O30='Résultats officiels'!O32,P!V30='Résultats officiels'!V32,'Résultats officiels'!V33=P!V31),1,"")))</f>
        <v/>
      </c>
      <c r="U30" s="125" t="str">
        <f>IF(100*V16+W16&gt;100*V17+W17,U16,IF(100*V16+W16&lt;100*V17+W17,U17,CONCATENATE(U16," ou ",U17)))</f>
        <v>Brésil</v>
      </c>
      <c r="V30" s="218">
        <v>3</v>
      </c>
      <c r="W30" s="100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7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officiels'!U33=P!U31),"E",""))</f>
        <v>E</v>
      </c>
      <c r="R31" s="98" t="str">
        <f>IF('Résultats officiels'!O32=0,"",IF(AND(U30='Résultats officiels'!U32,'Résultats officiels'!U33=P!U31),"A",""))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2</v>
      </c>
      <c r="W31" s="100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officiels'!H32,P!E32='Résultats officiels'!E32,'Résultats officiels'!F32=P!F32),1,""))</f>
        <v/>
      </c>
      <c r="D32" s="67" t="s">
        <v>94</v>
      </c>
      <c r="E32" s="217">
        <v>3</v>
      </c>
      <c r="F32" s="217">
        <v>1</v>
      </c>
      <c r="G32" s="72" t="s">
        <v>127</v>
      </c>
      <c r="H32" s="95">
        <f t="shared" si="0"/>
        <v>1</v>
      </c>
      <c r="I32" s="177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officiels'!U30=P!U32),"E",""))</f>
        <v/>
      </c>
      <c r="R32" s="98" t="str">
        <f>IF('Résultats officiels'!O32=0,"",IF(AND(U32='Résultats officiels'!U32,'Résultats officiels'!U33=P!U33),"A",""))</f>
        <v/>
      </c>
      <c r="S32" s="286" t="str">
        <f>IF(O32=0,"",IF(AND(R32="A",O32='Résultats officiels'!O32),1,IF(AND(P!R33="A",P!O32='Résultats officiels'!O30),1,"")))</f>
        <v/>
      </c>
      <c r="T32" s="287" t="str">
        <f>IF(O32=0,"",IF(AND(R32="A",O32='Résultats officiels'!O32,V32='Résultats officiels'!V32,'Résultats officiels'!V33=P!V33),1,IF(AND(P!R33="A",P!O32='Résultats officiels'!O30,P!V32='Résultats officiels'!V30,'Résultats officiels'!V31=P!V33),1,"")))</f>
        <v/>
      </c>
      <c r="U32" s="125" t="str">
        <f>IF(100*V20+W20&gt;100*V21+W21,U20,IF(100*V20+W20&lt;100*V21+W21,U21,CONCATENATE(U20," ou ",U21)))</f>
        <v>Allemagne</v>
      </c>
      <c r="V32" s="218">
        <v>2</v>
      </c>
      <c r="W32" s="100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officiels'!H33,P!E33='Résultats officiels'!E33,'Résultats officiels'!F33=P!F33),1,""))</f>
        <v/>
      </c>
      <c r="D33" s="68" t="s">
        <v>37</v>
      </c>
      <c r="E33" s="217">
        <v>2</v>
      </c>
      <c r="F33" s="217">
        <v>2</v>
      </c>
      <c r="G33" s="73" t="s">
        <v>97</v>
      </c>
      <c r="H33" s="95">
        <f t="shared" si="0"/>
        <v>3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9</v>
      </c>
      <c r="L33" s="104">
        <f>INDEX(AO33:AO36,MATCH(AK33,$AL33:$AL36,0))</f>
        <v>8</v>
      </c>
      <c r="M33" s="103">
        <f>INDEX(AP33:AP36,MATCH(AK33,$AL33:$AL36,0))</f>
        <v>4</v>
      </c>
      <c r="N33" s="123">
        <f>INDEX(AQ33:AQ36,MATCH(AK33,$AL33:$AL36,0))</f>
        <v>4</v>
      </c>
      <c r="O33" s="293"/>
      <c r="P33" s="293"/>
      <c r="Q33" s="97" t="str">
        <f>IF(AND('Résultats officiels'!O32&gt;0,U33='Résultats officiels'!U33),"E",IF(AND('Résultats officiels'!O30&gt;0,'Résultats officiels'!U31=P!U33),"E",""))</f>
        <v/>
      </c>
      <c r="R33" s="98" t="str">
        <f>IF('Résultats officiels'!O30=0,"",IF(AND(U32='Résultats officiels'!U30,'Résultats officiels'!U31=P!U33),"A",""))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Sénégal</v>
      </c>
      <c r="V33" s="219">
        <v>1</v>
      </c>
      <c r="W33" s="100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9</v>
      </c>
      <c r="AO33" s="23">
        <f>E32+E34+F36</f>
        <v>8</v>
      </c>
      <c r="AP33" s="22">
        <f>F32+F34+E36</f>
        <v>4</v>
      </c>
      <c r="AQ33" s="24">
        <f>AO33-AP33</f>
        <v>4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60305</v>
      </c>
      <c r="BA33" s="22">
        <f>10000*(AS33+AU33)+(E32-F32+F36-E36)*100+(E32+F36)</f>
        <v>60306</v>
      </c>
      <c r="BB33" s="22">
        <f>10000*(AT33+AU33)+(F36-E36+E34-F34)*100+(F36+E34)</f>
        <v>60205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officiels'!H34,P!E34='Résultats officiels'!E34,'Résultats officiels'!F34=P!F34),1,""))</f>
        <v/>
      </c>
      <c r="D34" s="68" t="str">
        <f>D32</f>
        <v>Argentine</v>
      </c>
      <c r="E34" s="217">
        <v>2</v>
      </c>
      <c r="F34" s="217">
        <v>1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Nigéria</v>
      </c>
      <c r="K34" s="108">
        <f>INDEX(AN33:AN36,MATCH(AK34,$AL33:$AL36,0))</f>
        <v>4</v>
      </c>
      <c r="L34" s="109">
        <f>INDEX(AO33:AO36,MATCH(AK34,$AL33:$AL36,0))</f>
        <v>6</v>
      </c>
      <c r="M34" s="108">
        <f>INDEX(AP33:AP36,MATCH(AK34,$AL33:$AL36,0))</f>
        <v>5</v>
      </c>
      <c r="N34" s="110">
        <f>INDEX(AQ33:AQ36,MATCH(AK34,$AL33:$AL36,0))</f>
        <v>1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1.98</v>
      </c>
      <c r="AL34" s="28">
        <f>SUM(BD34:BG34)+2.46</f>
        <v>3.96</v>
      </c>
      <c r="AM34" s="21" t="str">
        <f>G32</f>
        <v>Islande</v>
      </c>
      <c r="AN34" s="22">
        <f>SUM(AR34:AU34)</f>
        <v>1</v>
      </c>
      <c r="AO34" s="23">
        <f>F32+F35+E37</f>
        <v>2</v>
      </c>
      <c r="AP34" s="22">
        <f>E32+E35+F37</f>
        <v>6</v>
      </c>
      <c r="AQ34" s="24">
        <f>AO34-AP34</f>
        <v>-4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1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9802</v>
      </c>
      <c r="BA34" s="22">
        <f>10000*(AR34+AU34)+(F32-E32+F35-E35)*100+(F32+F35)</f>
        <v>-399</v>
      </c>
      <c r="BB34" s="22" t="s">
        <v>73</v>
      </c>
      <c r="BC34" s="24">
        <f>10000*(AT34+AU34)+(F35-E35+E37-F37)*100+(F35+E37)</f>
        <v>9801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>
        <f>IF(H35=0,"",IF(H35='Résultats officiels'!H35,1,""))</f>
        <v>1</v>
      </c>
      <c r="C35" s="75">
        <f>IF(H35=0,"",IF(AND(H35='Résultats officiels'!H35,P!E35='Résultats officiels'!E35,'Résultats officiels'!F35=P!F35),1,""))</f>
        <v>1</v>
      </c>
      <c r="D35" s="68" t="str">
        <f>G33</f>
        <v>Nigéria</v>
      </c>
      <c r="E35" s="217">
        <v>2</v>
      </c>
      <c r="F35" s="217">
        <v>0</v>
      </c>
      <c r="G35" s="73" t="str">
        <f>G32</f>
        <v>Islande</v>
      </c>
      <c r="H35" s="95">
        <f t="shared" si="0"/>
        <v>1</v>
      </c>
      <c r="I35" s="106">
        <f>AI35</f>
        <v>3</v>
      </c>
      <c r="J35" s="68" t="str">
        <f>INDEX(AM33:AM36,MATCH(AK35,$AL33:$AL36,0))</f>
        <v>Croatie</v>
      </c>
      <c r="K35" s="111">
        <f>INDEX(AN33:AN36,MATCH(AK35,$AL33:$AL36,0))</f>
        <v>2</v>
      </c>
      <c r="L35" s="112">
        <f>INDEX(AO33:AO36,MATCH(AK35,$AL33:$AL36,0))</f>
        <v>4</v>
      </c>
      <c r="M35" s="111">
        <f>INDEX(AP33:AP36,MATCH(AK35,$AL33:$AL36,0))</f>
        <v>5</v>
      </c>
      <c r="N35" s="113">
        <f>INDEX(AQ33:AQ36,MATCH(AK35,$AL33:$AL36,0))</f>
        <v>-1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2.97</v>
      </c>
      <c r="AL35" s="28">
        <f>SUM(BD35:BG35)+2.47</f>
        <v>2.97</v>
      </c>
      <c r="AM35" s="21" t="str">
        <f>D33</f>
        <v>Croatie</v>
      </c>
      <c r="AN35" s="22">
        <f>SUM(AR35:AU35)</f>
        <v>2</v>
      </c>
      <c r="AO35" s="23">
        <f>E33+F34+F37</f>
        <v>4</v>
      </c>
      <c r="AP35" s="22">
        <f>F33+E34+E37</f>
        <v>5</v>
      </c>
      <c r="AQ35" s="24">
        <f>AO35-AP35</f>
        <v>-1</v>
      </c>
      <c r="AR35" s="22">
        <f>IF(ISBLANK(F34),0,IF(AT33=3,0,IF(AT33=1,1,3)))</f>
        <v>0</v>
      </c>
      <c r="AS35" s="22">
        <f>IF(ISBLANK(F37),0,IF(F37&gt;E37,3,IF(F37=E37,1,0)))</f>
        <v>1</v>
      </c>
      <c r="AT35" s="22" t="s">
        <v>73</v>
      </c>
      <c r="AU35" s="22">
        <f>IF(ISBLANK(E33),0,IF(E33&gt;F33,3,IF(E33=F33,1,0)))</f>
        <v>1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9902</v>
      </c>
      <c r="BA35" s="22" t="s">
        <v>73</v>
      </c>
      <c r="BB35" s="22">
        <f>10000*(AR35+AU35)+(E33-F33+F34-E34)*100+(E33+F34)</f>
        <v>9903</v>
      </c>
      <c r="BC35" s="24">
        <f>10000*(AS35+AU35)+(E33-F33+F37-E37)*100+(E33+F37)</f>
        <v>20003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officiels'!H36,P!E36='Résultats officiels'!E36,'Résultats officiels'!F36=P!F36),1,""))</f>
        <v/>
      </c>
      <c r="D36" s="68" t="str">
        <f>G33</f>
        <v>Nigéria</v>
      </c>
      <c r="E36" s="217">
        <v>2</v>
      </c>
      <c r="F36" s="217">
        <v>3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Islande</v>
      </c>
      <c r="K36" s="115">
        <f>INDEX(AN33:AN36,MATCH(AK36,$AL33:$AL36,0))</f>
        <v>1</v>
      </c>
      <c r="L36" s="116">
        <f>INDEX(AO33:AO36,MATCH(AK36,$AL33:$AL36,0))</f>
        <v>2</v>
      </c>
      <c r="M36" s="115">
        <f>INDEX(AP33:AP36,MATCH(AK36,$AL33:$AL36,0))</f>
        <v>6</v>
      </c>
      <c r="N36" s="117">
        <f>INDEX(AQ33:AQ36,MATCH(AK36,$AL33:$AL36,0))</f>
        <v>-4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officiels'!U38=P!U36),"E",""))</f>
        <v>E</v>
      </c>
      <c r="R36" s="98" t="str">
        <f>IF('Résultats officiels'!O36=0,"",IF(AND(U36='Résultats officiels'!U36,'Résultats officiels'!U37=P!U37),"A",""))</f>
        <v/>
      </c>
      <c r="S36" s="286" t="str">
        <f>IF(O36=0,"",IF(AND(R36="A",O36='Résultats officiels'!O36),1,IF(AND(P!R37="A",P!O36='Résultats officiels'!O38),1,"")))</f>
        <v/>
      </c>
      <c r="T36" s="297" t="str">
        <f>IF(O36=0,"",IF(AND(R36="A",O36='Résultats officiels'!O36,V36='Résultats officiels'!V36,'Résultats officiels'!V37=P!V37),1,IF(AND(P!R37="A",P!O36='Résultats officiels'!O38,P!V36='Résultats officiels'!V38,'Résultats officiels'!V39=P!V37),1,"")))</f>
        <v/>
      </c>
      <c r="U36" s="128" t="str">
        <f>IF(100*V26+W26&gt;100*V27+W27,U26,IF(100*V26+W26&lt;100*V27+W27,U27,IF(X27*X26=1,"-",CONCATENATE(U26," ou ",U27))))</f>
        <v>France</v>
      </c>
      <c r="V36" s="218">
        <v>1</v>
      </c>
      <c r="W36" s="12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3.96</v>
      </c>
      <c r="AL36" s="30">
        <f>SUM(BD36:BG36)+2.48</f>
        <v>1.98</v>
      </c>
      <c r="AM36" s="31" t="str">
        <f>G33</f>
        <v>Nigéria</v>
      </c>
      <c r="AN36" s="27">
        <f>SUM(AR36:AU36)</f>
        <v>4</v>
      </c>
      <c r="AO36" s="32">
        <f>F33+E35+E36</f>
        <v>6</v>
      </c>
      <c r="AP36" s="27">
        <f>E33+F35+F36</f>
        <v>5</v>
      </c>
      <c r="AQ36" s="33">
        <f>AO36-AP36</f>
        <v>1</v>
      </c>
      <c r="AR36" s="27">
        <f>IF(ISBLANK(E36),0,IF(AU33=3,0,IF(AU33=1,1,3)))</f>
        <v>0</v>
      </c>
      <c r="AS36" s="27">
        <f>IF(ISBLANK(E35),0,IF(AU34=3,0,IF(AU34=1,1,3)))</f>
        <v>3</v>
      </c>
      <c r="AT36" s="27">
        <f>IF(ISBLANK(F33),0,IF(AU35=3,0,IF(AU35=1,1,3)))</f>
        <v>1</v>
      </c>
      <c r="AU36" s="27" t="s">
        <v>73</v>
      </c>
      <c r="AV36" s="32" t="b">
        <f>10*(AQ33-AQ36)+AO33-AO36&lt;0</f>
        <v>0</v>
      </c>
      <c r="AW36" s="27" t="b">
        <f>10*(AQ34-AQ36)+AO34-AO36&lt;0</f>
        <v>1</v>
      </c>
      <c r="AX36" s="27" t="b">
        <f>10*(AQ35-AQ36)+AO35-AO36&lt;0</f>
        <v>1</v>
      </c>
      <c r="AY36" s="33" t="s">
        <v>73</v>
      </c>
      <c r="AZ36" s="32" t="s">
        <v>73</v>
      </c>
      <c r="BA36" s="27">
        <f>10000*(AR36+AS36)+(E35-F35+E36-F36)*100+(E35+E36)</f>
        <v>30104</v>
      </c>
      <c r="BB36" s="27">
        <f>10000*(AR36+AT36)+(E36-F36+F33-E33)*100+(E36+F33)</f>
        <v>9904</v>
      </c>
      <c r="BC36" s="33">
        <f>10000*(AS36+AT36)+(E35-F35+F33-E33)*100+(E35+F33)</f>
        <v>40204</v>
      </c>
      <c r="BD36" s="34">
        <f>-BG33</f>
        <v>0.5</v>
      </c>
      <c r="BE36" s="35">
        <f>-BG34</f>
        <v>-0.5</v>
      </c>
      <c r="BF36" s="35">
        <f>-BG35</f>
        <v>-0.5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officiels'!H37,P!E37='Résultats officiels'!E37,'Résultats officiels'!F37=P!F37),1,""))</f>
        <v/>
      </c>
      <c r="D37" s="71" t="str">
        <f>G32</f>
        <v>Islande</v>
      </c>
      <c r="E37" s="217">
        <v>1</v>
      </c>
      <c r="F37" s="217">
        <v>1</v>
      </c>
      <c r="G37" s="74" t="str">
        <f>D33</f>
        <v>Croatie</v>
      </c>
      <c r="H37" s="95">
        <f t="shared" si="0"/>
        <v>3</v>
      </c>
      <c r="I37" s="118"/>
      <c r="J37" s="119" t="str">
        <f>IF(OR(I35&lt;3,I34&lt;2),"TIRAGE AU SORT !!!"," ")</f>
        <v xml:space="preserve"> </v>
      </c>
      <c r="K37" s="175"/>
      <c r="L37" s="175"/>
      <c r="M37" s="175"/>
      <c r="N37" s="175"/>
      <c r="O37" s="293"/>
      <c r="P37" s="293"/>
      <c r="Q37" s="97" t="str">
        <f>IF(AND('Résultats officiels'!O36&gt;0,U37='Résultats officiels'!U37),"E",IF(AND('Résultats officiels'!O38&gt;0,'Résultats officiels'!U39=P!U37),"E",""))</f>
        <v/>
      </c>
      <c r="R37" s="98" t="str">
        <f>IF('Résultats officiels'!O38=0,"",IF(AND(U36='Résultats officiels'!U38,'Résultats officiels'!U39=P!U37),"A",""))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2</v>
      </c>
      <c r="W37" s="12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7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officiels'!U36=P!U38),"E",""))</f>
        <v/>
      </c>
      <c r="R38" s="98" t="str">
        <f>IF('Résultats officiels'!O38=0,"",IF(AND(U38='Résultats officiels'!U38,'Résultats officiels'!U39=P!U39),"A",""))</f>
        <v/>
      </c>
      <c r="S38" s="286" t="str">
        <f>IF(O38=0,"",IF(AND(R38="A",O38='Résultats officiels'!O38),1,IF(AND(P!R39="A",P!O38='Résultats officiels'!O36),1,"")))</f>
        <v/>
      </c>
      <c r="T38" s="297" t="str">
        <f>IF(O38=0,"",IF(AND(R38="A",O38='Résultats officiels'!O38,V38='Résultats officiels'!V38,'Résultats officiels'!V39=P!V39),1,IF(AND(P!R39="A",P!O38='Résultats officiels'!O36,P!V38='Résultats officiels'!V36,'Résultats officiels'!V37=P!V39),1,"")))</f>
        <v/>
      </c>
      <c r="U38" s="125" t="str">
        <f>IF(100*V28+W28&gt;100*V29+W29,U28,IF(100*V28+W28&lt;100*V29+W29,U29,IF(X30*X31=1,"-",CONCATENATE(U28," ou ",U29))))</f>
        <v>Espagne</v>
      </c>
      <c r="V38" s="218">
        <v>3</v>
      </c>
      <c r="W38" s="12">
        <v>4</v>
      </c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7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officiels'!U37=P!U39),"E",""))</f>
        <v/>
      </c>
      <c r="R39" s="98" t="str">
        <f>IF('Résultats officiels'!O36=0,"",IF(AND(U38='Résultats officiels'!U36,'Résultats officiels'!U37=P!U39),"A",""))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3</v>
      </c>
      <c r="W39" s="12">
        <v>5</v>
      </c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officiels'!H40,P!E40='Résultats officiels'!E40,'Résultats officiels'!F40=P!F40),1,""))</f>
        <v/>
      </c>
      <c r="D40" s="67" t="s">
        <v>83</v>
      </c>
      <c r="E40" s="217">
        <v>1</v>
      </c>
      <c r="F40" s="217">
        <v>1</v>
      </c>
      <c r="G40" s="72" t="s">
        <v>128</v>
      </c>
      <c r="H40" s="95">
        <f t="shared" si="0"/>
        <v>3</v>
      </c>
      <c r="I40" s="177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officiels'!H41,P!E41='Résultats officiels'!E41,'Résultats officiels'!F41=P!F41),1,""))</f>
        <v/>
      </c>
      <c r="D41" s="68" t="s">
        <v>36</v>
      </c>
      <c r="E41" s="217">
        <v>3</v>
      </c>
      <c r="F41" s="217">
        <v>1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8</v>
      </c>
      <c r="M41" s="103">
        <f>INDEX(AP41:AP44,MATCH(AK41,$AL41:$AL44,0))</f>
        <v>4</v>
      </c>
      <c r="N41" s="123">
        <f>INDEX(AQ41:AQ44,MATCH(AK41,$AL41:$AL44,0))</f>
        <v>4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3.95</v>
      </c>
      <c r="AM41" s="21" t="str">
        <f>D40</f>
        <v>Costa Rica</v>
      </c>
      <c r="AN41" s="22">
        <f>SUM(AR41:AU41)</f>
        <v>1</v>
      </c>
      <c r="AO41" s="23">
        <f>E40+E42+F44</f>
        <v>2</v>
      </c>
      <c r="AP41" s="22">
        <f>F40+F42+E44</f>
        <v>4</v>
      </c>
      <c r="AQ41" s="24">
        <f>AO41-AP41</f>
        <v>-2</v>
      </c>
      <c r="AR41" s="22" t="s">
        <v>73</v>
      </c>
      <c r="AS41" s="22">
        <f>IF(ISBLANK(E40),0,IF(E40&gt;F40,3,IF(E40=F40,1,0)))</f>
        <v>1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9902</v>
      </c>
      <c r="BA41" s="22">
        <f>10000*(AS41+AU41)+(E40-F40+F44-E44)*100+(E40+F44)</f>
        <v>9901</v>
      </c>
      <c r="BB41" s="22">
        <f>10000*(AT41+AU41)+(F44-E44+E42-F42)*100+(F44+E42)</f>
        <v>-199</v>
      </c>
      <c r="BC41" s="24" t="s">
        <v>73</v>
      </c>
      <c r="BD41" s="23" t="s">
        <v>73</v>
      </c>
      <c r="BE41" s="25">
        <f>IF($AN41&gt;$AN42,-0.5,IF($AN42&gt;$AN41,0.5,IF(AW41,-0.5,IF(AV42,0.5,BU41))))</f>
        <v>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officiels'!H42,P!E42='Résultats officiels'!E42,'Résultats officiels'!F42=P!F42),1,""))</f>
        <v/>
      </c>
      <c r="D42" s="68" t="str">
        <f>D40</f>
        <v>Costa Rica</v>
      </c>
      <c r="E42" s="217">
        <v>1</v>
      </c>
      <c r="F42" s="217">
        <v>2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4</v>
      </c>
      <c r="L42" s="109">
        <f>INDEX(AO41:AO44,MATCH(AK42,$AL41:$AL44,0))</f>
        <v>4</v>
      </c>
      <c r="M42" s="108">
        <f>INDEX(AP41:AP44,MATCH(AK42,$AL41:$AL44,0))</f>
        <v>5</v>
      </c>
      <c r="N42" s="110">
        <f>INDEX(AQ41:AQ44,MATCH(AK42,$AL41:$AL44,0))</f>
        <v>-1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2.96</v>
      </c>
      <c r="AM42" s="21" t="str">
        <f>G40</f>
        <v>Serbie</v>
      </c>
      <c r="AN42" s="22">
        <f>SUM(AR42:AU42)</f>
        <v>2</v>
      </c>
      <c r="AO42" s="23">
        <f>F40+F43+E45</f>
        <v>5</v>
      </c>
      <c r="AP42" s="22">
        <f>E40+E43+F45</f>
        <v>6</v>
      </c>
      <c r="AQ42" s="24">
        <f>AO42-AP42</f>
        <v>-1</v>
      </c>
      <c r="AR42" s="22">
        <f>IF(ISBLANK(F40),0,IF(AS41=3,0,IF(AS41=1,1,3)))</f>
        <v>1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1</v>
      </c>
      <c r="AV42" s="23" t="b">
        <f>(10*(AQ41-AQ42)+AO41-AO42&lt;0)</f>
        <v>1</v>
      </c>
      <c r="AW42" s="22" t="s">
        <v>73</v>
      </c>
      <c r="AX42" s="22" t="b">
        <f>10*(AQ42-AQ43)+AO42-AO43&gt;0</f>
        <v>0</v>
      </c>
      <c r="AY42" s="24" t="b">
        <f>10*(AQ42-AQ44)+AO42-AO44&gt;0</f>
        <v>1</v>
      </c>
      <c r="AZ42" s="23">
        <f>10000*(AR42+AT42)+(F40-E40+E45-F45)*100+(F40+E45)</f>
        <v>9903</v>
      </c>
      <c r="BA42" s="22">
        <f>10000*(AR42+AU42)+(F40-E40+F43-E43)*100+(F40+F43)</f>
        <v>20003</v>
      </c>
      <c r="BB42" s="22" t="s">
        <v>73</v>
      </c>
      <c r="BC42" s="24">
        <f>10000*(AT42+AU42)+(F43-E43+E45-F45)*100+(F43+E45)</f>
        <v>9904</v>
      </c>
      <c r="BD42" s="29">
        <f>-BE41</f>
        <v>-0.5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officiels'!H43,P!E43='Résultats officiels'!E43,'Résultats officiels'!F43=P!F43),1,""))</f>
        <v/>
      </c>
      <c r="D43" s="68" t="str">
        <f>G41</f>
        <v>Suisse</v>
      </c>
      <c r="E43" s="217">
        <v>2</v>
      </c>
      <c r="F43" s="217">
        <v>2</v>
      </c>
      <c r="G43" s="73" t="str">
        <f>G40</f>
        <v>Serbie</v>
      </c>
      <c r="H43" s="95">
        <f t="shared" si="0"/>
        <v>3</v>
      </c>
      <c r="I43" s="106">
        <f>AI43</f>
        <v>3</v>
      </c>
      <c r="J43" s="68" t="str">
        <f>INDEX(AM41:AM44,MATCH(AK43,$AL41:$AL44,0))</f>
        <v>Serbie</v>
      </c>
      <c r="K43" s="111">
        <f>INDEX(AN41:AN44,MATCH(AK43,$AL41:$AL44,0))</f>
        <v>2</v>
      </c>
      <c r="L43" s="112">
        <f>INDEX(AO41:AO44,MATCH(AK43,$AL41:$AL44,0))</f>
        <v>5</v>
      </c>
      <c r="M43" s="111">
        <f>INDEX(AP41:AP44,MATCH(AK43,$AL41:$AL44,0))</f>
        <v>6</v>
      </c>
      <c r="N43" s="113">
        <f>INDEX(AQ41:AQ44,MATCH(AK43,$AL41:$AL44,0))</f>
        <v>-1</v>
      </c>
      <c r="O43" s="173"/>
      <c r="P43" s="173"/>
      <c r="Q43" s="97" t="str">
        <f>IF(AND('Résultats officiels'!O41&gt;0,U43='Résultats officiels'!U43),"E",IF(AND('Résultats officiels'!O41&gt;0,'Résultats officiels'!U44=P!U43),"E",""))</f>
        <v/>
      </c>
      <c r="R43" s="98" t="str">
        <f>IF('Résultats officiels'!O41=0,"",IF(AND(U43='Résultats officiels'!U43,'Résultats officiels'!U44=P!U44),"A",""))</f>
        <v/>
      </c>
      <c r="S43" s="286" t="str">
        <f>IF(O41=0,"",IF(AND(R43="A",O41='Résultats officiels'!O41),1,IF(AND(P!R44="A",P!O41='Résultats officiels'!O41),1,"")))</f>
        <v/>
      </c>
      <c r="T43" s="287" t="str">
        <f>IF(O41=0,"",IF(AND(R43="A",O41='Résultats officiels'!O41,V43='Résultats officiels'!V43,'Résultats officiels'!V44=P!V44),1,IF(AND(P!R44="A",P!O41='Résultats officiels'!O41,P!V43='Résultats officiels'!V44,'Résultats officiels'!V43=P!V44),1,"")))</f>
        <v/>
      </c>
      <c r="U43" s="125" t="str">
        <f>IF(100*V36+W36&gt;100*V37+W37,U36,IF(100*V36+W36&lt;100*V37+W37,U37," - "))</f>
        <v>Brésil</v>
      </c>
      <c r="V43" s="218">
        <v>2</v>
      </c>
      <c r="W43" s="100"/>
      <c r="X43" s="147" t="str">
        <f>IF(AND('Résultats officiels'!X41&gt;0,AA43='Résultats officiels'!AA43),"E",IF(AND('Résultats officiels'!X41&gt;0,'Résultats officiels'!AA44=P!AA43),"E",""))</f>
        <v/>
      </c>
      <c r="Y43" s="286" t="str">
        <f>IF(X41=0,"",IF(AND(X45="A",X41='Résultats officiels'!X41),1,IF(AND(X46="A",P!X41='Résultats officiels'!X41),1,"")))</f>
        <v/>
      </c>
      <c r="Z43" s="287" t="str">
        <f>IF(X41=0,"",IF(AND(X45="A",X41='Résultats officiels'!X41,AB43='Résultats officiels'!AB43,'Résultats officiels'!AB44=P!AB44),1,IF(AND(P!X46="A",P!X41='Résultats officiels'!X41,P!AB43='Résultats officiels'!AB44,'Résultats officiels'!AB43=P!AB44),1,"")))</f>
        <v/>
      </c>
      <c r="AA43" s="100" t="str">
        <f>IF(100*V36+W36&gt;100*V37+W37,U37,IF(100*V36+W36&lt;100*V37+W37,U36," - "))</f>
        <v>France</v>
      </c>
      <c r="AB43" s="217">
        <v>2</v>
      </c>
      <c r="AC43" s="12">
        <v>7</v>
      </c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2.96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8</v>
      </c>
      <c r="AP43" s="22">
        <f>F41+E42+E45</f>
        <v>4</v>
      </c>
      <c r="AQ43" s="24">
        <f>AO43-AP43</f>
        <v>4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60205</v>
      </c>
      <c r="BA43" s="22" t="s">
        <v>73</v>
      </c>
      <c r="BB43" s="22">
        <f>10000*(AR43+AU43)+(E41-F41+F42-E42)*100+(E41+F42)</f>
        <v>60305</v>
      </c>
      <c r="BC43" s="24">
        <f>10000*(AS43+AU43)+(E41-F41+F45-E45)*100+(E41+F45)</f>
        <v>60306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officiels'!H44,P!E44='Résultats officiels'!E44,'Résultats officiels'!F44=P!F44),1,""))</f>
        <v/>
      </c>
      <c r="D44" s="68" t="str">
        <f>G41</f>
        <v>Suisse</v>
      </c>
      <c r="E44" s="217">
        <v>1</v>
      </c>
      <c r="F44" s="217">
        <v>0</v>
      </c>
      <c r="G44" s="73" t="str">
        <f>D40</f>
        <v>Costa Rica</v>
      </c>
      <c r="H44" s="95">
        <f t="shared" si="0"/>
        <v>1</v>
      </c>
      <c r="I44" s="114">
        <f>AI44</f>
        <v>4</v>
      </c>
      <c r="J44" s="71" t="str">
        <f>INDEX(AM41:AM44,MATCH(AK44,$AL41:$AL44,0))</f>
        <v>Costa Rica</v>
      </c>
      <c r="K44" s="115">
        <f>INDEX(AN41:AN44,MATCH(AK44,$AL41:$AL44,0))</f>
        <v>1</v>
      </c>
      <c r="L44" s="116">
        <f>INDEX(AO41:AO44,MATCH(AK44,$AL41:$AL44,0))</f>
        <v>2</v>
      </c>
      <c r="M44" s="115">
        <f>INDEX(AP41:AP44,MATCH(AK44,$AL41:$AL44,0))</f>
        <v>4</v>
      </c>
      <c r="N44" s="117">
        <f>INDEX(AQ41:AQ44,MATCH(AK44,$AL41:$AL44,0))</f>
        <v>-2</v>
      </c>
      <c r="O44" s="173"/>
      <c r="P44" s="173"/>
      <c r="Q44" s="97" t="str">
        <f>IF(AND('Résultats officiels'!O41&gt;0,U44='Résultats officiels'!U44),"E",IF(AND('Résultats officiels'!O41&gt;0,'Résultats officiels'!U43=P!U44),"E",""))</f>
        <v/>
      </c>
      <c r="R44" s="98" t="str">
        <f>IF('Résultats officiels'!O41=0,"",IF(AND(U43='Résultats officiels'!U44,'Résultats officiels'!U43=P!U44),"A",""))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Allemagne</v>
      </c>
      <c r="V44" s="219">
        <v>3</v>
      </c>
      <c r="W44" s="100"/>
      <c r="X44" s="147" t="str">
        <f>IF(AND('Résultats officiels'!X41&gt;0,AA44='Résultats officiels'!AA44),"E",IF(AND('Résultats officiels'!X41&gt;0,'Résultats officiels'!AA43=P!AA44),"E",""))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Espagne</v>
      </c>
      <c r="AB44" s="219">
        <v>2</v>
      </c>
      <c r="AC44" s="12">
        <v>6</v>
      </c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3.95</v>
      </c>
      <c r="AL44" s="30">
        <f>SUM(BD44:BG44)+2.48</f>
        <v>1.98</v>
      </c>
      <c r="AM44" s="31" t="str">
        <f>G41</f>
        <v>Suisse</v>
      </c>
      <c r="AN44" s="27">
        <f>SUM(AR44:AU44)</f>
        <v>4</v>
      </c>
      <c r="AO44" s="32">
        <f>F41+E43+E44</f>
        <v>4</v>
      </c>
      <c r="AP44" s="27">
        <f>E41+F43+F44</f>
        <v>5</v>
      </c>
      <c r="AQ44" s="33">
        <f>AO44-AP44</f>
        <v>-1</v>
      </c>
      <c r="AR44" s="27">
        <f>IF(ISBLANK(E44),0,IF(AU41=3,0,IF(AU41=1,1,3)))</f>
        <v>3</v>
      </c>
      <c r="AS44" s="27">
        <f>IF(ISBLANK(E43),0,IF(AU42=3,0,IF(AU42=1,1,3)))</f>
        <v>1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0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40103</v>
      </c>
      <c r="BB44" s="27">
        <f>10000*(AR44+AT44)+(E44-F44+F41-E41)*100+(E44+F41)</f>
        <v>29902</v>
      </c>
      <c r="BC44" s="33">
        <f>10000*(AS44+AT44)+(E43-F43+F41-E41)*100+(E43+F41)</f>
        <v>9803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officiels'!H45,P!E45='Résultats officiels'!E45,'Résultats officiels'!F45=P!F45),1,""))</f>
        <v/>
      </c>
      <c r="D45" s="71" t="str">
        <f>G40</f>
        <v>Serbie</v>
      </c>
      <c r="E45" s="217">
        <v>2</v>
      </c>
      <c r="F45" s="217">
        <v>3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5"/>
      <c r="L45" s="175"/>
      <c r="M45" s="175"/>
      <c r="N45" s="175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officiels'!AA44=P!AA44),"A",""))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7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officiels'!U46=P!U46),"C","")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Allemagne</v>
      </c>
      <c r="V46" s="130"/>
      <c r="W46" s="95"/>
      <c r="X46" s="148" t="str">
        <f>IF('Résultats officiels'!X41=0,"",IF(AND(AA43='Résultats officiels'!AA44,'Résultats officiels'!AA43=P!AA44),"A",""))</f>
        <v/>
      </c>
      <c r="Y46" s="288" t="s">
        <v>92</v>
      </c>
      <c r="Z46" s="257"/>
      <c r="AA46" s="282" t="str">
        <f>IF(100*V43+W43&gt;100*V44+W44,U44,IF(100*V44+W44&gt;100*V43+W43,U43,"-"))</f>
        <v>Brésil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7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officiels'!AA46=P!AA46),"S","")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officiels'!H48,P!E48='Résultats officiels'!E48,'Résultats officiels'!F48=P!F48),1,""))</f>
        <v/>
      </c>
      <c r="D48" s="67" t="s">
        <v>100</v>
      </c>
      <c r="E48" s="217">
        <v>3</v>
      </c>
      <c r="F48" s="217">
        <v>2</v>
      </c>
      <c r="G48" s="72" t="s">
        <v>72</v>
      </c>
      <c r="H48" s="95">
        <f t="shared" si="0"/>
        <v>1</v>
      </c>
      <c r="I48" s="177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France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officiels'!H49,P!E49='Résultats officiels'!E49,'Résultats officiels'!F49=P!F49),1,""))</f>
        <v/>
      </c>
      <c r="D49" s="68" t="s">
        <v>129</v>
      </c>
      <c r="E49" s="217">
        <v>1</v>
      </c>
      <c r="F49" s="217">
        <v>1</v>
      </c>
      <c r="G49" s="73" t="s">
        <v>105</v>
      </c>
      <c r="H49" s="95">
        <f t="shared" si="0"/>
        <v>3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7</v>
      </c>
      <c r="M49" s="103">
        <f>INDEX(AP49:AP52,MATCH(AK49,$AL49:$AL52,0))</f>
        <v>2</v>
      </c>
      <c r="N49" s="123">
        <f>INDEX(AQ49:AQ52,MATCH(AK49,$AL49:$AL52,0))</f>
        <v>5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7</v>
      </c>
      <c r="AP49" s="22">
        <f>F48+F50+E52</f>
        <v>2</v>
      </c>
      <c r="AQ49" s="24">
        <f>AO49-AP49</f>
        <v>5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60305</v>
      </c>
      <c r="BA49" s="22">
        <f>10000*(AS49+AU49)+(E48-F48+F52-E52)*100+(E48+F52)</f>
        <v>60305</v>
      </c>
      <c r="BB49" s="22">
        <f>10000*(AT49+AU49)+(F52-E52+E50-F50)*100+(F52+E50)</f>
        <v>60404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 t="str">
        <f>IF(H50=0,"",IF(AND(H50='Résultats officiels'!H50,P!E50='Résultats officiels'!E50,'Résultats officiels'!F50=P!F50),1,""))</f>
        <v/>
      </c>
      <c r="D50" s="68" t="str">
        <f>D48</f>
        <v>Allemagne</v>
      </c>
      <c r="E50" s="217">
        <v>2</v>
      </c>
      <c r="F50" s="217">
        <v>0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Mexique</v>
      </c>
      <c r="K50" s="108">
        <f>INDEX(AN49:AN52,MATCH(AK50,$AL49:$AL52,0))</f>
        <v>6</v>
      </c>
      <c r="L50" s="109">
        <f>INDEX(AO49:AO52,MATCH(AK50,$AL49:$AL52,0))</f>
        <v>7</v>
      </c>
      <c r="M50" s="108">
        <f>INDEX(AP49:AP52,MATCH(AK50,$AL49:$AL52,0))</f>
        <v>6</v>
      </c>
      <c r="N50" s="110">
        <f>INDEX(AQ49:AQ52,MATCH(AK50,$AL49:$AL52,0))</f>
        <v>1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Espagne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1.96</v>
      </c>
      <c r="AL50" s="28">
        <f>SUM(BD50:BG50)+2.46</f>
        <v>1.96</v>
      </c>
      <c r="AM50" s="21" t="str">
        <f>G48</f>
        <v>Mexique</v>
      </c>
      <c r="AN50" s="22">
        <f>SUM(AR50:AU50)</f>
        <v>6</v>
      </c>
      <c r="AO50" s="23">
        <f>F48+F51+E53</f>
        <v>7</v>
      </c>
      <c r="AP50" s="22">
        <f>E48+E51+F53</f>
        <v>6</v>
      </c>
      <c r="AQ50" s="24">
        <f>AO50-AP50</f>
        <v>1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3</v>
      </c>
      <c r="AU50" s="22">
        <f>IF(ISBLANK(F51),0,IF(F51&gt;E51,3,IF(F51=E51,1,0)))</f>
        <v>3</v>
      </c>
      <c r="AV50" s="23" t="b">
        <f>(10*(AQ49-AQ50)+AO49-AO50&lt;0)</f>
        <v>0</v>
      </c>
      <c r="AW50" s="22" t="s">
        <v>73</v>
      </c>
      <c r="AX50" s="22" t="b">
        <f>10*(AQ50-AQ51)+AO50-AO51&gt;0</f>
        <v>1</v>
      </c>
      <c r="AY50" s="24" t="b">
        <f>10*(AQ50-AQ52)+AO50-AO52&gt;0</f>
        <v>1</v>
      </c>
      <c r="AZ50" s="23">
        <f>10000*(AR50+AT50)+(F48-E48+E53-F53)*100+(F48+E53)</f>
        <v>30005</v>
      </c>
      <c r="BA50" s="22">
        <f>10000*(AR50+AU50)+(F48-E48+F51-E51)*100+(F48+F51)</f>
        <v>30004</v>
      </c>
      <c r="BB50" s="22" t="s">
        <v>73</v>
      </c>
      <c r="BC50" s="24">
        <f>10000*(AT50+AU50)+(F51-E51+E53-F53)*100+(F51+E53)</f>
        <v>60205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-0.5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>
        <f>IF(H51=0,"",IF(H51='Résultats officiels'!H51,1,""))</f>
        <v>1</v>
      </c>
      <c r="C51" s="75">
        <f>IF(H51=0,"",IF(AND(H51='Résultats officiels'!H51,P!E51='Résultats officiels'!E51,'Résultats officiels'!F51=P!F51),1,""))</f>
        <v>1</v>
      </c>
      <c r="D51" s="68" t="str">
        <f>G49</f>
        <v>Corée du Sud</v>
      </c>
      <c r="E51" s="217">
        <v>1</v>
      </c>
      <c r="F51" s="217">
        <v>2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Suède</v>
      </c>
      <c r="K51" s="111">
        <f>INDEX(AN49:AN52,MATCH(AK51,$AL49:$AL52,0))</f>
        <v>1</v>
      </c>
      <c r="L51" s="112">
        <f>INDEX(AO49:AO52,MATCH(AK51,$AL49:$AL52,0))</f>
        <v>3</v>
      </c>
      <c r="M51" s="111">
        <f>INDEX(AP49:AP52,MATCH(AK51,$AL49:$AL52,0))</f>
        <v>6</v>
      </c>
      <c r="N51" s="113">
        <f>INDEX(AQ49:AQ52,MATCH(AK51,$AL49:$AL52,0))</f>
        <v>-3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26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2.97</v>
      </c>
      <c r="AL51" s="28">
        <f>SUM(BD51:BG51)+2.47</f>
        <v>2.97</v>
      </c>
      <c r="AM51" s="21" t="str">
        <f>D49</f>
        <v>Suède</v>
      </c>
      <c r="AN51" s="22">
        <f>SUM(AR51:AU51)</f>
        <v>1</v>
      </c>
      <c r="AO51" s="23">
        <f>E49+F50+F53</f>
        <v>3</v>
      </c>
      <c r="AP51" s="22">
        <f>F49+E50+E53</f>
        <v>6</v>
      </c>
      <c r="AQ51" s="24">
        <f>AO51-AP51</f>
        <v>-3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1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-298</v>
      </c>
      <c r="BA51" s="22" t="s">
        <v>73</v>
      </c>
      <c r="BB51" s="22">
        <f>10000*(AR51+AU51)+(E49-F49+F50-E50)*100+(E49+F50)</f>
        <v>9801</v>
      </c>
      <c r="BC51" s="24">
        <f>10000*(AS51+AU51)+(E49-F49+F53-E53)*100+(E49+F53)</f>
        <v>9903</v>
      </c>
      <c r="BD51" s="29">
        <f>-BF49</f>
        <v>0.5</v>
      </c>
      <c r="BE51" s="25">
        <f>-BF50</f>
        <v>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officiels'!H52,P!E52='Résultats officiels'!E52,'Résultats officiels'!F52=P!F52),1,""))</f>
        <v/>
      </c>
      <c r="D52" s="68" t="str">
        <f>G49</f>
        <v>Corée du Sud</v>
      </c>
      <c r="E52" s="217">
        <v>0</v>
      </c>
      <c r="F52" s="217">
        <v>2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1</v>
      </c>
      <c r="L52" s="116">
        <f>INDEX(AO49:AO52,MATCH(AK52,$AL49:$AL52,0))</f>
        <v>2</v>
      </c>
      <c r="M52" s="115">
        <f>INDEX(AP49:AP52,MATCH(AK52,$AL49:$AL52,0))</f>
        <v>5</v>
      </c>
      <c r="N52" s="117">
        <f>INDEX(AQ49:AQ52,MATCH(AK52,$AL49:$AL52,0))</f>
        <v>-3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1</v>
      </c>
      <c r="AO52" s="32">
        <f>F49+E51+E52</f>
        <v>2</v>
      </c>
      <c r="AP52" s="27">
        <f>E49+F51+F52</f>
        <v>5</v>
      </c>
      <c r="AQ52" s="33">
        <f>AO52-AP52</f>
        <v>-3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1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-299</v>
      </c>
      <c r="BB52" s="27">
        <f>10000*(AR52+AT52)+(E52-F52+F49-E49)*100+(E52+F49)</f>
        <v>9801</v>
      </c>
      <c r="BC52" s="33">
        <f>10000*(AS52+AT52)+(E51-F51+F49-E49)*100+(E51+F49)</f>
        <v>9902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officiels'!H53,P!E53='Résultats officiels'!E53,'Résultats officiels'!F53=P!F53),1,""))</f>
        <v/>
      </c>
      <c r="D53" s="71" t="str">
        <f>G48</f>
        <v>Mexique</v>
      </c>
      <c r="E53" s="217">
        <v>3</v>
      </c>
      <c r="F53" s="217">
        <v>2</v>
      </c>
      <c r="G53" s="74" t="str">
        <f>D49</f>
        <v>Suède</v>
      </c>
      <c r="H53" s="95">
        <f t="shared" si="0"/>
        <v>1</v>
      </c>
      <c r="I53" s="118"/>
      <c r="J53" s="119" t="str">
        <f>IF(OR(I51&lt;3,I50&lt;2),"TIRAGE AU SORT !!!"," ")</f>
        <v xml:space="preserve"> </v>
      </c>
      <c r="K53" s="175"/>
      <c r="L53" s="175"/>
      <c r="M53" s="175"/>
      <c r="N53" s="175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3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7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7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17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>
        <f>IF(H56=0,"",IF(AND(H56='Résultats officiels'!H56,P!E56='Résultats officiels'!E56,'Résultats officiels'!F56=P!F56),1,""))</f>
        <v>1</v>
      </c>
      <c r="D56" s="67" t="s">
        <v>103</v>
      </c>
      <c r="E56" s="217">
        <v>3</v>
      </c>
      <c r="F56" s="217">
        <v>0</v>
      </c>
      <c r="G56" s="72" t="s">
        <v>130</v>
      </c>
      <c r="H56" s="95">
        <f t="shared" si="0"/>
        <v>1</v>
      </c>
      <c r="I56" s="177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 t="str">
        <f>IF(H57=0,"",IF(AND(H57='Résultats officiels'!H57,P!E57='Résultats officiels'!E57,'Résultats officiels'!F57=P!F57),1,""))</f>
        <v/>
      </c>
      <c r="D57" s="68" t="s">
        <v>131</v>
      </c>
      <c r="E57" s="217">
        <v>1</v>
      </c>
      <c r="F57" s="217">
        <v>3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9</v>
      </c>
      <c r="L57" s="104">
        <f>INDEX(AO57:AO60,MATCH(AK57,$AL57:$AL60,0))</f>
        <v>7</v>
      </c>
      <c r="M57" s="103">
        <f>INDEX(AP57:AP60,MATCH(AK57,$AL57:$AL60,0))</f>
        <v>2</v>
      </c>
      <c r="N57" s="123">
        <f>INDEX(AQ57:AQ60,MATCH(AK57,$AL57:$AL60,0))</f>
        <v>5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5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9</v>
      </c>
      <c r="AO57" s="47">
        <f>E56+E58+F60</f>
        <v>7</v>
      </c>
      <c r="AP57" s="46">
        <f>F56+F58+E60</f>
        <v>2</v>
      </c>
      <c r="AQ57" s="48">
        <f>AO57-AP57</f>
        <v>5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3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60405</v>
      </c>
      <c r="BA57" s="46">
        <f>10000*(AS57+AU57)+(E56-F56+F60-E60)*100+(E56+F60)</f>
        <v>60405</v>
      </c>
      <c r="BB57" s="46">
        <f>10000*(AT57+AU57)+(F60-E60+E58-F58)*100+(F60+E58)</f>
        <v>60204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officiels'!H58,P!E58='Résultats officiels'!E58,'Résultats officiels'!F58=P!F58),1,""))</f>
        <v/>
      </c>
      <c r="D58" s="68" t="str">
        <f>D56</f>
        <v>Belgique</v>
      </c>
      <c r="E58" s="217">
        <v>2</v>
      </c>
      <c r="F58" s="217">
        <v>1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6</v>
      </c>
      <c r="L58" s="109">
        <f>INDEX(AO57:AO60,MATCH(AK58,$AL57:$AL60,0))</f>
        <v>6</v>
      </c>
      <c r="M58" s="108">
        <f>INDEX(AP57:AP60,MATCH(AK58,$AL57:$AL60,0))</f>
        <v>3</v>
      </c>
      <c r="N58" s="110">
        <f>INDEX(AQ57:AQ60,MATCH(AK58,$AL57:$AL60,0))</f>
        <v>3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1</v>
      </c>
      <c r="AO58" s="47">
        <f>F56+F59+E61</f>
        <v>1</v>
      </c>
      <c r="AP58" s="46">
        <f>E56+E59+F61</f>
        <v>6</v>
      </c>
      <c r="AQ58" s="48">
        <f>AO58-AP58</f>
        <v>-5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1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9701</v>
      </c>
      <c r="BA58" s="46">
        <f>10000*(AR58+AU58)+(F56-E56+F59-E59)*100+(F56+F59)</f>
        <v>-500</v>
      </c>
      <c r="BB58" s="46" t="s">
        <v>73</v>
      </c>
      <c r="BC58" s="48">
        <f>10000*(AT58+AU58)+(F59-E59+E61-F61)*100+(F59+E61)</f>
        <v>9801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officiels'!H59,P!E59='Résultats officiels'!E59,'Résultats officiels'!F59=P!F59),1,""))</f>
        <v/>
      </c>
      <c r="D59" s="68" t="str">
        <f>G57</f>
        <v>Angleterre</v>
      </c>
      <c r="E59" s="217">
        <v>2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1</v>
      </c>
      <c r="L59" s="112">
        <f>INDEX(AO57:AO60,MATCH(AK59,$AL57:$AL60,0))</f>
        <v>3</v>
      </c>
      <c r="M59" s="111">
        <f>INDEX(AP57:AP60,MATCH(AK59,$AL57:$AL60,0))</f>
        <v>6</v>
      </c>
      <c r="N59" s="113">
        <f>INDEX(AQ57:AQ60,MATCH(AK59,$AL57:$AL60,0))</f>
        <v>-3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1</v>
      </c>
      <c r="AO59" s="47">
        <f>E57+F58+F61</f>
        <v>3</v>
      </c>
      <c r="AP59" s="46">
        <f>F57+E58+E61</f>
        <v>6</v>
      </c>
      <c r="AQ59" s="48">
        <f>AO59-AP59</f>
        <v>-3</v>
      </c>
      <c r="AR59" s="46">
        <f>IF(ISBLANK(F58),0,IF(AT57=3,0,IF(AT57=1,1,3)))</f>
        <v>0</v>
      </c>
      <c r="AS59" s="46">
        <f>IF(ISBLANK(F61),0,IF(F61&gt;E61,3,IF(F61=E61,1,0)))</f>
        <v>1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9902</v>
      </c>
      <c r="BA59" s="46" t="s">
        <v>73</v>
      </c>
      <c r="BB59" s="46">
        <f>10000*(AR59+AU59)+(E57-F57+F58-E58)*100+(E57+F58)</f>
        <v>-298</v>
      </c>
      <c r="BC59" s="48">
        <f>10000*(AS59+AU59)+(E57-F57+F61-E61)*100+(E57+F61)</f>
        <v>9802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>
        <f>IF(H60=0,"",IF(H60='Résultats officiels'!H60,1,""))</f>
        <v>1</v>
      </c>
      <c r="C60" s="75" t="str">
        <f>IF(H60=0,"",IF(AND(H60='Résultats officiels'!H60,P!E60='Résultats officiels'!E60,'Résultats officiels'!F60=P!F60),1,""))</f>
        <v/>
      </c>
      <c r="D60" s="68" t="str">
        <f>G57</f>
        <v>Angleterre</v>
      </c>
      <c r="E60" s="217">
        <v>1</v>
      </c>
      <c r="F60" s="217">
        <v>2</v>
      </c>
      <c r="G60" s="73" t="str">
        <f>D56</f>
        <v>Belgique</v>
      </c>
      <c r="H60" s="95">
        <f t="shared" si="0"/>
        <v>2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1</v>
      </c>
      <c r="L60" s="116">
        <f>INDEX(AO57:AO60,MATCH(AK60,$AL57:$AL60,0))</f>
        <v>1</v>
      </c>
      <c r="M60" s="115">
        <f>INDEX(AP57:AP60,MATCH(AK60,$AL57:$AL60,0))</f>
        <v>6</v>
      </c>
      <c r="N60" s="117">
        <f>INDEX(AQ57:AQ60,MATCH(AK60,$AL57:$AL60,0))</f>
        <v>-5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6</v>
      </c>
      <c r="AO60" s="58">
        <f>F57+E59+E60</f>
        <v>6</v>
      </c>
      <c r="AP60" s="51">
        <f>E57+F59+F60</f>
        <v>3</v>
      </c>
      <c r="AQ60" s="59">
        <f>AO60-AP60</f>
        <v>3</v>
      </c>
      <c r="AR60" s="51">
        <f>IF(ISBLANK(E60),0,IF(AU57=3,0,IF(AU57=1,1,3)))</f>
        <v>0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30103</v>
      </c>
      <c r="BB60" s="51">
        <f>10000*(AR60+AT60)+(E60-F60+F57-E57)*100+(E60+F57)</f>
        <v>30104</v>
      </c>
      <c r="BC60" s="59">
        <f>10000*(AS60+AT60)+(E59-F59+F57-E57)*100+(E59+F57)</f>
        <v>60405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officiels'!H61,P!E61='Résultats officiels'!E61,'Résultats officiels'!F61=P!F61),1,""))</f>
        <v/>
      </c>
      <c r="D61" s="71" t="str">
        <f>G56</f>
        <v>Panama</v>
      </c>
      <c r="E61" s="217">
        <v>1</v>
      </c>
      <c r="F61" s="217">
        <v>1</v>
      </c>
      <c r="G61" s="74" t="str">
        <f>D57</f>
        <v>Tunisie</v>
      </c>
      <c r="H61" s="95">
        <f t="shared" si="0"/>
        <v>3</v>
      </c>
      <c r="I61" s="118"/>
      <c r="J61" s="119" t="str">
        <f>IF(OR(I59&lt;3,I58&lt;2),"TIRAGE AU SORT !!!"," ")</f>
        <v xml:space="preserve"> </v>
      </c>
      <c r="K61" s="175"/>
      <c r="L61" s="175"/>
      <c r="M61" s="175"/>
      <c r="N61" s="175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7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7"/>
      <c r="J63" s="95"/>
      <c r="K63" s="95"/>
      <c r="L63" s="95"/>
      <c r="M63" s="95"/>
      <c r="N63" s="95"/>
      <c r="O63" s="95"/>
      <c r="P63" s="175"/>
      <c r="Q63" s="175"/>
      <c r="R63" s="175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officiels'!H64,P!E64='Résultats officiels'!E64,'Résultats officiels'!F64=P!F64),1,""))</f>
        <v/>
      </c>
      <c r="D64" s="67" t="s">
        <v>78</v>
      </c>
      <c r="E64" s="217">
        <v>2</v>
      </c>
      <c r="F64" s="217">
        <v>0</v>
      </c>
      <c r="G64" s="72" t="s">
        <v>79</v>
      </c>
      <c r="H64" s="95">
        <f t="shared" si="0"/>
        <v>1</v>
      </c>
      <c r="I64" s="177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6"/>
      <c r="Q64" s="176"/>
      <c r="R64" s="176"/>
      <c r="S64" s="280" t="s">
        <v>107</v>
      </c>
      <c r="T64" s="281"/>
      <c r="U64" s="262">
        <f>SUM(U51:U62)</f>
        <v>51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>
        <f>IF(H65=0,"",IF(H65='Résultats officiels'!H65,1,""))</f>
        <v>1</v>
      </c>
      <c r="C65" s="75" t="str">
        <f>IF(H65=0,"",IF(AND(H65='Résultats officiels'!H65,P!E65='Résultats officiels'!E65,'Résultats officiels'!F65=P!F65),1,""))</f>
        <v/>
      </c>
      <c r="D65" s="68" t="s">
        <v>132</v>
      </c>
      <c r="E65" s="217">
        <v>1</v>
      </c>
      <c r="F65" s="217">
        <v>3</v>
      </c>
      <c r="G65" s="73" t="s">
        <v>133</v>
      </c>
      <c r="H65" s="95">
        <f t="shared" si="0"/>
        <v>2</v>
      </c>
      <c r="I65" s="101">
        <f>AI65</f>
        <v>1</v>
      </c>
      <c r="J65" s="122" t="str">
        <f>INDEX(AM65:AM68,MATCH(AK65,$AL65:$AL68,0))</f>
        <v>Sénégal</v>
      </c>
      <c r="K65" s="103">
        <f>INDEX(AN65:AN68,MATCH(AK65,$AL65:$AL68,0))</f>
        <v>9</v>
      </c>
      <c r="L65" s="104">
        <f>INDEX(AO65:AO68,MATCH(AK65,$AL65:$AL68,0))</f>
        <v>8</v>
      </c>
      <c r="M65" s="103">
        <f>INDEX(AP65:AP68,MATCH(AK65,$AL65:$AL68,0))</f>
        <v>2</v>
      </c>
      <c r="N65" s="123">
        <f>INDEX(AQ65:AQ68,MATCH(AK65,$AL65:$AL68,0))</f>
        <v>6</v>
      </c>
      <c r="O65" s="95"/>
      <c r="P65" s="176"/>
      <c r="Q65" s="176"/>
      <c r="R65" s="176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0.98</v>
      </c>
      <c r="AL65" s="44">
        <f>SUM(BD65:BG65)+2.45</f>
        <v>1.9500000000000002</v>
      </c>
      <c r="AM65" s="45" t="str">
        <f>D64</f>
        <v>Colombie</v>
      </c>
      <c r="AN65" s="46">
        <f>SUM(AR65:AU65)</f>
        <v>6</v>
      </c>
      <c r="AO65" s="47">
        <f>E64+E66+F68</f>
        <v>5</v>
      </c>
      <c r="AP65" s="46">
        <f>F64+F66+E68</f>
        <v>3</v>
      </c>
      <c r="AQ65" s="48">
        <f>AO65-AP65</f>
        <v>2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3</v>
      </c>
      <c r="AU65" s="46">
        <f>IF(ISBLANK(F68),0,IF(F68&gt;E68,3,IF(F68=E68,1,0)))</f>
        <v>0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0</v>
      </c>
      <c r="AZ65" s="47">
        <f>10000*(AS65+AT65)+(E66-F66+E64-F64)*100+(E66+E64)</f>
        <v>60304</v>
      </c>
      <c r="BA65" s="46">
        <f>10000*(AS65+AU65)+(E64-F64+F68-E68)*100+(E64+F68)</f>
        <v>30103</v>
      </c>
      <c r="BB65" s="46">
        <f>10000*(AT65+AU65)+(F68-E68+E66-F66)*100+(F68+E66)</f>
        <v>30003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>
        <f>IF(H66=0,"",IF(H66='Résultats officiels'!H66,1,""))</f>
        <v>1</v>
      </c>
      <c r="C66" s="75" t="str">
        <f>IF(H66=0,"",IF(AND(H66='Résultats officiels'!H66,P!E66='Résultats officiels'!E66,'Résultats officiels'!F66=P!F66),1,""))</f>
        <v/>
      </c>
      <c r="D66" s="68" t="str">
        <f>D64</f>
        <v>Colombie</v>
      </c>
      <c r="E66" s="217">
        <v>2</v>
      </c>
      <c r="F66" s="217">
        <v>1</v>
      </c>
      <c r="G66" s="73" t="str">
        <f>D65</f>
        <v>Pologne</v>
      </c>
      <c r="H66" s="95">
        <f t="shared" si="0"/>
        <v>1</v>
      </c>
      <c r="I66" s="106">
        <f>AI66</f>
        <v>2</v>
      </c>
      <c r="J66" s="124" t="str">
        <f>INDEX(AM65:AM68,MATCH(AK66,$AL65:$AL68,0))</f>
        <v>Colombie</v>
      </c>
      <c r="K66" s="108">
        <f>INDEX(AN65:AN68,MATCH(AK66,$AL65:$AL68,0))</f>
        <v>6</v>
      </c>
      <c r="L66" s="109">
        <f>INDEX(AO65:AO68,MATCH(AK66,$AL65:$AL68,0))</f>
        <v>5</v>
      </c>
      <c r="M66" s="108">
        <f>INDEX(AP65:AP68,MATCH(AK66,$AL65:$AL68,0))</f>
        <v>3</v>
      </c>
      <c r="N66" s="110">
        <f>INDEX(AQ65:AQ68,MATCH(AK66,$AL65:$AL68,0))</f>
        <v>2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1.9500000000000002</v>
      </c>
      <c r="AL66" s="52">
        <f>SUM(BD66:BG66)+2.46</f>
        <v>3.96</v>
      </c>
      <c r="AM66" s="45" t="str">
        <f>G64</f>
        <v>Japon</v>
      </c>
      <c r="AN66" s="46">
        <f>SUM(AR66:AU66)</f>
        <v>1</v>
      </c>
      <c r="AO66" s="47">
        <f>F64+F67+E69</f>
        <v>1</v>
      </c>
      <c r="AP66" s="46">
        <f>E64+E67+F69</f>
        <v>6</v>
      </c>
      <c r="AQ66" s="48">
        <f>AO66-AP66</f>
        <v>-5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1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9801</v>
      </c>
      <c r="BA66" s="46">
        <f>10000*(AR66+AU66)+(F64-E64+F67-E67)*100+(F64+F67)</f>
        <v>-500</v>
      </c>
      <c r="BB66" s="46" t="s">
        <v>73</v>
      </c>
      <c r="BC66" s="48">
        <f>10000*(AT66+AU66)+(F67-E67+E69-F69)*100+(F67+E69)</f>
        <v>9701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officiels'!H67,P!E67='Résultats officiels'!E67,'Résultats officiels'!F67=P!F67),1,""))</f>
        <v/>
      </c>
      <c r="D67" s="68" t="str">
        <f>G65</f>
        <v>Sénégal</v>
      </c>
      <c r="E67" s="217">
        <v>3</v>
      </c>
      <c r="F67" s="217">
        <v>0</v>
      </c>
      <c r="G67" s="73" t="str">
        <f>G64</f>
        <v>Japon</v>
      </c>
      <c r="H67" s="95">
        <f t="shared" si="0"/>
        <v>1</v>
      </c>
      <c r="I67" s="106">
        <f>AI67</f>
        <v>3</v>
      </c>
      <c r="J67" s="68" t="str">
        <f>INDEX(AM65:AM68,MATCH(AK67,$AL65:$AL68,0))</f>
        <v>Pologne</v>
      </c>
      <c r="K67" s="111">
        <f>INDEX(AN65:AN68,MATCH(AK67,$AL65:$AL68,0))</f>
        <v>1</v>
      </c>
      <c r="L67" s="112">
        <f>INDEX(AO65:AO68,MATCH(AK67,$AL65:$AL68,0))</f>
        <v>3</v>
      </c>
      <c r="M67" s="111">
        <f>INDEX(AP65:AP68,MATCH(AK67,$AL65:$AL68,0))</f>
        <v>6</v>
      </c>
      <c r="N67" s="113">
        <f>INDEX(AQ65:AQ68,MATCH(AK67,$AL65:$AL68,0))</f>
        <v>-3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2.97</v>
      </c>
      <c r="AL67" s="52">
        <f>SUM(BD67:BG67)+2.47</f>
        <v>2.97</v>
      </c>
      <c r="AM67" s="45" t="str">
        <f>D65</f>
        <v>Pologne</v>
      </c>
      <c r="AN67" s="46">
        <f>SUM(AR67:AU67)</f>
        <v>1</v>
      </c>
      <c r="AO67" s="47">
        <f>E65+F66+F69</f>
        <v>3</v>
      </c>
      <c r="AP67" s="46">
        <f>F65+E66+E69</f>
        <v>6</v>
      </c>
      <c r="AQ67" s="48">
        <f>AO67-AP67</f>
        <v>-3</v>
      </c>
      <c r="AR67" s="46">
        <f>IF(ISBLANK(F66),0,IF(AT65=3,0,IF(AT65=1,1,3)))</f>
        <v>0</v>
      </c>
      <c r="AS67" s="46">
        <f>IF(ISBLANK(F69),0,IF(F69&gt;E69,3,IF(F69=E69,1,0)))</f>
        <v>1</v>
      </c>
      <c r="AT67" s="46" t="s">
        <v>73</v>
      </c>
      <c r="AU67" s="46">
        <f>IF(ISBLANK(E65),0,IF(E65&gt;F65,3,IF(E65=F65,1,0)))</f>
        <v>0</v>
      </c>
      <c r="AV67" s="47" t="b">
        <f>10*(AQ65-AQ67)+AO65-AO67&lt;0</f>
        <v>0</v>
      </c>
      <c r="AW67" s="46" t="b">
        <f>10*(AQ66-AQ67)+AO66-AO67&lt;0</f>
        <v>1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9902</v>
      </c>
      <c r="BA67" s="46" t="s">
        <v>73</v>
      </c>
      <c r="BB67" s="46">
        <f>10000*(AR67+AU67)+(E65-F65+F66-E66)*100+(E65+F66)</f>
        <v>-298</v>
      </c>
      <c r="BC67" s="48">
        <f>10000*(AS67+AU67)+(E65-F65+F69-E69)*100+(E65+F69)</f>
        <v>9802</v>
      </c>
      <c r="BD67" s="53">
        <f>-BF65</f>
        <v>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officiels'!H68,P!E68='Résultats officiels'!E68,'Résultats officiels'!F68=P!F68),1,""))</f>
        <v/>
      </c>
      <c r="D68" s="68" t="str">
        <f>G65</f>
        <v>Sénégal</v>
      </c>
      <c r="E68" s="217">
        <v>2</v>
      </c>
      <c r="F68" s="217">
        <v>1</v>
      </c>
      <c r="G68" s="73" t="str">
        <f>D64</f>
        <v>Colombie</v>
      </c>
      <c r="H68" s="95">
        <f t="shared" si="0"/>
        <v>1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1</v>
      </c>
      <c r="L68" s="116">
        <f>INDEX(AO65:AO68,MATCH(AK68,$AL65:$AL68,0))</f>
        <v>1</v>
      </c>
      <c r="M68" s="115">
        <f>INDEX(AP65:AP68,MATCH(AK68,$AL65:$AL68,0))</f>
        <v>6</v>
      </c>
      <c r="N68" s="117">
        <f>INDEX(AQ65:AQ68,MATCH(AK68,$AL65:$AL68,0))</f>
        <v>-5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0.98</v>
      </c>
      <c r="AM68" s="57" t="str">
        <f>G65</f>
        <v>Sénégal</v>
      </c>
      <c r="AN68" s="51">
        <f>SUM(AR68:AU68)</f>
        <v>9</v>
      </c>
      <c r="AO68" s="58">
        <f>F65+E67+E68</f>
        <v>8</v>
      </c>
      <c r="AP68" s="51">
        <f>E65+F67+F68</f>
        <v>2</v>
      </c>
      <c r="AQ68" s="59">
        <f>AO68-AP68</f>
        <v>6</v>
      </c>
      <c r="AR68" s="51">
        <f>IF(ISBLANK(E68),0,IF(AU65=3,0,IF(AU65=1,1,3)))</f>
        <v>3</v>
      </c>
      <c r="AS68" s="51">
        <f>IF(ISBLANK(E67),0,IF(AU66=3,0,IF(AU66=1,1,3)))</f>
        <v>3</v>
      </c>
      <c r="AT68" s="51">
        <f>IF(ISBLANK(F65),0,IF(AU67=3,0,IF(AU67=1,1,3)))</f>
        <v>3</v>
      </c>
      <c r="AU68" s="51" t="s">
        <v>73</v>
      </c>
      <c r="AV68" s="58" t="b">
        <f>10*(AQ65-AQ68)+AO65-AO68&lt;0</f>
        <v>1</v>
      </c>
      <c r="AW68" s="51" t="b">
        <f>10*(AQ66-AQ68)+AO66-AO68&lt;0</f>
        <v>1</v>
      </c>
      <c r="AX68" s="51" t="b">
        <f>10*(AQ67-AQ68)+AO67-AO68&lt;0</f>
        <v>1</v>
      </c>
      <c r="AY68" s="59" t="s">
        <v>73</v>
      </c>
      <c r="AZ68" s="58" t="s">
        <v>73</v>
      </c>
      <c r="BA68" s="51">
        <f>10000*(AR68+AS68)+(E67-F67+E68-F68)*100+(E67+E68)</f>
        <v>60405</v>
      </c>
      <c r="BB68" s="51">
        <f>10000*(AR68+AT68)+(E68-F68+F65-E65)*100+(E68+F65)</f>
        <v>60305</v>
      </c>
      <c r="BC68" s="59">
        <f>10000*(AS68+AT68)+(E67-F67+F65-E65)*100+(E67+F65)</f>
        <v>60506</v>
      </c>
      <c r="BD68" s="60">
        <f>-BG65</f>
        <v>-0.5</v>
      </c>
      <c r="BE68" s="61">
        <f>-BG66</f>
        <v>-0.5</v>
      </c>
      <c r="BF68" s="61">
        <f>-BG67</f>
        <v>-0.5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officiels'!H69,P!E69='Résultats officiels'!E69,'Résultats officiels'!F69=P!F69),1,""))</f>
        <v/>
      </c>
      <c r="D69" s="71" t="str">
        <f>G64</f>
        <v>Japon</v>
      </c>
      <c r="E69" s="217">
        <v>1</v>
      </c>
      <c r="F69" s="217">
        <v>1</v>
      </c>
      <c r="G69" s="74" t="str">
        <f>D65</f>
        <v>Pologne</v>
      </c>
      <c r="H69" s="95">
        <f t="shared" si="0"/>
        <v>3</v>
      </c>
      <c r="I69" s="118"/>
      <c r="J69" s="119" t="str">
        <f>IF(OR(I67&lt;3,I66&lt;2),"TIRAGE AU SORT !!!"," ")</f>
        <v xml:space="preserve"> </v>
      </c>
      <c r="K69" s="175"/>
      <c r="L69" s="175"/>
      <c r="M69" s="175"/>
      <c r="N69" s="17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D3:F3"/>
    <mergeCell ref="G3:W4"/>
    <mergeCell ref="U2:X2"/>
    <mergeCell ref="B4:B5"/>
    <mergeCell ref="C4:C5"/>
    <mergeCell ref="S7:V7"/>
    <mergeCell ref="Y13:AA19"/>
    <mergeCell ref="O14:P15"/>
    <mergeCell ref="S14:S15"/>
    <mergeCell ref="T14:T15"/>
    <mergeCell ref="O16:P17"/>
    <mergeCell ref="O12:P13"/>
    <mergeCell ref="S12:S13"/>
    <mergeCell ref="T12:T13"/>
    <mergeCell ref="S16:S17"/>
    <mergeCell ref="T16:T17"/>
    <mergeCell ref="O18:P19"/>
    <mergeCell ref="S18:S19"/>
    <mergeCell ref="T18:T19"/>
    <mergeCell ref="Y7:AA12"/>
    <mergeCell ref="O8:P9"/>
    <mergeCell ref="S8:S9"/>
    <mergeCell ref="Y20:AA23"/>
    <mergeCell ref="O22:P23"/>
    <mergeCell ref="S22:S23"/>
    <mergeCell ref="T22:T23"/>
    <mergeCell ref="T8:T9"/>
    <mergeCell ref="O10:P11"/>
    <mergeCell ref="S10:S11"/>
    <mergeCell ref="T10:T11"/>
    <mergeCell ref="O24:P25"/>
    <mergeCell ref="S25:V25"/>
    <mergeCell ref="O20:P21"/>
    <mergeCell ref="S20:S21"/>
    <mergeCell ref="T20:T21"/>
    <mergeCell ref="O26:P27"/>
    <mergeCell ref="S26:S27"/>
    <mergeCell ref="T26:T27"/>
    <mergeCell ref="O28:P29"/>
    <mergeCell ref="S28:S29"/>
    <mergeCell ref="T28:T29"/>
    <mergeCell ref="O30:P31"/>
    <mergeCell ref="S30:S31"/>
    <mergeCell ref="T30:T31"/>
    <mergeCell ref="O32:P33"/>
    <mergeCell ref="S32:S33"/>
    <mergeCell ref="T32:T33"/>
    <mergeCell ref="Q47:R47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Q46:R46"/>
    <mergeCell ref="S43:S44"/>
    <mergeCell ref="T43:T44"/>
    <mergeCell ref="Y43:Y44"/>
    <mergeCell ref="Z43:Z44"/>
    <mergeCell ref="Y46:Z47"/>
    <mergeCell ref="Y50:Z51"/>
    <mergeCell ref="AA46:AA47"/>
    <mergeCell ref="Y48:Z49"/>
    <mergeCell ref="AA48:AA49"/>
    <mergeCell ref="S49:X49"/>
    <mergeCell ref="AA50:AA51"/>
    <mergeCell ref="S53:T54"/>
    <mergeCell ref="U53:U54"/>
    <mergeCell ref="S46:T47"/>
    <mergeCell ref="U46:U47"/>
    <mergeCell ref="U64:U65"/>
    <mergeCell ref="S51:T52"/>
    <mergeCell ref="U51:U52"/>
    <mergeCell ref="S50:X50"/>
    <mergeCell ref="V64:X65"/>
    <mergeCell ref="S55:T56"/>
    <mergeCell ref="U55:U56"/>
    <mergeCell ref="S61:T62"/>
    <mergeCell ref="U61:U62"/>
    <mergeCell ref="S63:U63"/>
    <mergeCell ref="S64:T65"/>
    <mergeCell ref="Y56:AC57"/>
    <mergeCell ref="S57:T58"/>
    <mergeCell ref="U57:U58"/>
    <mergeCell ref="V58:X60"/>
    <mergeCell ref="S59:T60"/>
    <mergeCell ref="U59:U60"/>
  </mergeCells>
  <conditionalFormatting sqref="U8 U10 U12 U14 U16 U18 U20 U22 U26 U28 U30 U32 U36 U38 U43">
    <cfRule type="expression" dxfId="277" priority="7" stopIfTrue="1">
      <formula>100*$V8+$W8&gt;100*$V9+$W9</formula>
    </cfRule>
  </conditionalFormatting>
  <conditionalFormatting sqref="U9 U11 U13 U15 U17 U19 U21 U23 U27 U29 U31 U33 U37 U39 U44">
    <cfRule type="expression" dxfId="276" priority="6" stopIfTrue="1">
      <formula>100*$V9+$W9&gt;100*$V8+$W8</formula>
    </cfRule>
  </conditionalFormatting>
  <conditionalFormatting sqref="AA43">
    <cfRule type="expression" dxfId="275" priority="5" stopIfTrue="1">
      <formula>100*$AB43+$AC43&gt;100*$AB44+$AC44</formula>
    </cfRule>
  </conditionalFormatting>
  <conditionalFormatting sqref="AA44">
    <cfRule type="expression" dxfId="274" priority="4" stopIfTrue="1">
      <formula>100*$AB44+$AC44&gt;100*$AB43+$AC43</formula>
    </cfRule>
  </conditionalFormatting>
  <conditionalFormatting sqref="J35:N35 J43:N43 J11:N11 J27:N27 J19:N19 J51:N51 J59:N59 J67:N67">
    <cfRule type="expression" dxfId="273" priority="3" stopIfTrue="1">
      <formula>OR($I11&lt;3)</formula>
    </cfRule>
  </conditionalFormatting>
  <conditionalFormatting sqref="J36:N36 J44:N44 J12:N12 J28:N28 J20:N20 J52:N52 J60:N60 J68:N68">
    <cfRule type="expression" dxfId="272" priority="2" stopIfTrue="1">
      <formula>$I12&lt;3</formula>
    </cfRule>
  </conditionalFormatting>
  <conditionalFormatting sqref="U46:U47 AA46:AA51">
    <cfRule type="cellIs" dxfId="271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4" t="s">
        <v>152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-1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 t="str">
        <f>IF(H8=0,"",IF(H8='Résultats officiels'!H8,1,""))</f>
        <v/>
      </c>
      <c r="C8" s="70" t="str">
        <f>IF(H8=0,"",IF(AND(H8='Résultats officiels'!H8,Q!E8='Résultats officiels'!E8,'Résultats officiels'!F8=Q!F8),1,""))</f>
        <v/>
      </c>
      <c r="D8" s="67" t="s">
        <v>104</v>
      </c>
      <c r="E8" s="217">
        <v>0</v>
      </c>
      <c r="F8" s="217">
        <v>0</v>
      </c>
      <c r="G8" s="72" t="s">
        <v>123</v>
      </c>
      <c r="H8" s="95">
        <f>IF(E8="",0,IF(F8="",0,IF(E8&gt;F8,1,IF(E8&lt;F8,2,IF(E8=F8,3)))))</f>
        <v>3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2</v>
      </c>
      <c r="P8" s="293"/>
      <c r="Q8" s="97" t="str">
        <f>IF(AND('Résultats officiels'!O8&gt;0,U8='Résultats officiels'!U8),"E",IF(AND('Résultats officiels'!O12&gt;0,'Résultats officiels'!U13=Q!U8),"E",""))</f>
        <v>E</v>
      </c>
      <c r="R8" s="98" t="str">
        <f>IF('Résultats officiels'!O8=0,"",IF(AND(U8='Résultats officiels'!U8,Q!U9='Résultats officiels'!U9),"A",""))</f>
        <v>A</v>
      </c>
      <c r="S8" s="286" t="str">
        <f>IF(O8=0,"",IF(AND(R8="A",O8='Résultats officiels'!O8),1,IF(AND(Q!R9="A",Q!O8='Résultats officiels'!O12),1,"")))</f>
        <v/>
      </c>
      <c r="T8" s="287" t="str">
        <f>IF(O8=0,"",IF(AND(R8="A",O8='Résultats officiels'!O8,V8='Résultats officiels'!V8,'Résultats officiels'!V9=Q!V9),1,IF(AND(Q!R9="A",Q!O8='Résultats officiels'!O12,Q!V8='Résultats officiels'!V13,'Résultats officiels'!V12=Q!V9),1,"")))</f>
        <v/>
      </c>
      <c r="U8" s="99" t="str">
        <f>IF(OR(I10&lt;2),"A1",T(J9))</f>
        <v>Uruguay</v>
      </c>
      <c r="V8" s="218">
        <v>1</v>
      </c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>
        <f>IF(H9=0,"",IF(AND(H9='Résultats officiels'!H9,Q!E9='Résultats officiels'!E9,'Résultats officiels'!F9=Q!F9),1,""))</f>
        <v>1</v>
      </c>
      <c r="D9" s="68" t="s">
        <v>122</v>
      </c>
      <c r="E9" s="217">
        <v>0</v>
      </c>
      <c r="F9" s="217">
        <v>1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5</v>
      </c>
      <c r="M9" s="103">
        <f>INDEX(AP9:AP12,MATCH(AK9,$AL9:$AL12,0))</f>
        <v>1</v>
      </c>
      <c r="N9" s="105">
        <f>INDEX(AQ9:AQ12,MATCH(AK9,$AL9:$AL12,0))</f>
        <v>4</v>
      </c>
      <c r="O9" s="293"/>
      <c r="P9" s="293"/>
      <c r="Q9" s="97" t="str">
        <f>IF(AND('Résultats officiels'!O8&gt;0,U9='Résultats officiels'!U9),"E",IF(AND('Résultats officiels'!O12&gt;0,'Résultats officiels'!U12=Q!U9),"E",""))</f>
        <v>E</v>
      </c>
      <c r="R9" s="98" t="str">
        <f>IF('Résultats officiels'!O12=0,"",IF(AND(U8='Résultats officiels'!U13,'Résultats officiels'!U12=Q!U9),"A",""))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2</v>
      </c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2.95</v>
      </c>
      <c r="AM9" s="21" t="str">
        <f>D8</f>
        <v>Russie</v>
      </c>
      <c r="AN9" s="22">
        <f>SUM(AR9:AU9)</f>
        <v>1</v>
      </c>
      <c r="AO9" s="23">
        <f>E8+E10+F12</f>
        <v>1</v>
      </c>
      <c r="AP9" s="22">
        <f>F8+F10+E12</f>
        <v>3</v>
      </c>
      <c r="AQ9" s="24">
        <f>AO9-AP9</f>
        <v>-2</v>
      </c>
      <c r="AR9" s="22" t="s">
        <v>73</v>
      </c>
      <c r="AS9" s="22">
        <f>IF(ISBLANK(E8),0,IF(E8&gt;F8,3,IF(E8=F8,1,0)))</f>
        <v>1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9900</v>
      </c>
      <c r="BA9" s="22">
        <f>10000*(AS9+AU9)+(E8-F8+F12-E12)*100+(E8+F12)</f>
        <v>9901</v>
      </c>
      <c r="BB9" s="22">
        <f>10000*(AT9+AU9)+(E10-F10+F12-E12)*100+(E10+F12)</f>
        <v>-199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officiels'!H10,Q!E10='Résultats officiels'!E10,'Résultats officiels'!F10=Q!F10),1,""))</f>
        <v/>
      </c>
      <c r="D10" s="68" t="str">
        <f>D8</f>
        <v>Russie</v>
      </c>
      <c r="E10" s="217">
        <v>0</v>
      </c>
      <c r="F10" s="217">
        <v>1</v>
      </c>
      <c r="G10" s="73" t="str">
        <f>D9</f>
        <v>Egypte</v>
      </c>
      <c r="H10" s="95">
        <f t="shared" si="0"/>
        <v>2</v>
      </c>
      <c r="I10" s="106">
        <f>AI10</f>
        <v>2</v>
      </c>
      <c r="J10" s="107" t="str">
        <f>INDEX(AM9:AM12,MATCH(AK10,$AL9:$AL12,0))</f>
        <v>Egypte</v>
      </c>
      <c r="K10" s="108">
        <f>INDEX(AN9:AN12,MATCH(AK10,$AL9:$AL12,0))</f>
        <v>6</v>
      </c>
      <c r="L10" s="109">
        <f>INDEX(AO9:AO12,MATCH(AK10,$AL9:$AL12,0))</f>
        <v>4</v>
      </c>
      <c r="M10" s="108">
        <f>INDEX(AP9:AP12,MATCH(AK10,$AL9:$AL12,0))</f>
        <v>1</v>
      </c>
      <c r="N10" s="110">
        <f>INDEX(AQ9:AQ12,MATCH(AK10,$AL9:$AL12,0))</f>
        <v>3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officiels'!U15=Q!U10),"E",""))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officiels'!O10),1,IF(AND(Q!R11="A",Q!O10='Résultats officiels'!O14),1,"")))</f>
        <v/>
      </c>
      <c r="T10" s="310" t="str">
        <f>IF(O10=0,"",IF(AND(R10="A",O10='Résultats officiels'!O10,V10='Résultats officiels'!V10,'Résultats officiels'!V11=Q!V11),1,IF(AND(Q!R11="A",Q!O10='Résultats officiels'!O14,Q!V10='Résultats officiels'!V15,'Résultats officiels'!V14=Q!V11),1,"")))</f>
        <v/>
      </c>
      <c r="U10" s="99" t="str">
        <f>IF(OR(I26&lt;2),"C1",T(J25))</f>
        <v>France</v>
      </c>
      <c r="V10" s="218">
        <v>1</v>
      </c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1.9700000000000002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1</v>
      </c>
      <c r="AO10" s="23">
        <f>F8+F11+E13</f>
        <v>0</v>
      </c>
      <c r="AP10" s="22">
        <f>E8+E11+F13</f>
        <v>5</v>
      </c>
      <c r="AQ10" s="24">
        <f>AO10-AP10</f>
        <v>-5</v>
      </c>
      <c r="AR10" s="22">
        <f>IF(ISBLANK(F8),0,IF(AS9=3,0,IF(AS9=1,1,3)))</f>
        <v>1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9700</v>
      </c>
      <c r="BA10" s="22">
        <f>10000*(AR10+AU10)+(F8-E8+F11-E11)*100+(F8+F11)</f>
        <v>9800</v>
      </c>
      <c r="BB10" s="22" t="s">
        <v>73</v>
      </c>
      <c r="BC10" s="24">
        <f>10000*(AT10+AU10)+(F11-E11+E13-F13)*100+(F11+E13)</f>
        <v>-500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officiels'!H11,Q!E11='Résultats officiels'!E11,'Résultats officiels'!F11=Q!F11),1,""))</f>
        <v/>
      </c>
      <c r="D11" s="68" t="str">
        <f>G9</f>
        <v>Uruguay</v>
      </c>
      <c r="E11" s="217">
        <v>2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Russie</v>
      </c>
      <c r="K11" s="111">
        <f>INDEX(AN9:AN12,MATCH(AK11,$AL9:$AL12,0))</f>
        <v>1</v>
      </c>
      <c r="L11" s="112">
        <f>INDEX(AO9:AO12,MATCH(AK11,$AL9:$AL12,0))</f>
        <v>1</v>
      </c>
      <c r="M11" s="111">
        <f>INDEX(AP9:AP12,MATCH(AK11,$AL9:$AL12,0))</f>
        <v>3</v>
      </c>
      <c r="N11" s="113">
        <f>INDEX(AQ9:AQ12,MATCH(AK11,$AL9:$AL12,0))</f>
        <v>-2</v>
      </c>
      <c r="O11" s="293"/>
      <c r="P11" s="293"/>
      <c r="Q11" s="97" t="str">
        <f>IF(AND('Résultats officiels'!O10&gt;0,U11='Résultats officiels'!U11),"E",IF(AND('Résultats officiels'!O14&gt;0,'Résultats officiels'!U14=Q!U11),"E",""))</f>
        <v>E</v>
      </c>
      <c r="R11" s="98" t="str">
        <f>IF('Résultats officiels'!O14=0,"",IF(AND(U10='Résultats officiels'!U15,'Résultats officiels'!U14=Q!U11),"A",""))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19">
        <v>0</v>
      </c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2.95</v>
      </c>
      <c r="AL11" s="28">
        <f>SUM(BD11:BG11)+2.47</f>
        <v>1.9700000000000002</v>
      </c>
      <c r="AM11" s="21" t="str">
        <f>D9</f>
        <v>Egypte</v>
      </c>
      <c r="AN11" s="22">
        <f>SUM(AR11:AU11)</f>
        <v>6</v>
      </c>
      <c r="AO11" s="23">
        <f>E9+F10+F13</f>
        <v>4</v>
      </c>
      <c r="AP11" s="22">
        <f>F9+E10+E13</f>
        <v>1</v>
      </c>
      <c r="AQ11" s="24">
        <f>AO11-AP11</f>
        <v>3</v>
      </c>
      <c r="AR11" s="22">
        <f>IF(ISBLANK(F10),0,IF(AT9=3,0,IF(AT9=1,1,3)))</f>
        <v>3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1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60404</v>
      </c>
      <c r="BA11" s="22" t="s">
        <v>73</v>
      </c>
      <c r="BB11" s="22">
        <f>10000*(AR11+AU11)+(E9-F9+F10-E10)*100+(E9+F10)</f>
        <v>30001</v>
      </c>
      <c r="BC11" s="24">
        <f>10000*(AS11+AU11)+(E9-F9+F13-E13)*100+(E9+F13)</f>
        <v>30203</v>
      </c>
      <c r="BD11" s="29">
        <f>-BF9</f>
        <v>-0.5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officiels'!H12,Q!E12='Résultats officiels'!E12,'Résultats officiels'!F12=Q!F12),1,""))</f>
        <v/>
      </c>
      <c r="D12" s="68" t="str">
        <f>G9</f>
        <v>Uruguay</v>
      </c>
      <c r="E12" s="217">
        <v>2</v>
      </c>
      <c r="F12" s="217">
        <v>1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1</v>
      </c>
      <c r="L12" s="116">
        <f>INDEX(AO9:AO12,MATCH(AK12,$AL9:$AL12,0))</f>
        <v>0</v>
      </c>
      <c r="M12" s="115">
        <f>INDEX(AP9:AP12,MATCH(AK12,$AL9:$AL12,0))</f>
        <v>5</v>
      </c>
      <c r="N12" s="117">
        <f>INDEX(AQ9:AQ12,MATCH(AK12,$AL9:$AL12,0))</f>
        <v>-5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officiels'!U9=Q!U12),"E",""))</f>
        <v>E</v>
      </c>
      <c r="R12" s="98" t="str">
        <f>IF('Résultats officiels'!O12=0,"",IF(AND(U12='Résultats officiels'!U12,'Résultats officiels'!U13=Q!U13),"A",""))</f>
        <v/>
      </c>
      <c r="S12" s="286" t="str">
        <f>IF(O12=0,"",IF(AND(R12="A",O12='Résultats officiels'!O12),1,IF(AND(Q!R13="A",Q!O12='Résultats officiels'!O8),1,"")))</f>
        <v/>
      </c>
      <c r="T12" s="308" t="str">
        <f>IF(O12=0,"",IF(AND(R12="A",O12='Résultats officiels'!O12,V12='Résultats officiels'!V12,'Résultats officiels'!V13=Q!V13),1,IF(AND(Q!R13="A",Q!O12='Résultats officiels'!O8,Q!V12='Résultats officiels'!V9,'Résultats officiels'!V8=Q!V13),1,"")))</f>
        <v/>
      </c>
      <c r="U12" s="99" t="str">
        <f>IF(OR(I18&lt;2),"B1",T(J17))</f>
        <v>Espagne</v>
      </c>
      <c r="V12" s="218">
        <v>3</v>
      </c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5</v>
      </c>
      <c r="AP12" s="27">
        <f>E9+F11+F12</f>
        <v>1</v>
      </c>
      <c r="AQ12" s="33">
        <f>AO12-AP12</f>
        <v>4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60304</v>
      </c>
      <c r="BB12" s="27">
        <f>10000*(AR12+AT12)+(F9-E9+E12-F12)*100+(F9+E12)</f>
        <v>60203</v>
      </c>
      <c r="BC12" s="33">
        <f>10000*(AS12+AT12)+(E11-F11+F9-E9)*100+(E11+F9)</f>
        <v>60303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officiels'!H13,Q!E13='Résultats officiels'!E13,'Résultats officiels'!F13=Q!F13),1,""))</f>
        <v/>
      </c>
      <c r="D13" s="71" t="str">
        <f>G8</f>
        <v>Arabie Saoudite</v>
      </c>
      <c r="E13" s="217">
        <v>0</v>
      </c>
      <c r="F13" s="217">
        <v>3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5"/>
      <c r="L13" s="175"/>
      <c r="M13" s="175"/>
      <c r="N13" s="175"/>
      <c r="O13" s="293"/>
      <c r="P13" s="293"/>
      <c r="Q13" s="97" t="str">
        <f>IF(AND('Résultats officiels'!O12&gt;0,U13='Résultats officiels'!U13),"E",IF(AND('Résultats officiels'!O8&gt;0,'Résultats officiels'!U8=Q!U13),"E",""))</f>
        <v/>
      </c>
      <c r="R13" s="98" t="str">
        <f>IF('Résultats officiels'!O8=0,"",IF(AND(U12='Résultats officiels'!U9,'Résultats officiels'!U8=Q!U13),"A",""))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Egypte</v>
      </c>
      <c r="V13" s="219">
        <v>1</v>
      </c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7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officiels'!U11=Q!U14),"E",""))</f>
        <v>E</v>
      </c>
      <c r="R14" s="98" t="str">
        <f>IF('Résultats officiels'!O14=0,"",IF(AND(U14='Résultats officiels'!U14,'Résultats officiels'!U15=Q!U15),"A",""))</f>
        <v/>
      </c>
      <c r="S14" s="286" t="str">
        <f>IF(O14=0,"",IF(AND(R14="A",O14='Résultats officiels'!O14),1,IF(AND(Q!R15="A",Q!O14='Résultats officiels'!O10),1,"")))</f>
        <v/>
      </c>
      <c r="T14" s="308" t="str">
        <f>IF(O14=0,"",IF(AND(R14="A",O14='Résultats officiels'!O14,V14='Résultats officiels'!V14,'Résultats officiels'!V15=Q!V15),1,IF(AND(Q!R15="A",Q!O14='Résultats officiels'!O10,Q!V14='Résultats officiels'!V11,'Résultats officiels'!V10=Q!V15),1,"")))</f>
        <v/>
      </c>
      <c r="U14" s="99" t="str">
        <f>IF(OR(I34&lt;2),"D1",T(J33))</f>
        <v>Argentine</v>
      </c>
      <c r="V14" s="218">
        <v>2</v>
      </c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7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officiels'!U10=Q!U15),"E",""))</f>
        <v>E</v>
      </c>
      <c r="R15" s="98" t="str">
        <f>IF('Résultats officiels'!O10=0,"",IF(AND(U15='Résultats officiels'!U10,'Résultats officiels'!U11=Q!U14),"A",""))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19">
        <v>1</v>
      </c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officiels'!H16,Q!E16='Résultats officiels'!E16,'Résultats officiels'!F16=Q!F16),1,""))</f>
        <v/>
      </c>
      <c r="D16" s="67" t="s">
        <v>124</v>
      </c>
      <c r="E16" s="217">
        <v>2</v>
      </c>
      <c r="F16" s="217">
        <v>1</v>
      </c>
      <c r="G16" s="72" t="s">
        <v>96</v>
      </c>
      <c r="H16" s="95">
        <f t="shared" si="0"/>
        <v>1</v>
      </c>
      <c r="I16" s="177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1</v>
      </c>
      <c r="P16" s="293"/>
      <c r="Q16" s="97" t="str">
        <f>IF(AND('Résultats officiels'!O16&gt;0,U16='Résultats officiels'!U16),"E",IF(AND('Résultats officiels'!O20&gt;0,'Résultats officiels'!U21=Q!U16),"E",""))</f>
        <v>E</v>
      </c>
      <c r="R16" s="98" t="str">
        <f>IF('Résultats officiels'!O16=0,"",IF(AND(U16='Résultats officiels'!U16,'Résultats officiels'!U17=Q!U17),"A",""))</f>
        <v>A</v>
      </c>
      <c r="S16" s="286">
        <f>IF(O16=0,"",IF(AND(R16="A",O16='Résultats officiels'!O16),1,IF(AND(Q!R17="A",Q!O16='Résultats officiels'!O20),1,"")))</f>
        <v>1</v>
      </c>
      <c r="T16" s="308">
        <f>IF(O16=0,"",IF(AND(R16="A",O16='Résultats officiels'!O16,V16='Résultats officiels'!V16,'Résultats officiels'!V17=Q!V17),1,IF(AND(Q!R17="A",Q!O16='Résultats officiels'!O20,Q!V16='Résultats officiels'!V21,'Résultats officiels'!V20=Q!V17),1,"")))</f>
        <v>1</v>
      </c>
      <c r="U16" s="121" t="str">
        <f>IF(OR(I42&lt;2),"E1",T(J41))</f>
        <v>Brésil</v>
      </c>
      <c r="V16" s="218">
        <v>2</v>
      </c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officiels'!H17,Q!E17='Résultats officiels'!E17,'Résultats officiels'!F17=Q!F17),1,""))</f>
        <v/>
      </c>
      <c r="D17" s="68" t="s">
        <v>101</v>
      </c>
      <c r="E17" s="217">
        <v>1</v>
      </c>
      <c r="F17" s="217">
        <v>2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9</v>
      </c>
      <c r="L17" s="104">
        <f>INDEX(AO17:AO20,MATCH(AK17,$AL17:$AL20,0))</f>
        <v>7</v>
      </c>
      <c r="M17" s="103">
        <f>INDEX(AP17:AP20,MATCH(AK17,$AL17:$AL20,0))</f>
        <v>2</v>
      </c>
      <c r="N17" s="123">
        <f>INDEX(AQ17:AQ20,MATCH(AK17,$AL17:$AL20,0))</f>
        <v>5</v>
      </c>
      <c r="O17" s="293"/>
      <c r="P17" s="293"/>
      <c r="Q17" s="97" t="str">
        <f>IF(AND('Résultats officiels'!O16&gt;0,U17='Résultats officiels'!U17),"E",IF(AND('Résultats officiels'!O20&gt;0,'Résultats officiels'!U20=Q!U17),"E",""))</f>
        <v>E</v>
      </c>
      <c r="R17" s="98" t="str">
        <f>IF('Résultats officiels'!O20=0,"",IF(AND(U16='Résultats officiels'!U21,'Résultats officiels'!U20=Q!U17),"A",""))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Mexique</v>
      </c>
      <c r="V17" s="219">
        <v>0</v>
      </c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3</v>
      </c>
      <c r="AO17" s="23">
        <f>E16+E18+F20</f>
        <v>3</v>
      </c>
      <c r="AP17" s="22">
        <f>F16+F18+E20</f>
        <v>4</v>
      </c>
      <c r="AQ17" s="24">
        <f>AO17-AP17</f>
        <v>-1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30002</v>
      </c>
      <c r="BA17" s="22">
        <f>10000*(AS17+AU17)+(E16-F16+F20-E20)*100+(E16+F20)</f>
        <v>30003</v>
      </c>
      <c r="BB17" s="22">
        <f>10000*(AT17+AU17)+(F20-E20+E18-F18)*100+(F20+E18)</f>
        <v>-199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>
        <f>IF(H18=0,"",IF(AND(H18='Résultats officiels'!H18,Q!E18='Résultats officiels'!E18,'Résultats officiels'!F18=Q!F18),1,""))</f>
        <v>1</v>
      </c>
      <c r="D18" s="68" t="str">
        <f>D16</f>
        <v>Maroc</v>
      </c>
      <c r="E18" s="217">
        <v>0</v>
      </c>
      <c r="F18" s="217">
        <v>1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6</v>
      </c>
      <c r="L18" s="109">
        <f>INDEX(AO17:AO20,MATCH(AK18,$AL17:$AL20,0))</f>
        <v>4</v>
      </c>
      <c r="M18" s="108">
        <f>INDEX(AP17:AP20,MATCH(AK18,$AL17:$AL20,0))</f>
        <v>2</v>
      </c>
      <c r="N18" s="110">
        <f>INDEX(AQ17:AQ20,MATCH(AK18,$AL17:$AL20,0))</f>
        <v>2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officiels'!U23=Q!U18),"E",""))</f>
        <v>E</v>
      </c>
      <c r="R18" s="98" t="str">
        <f>IF('Résultats officiels'!O18=0,"",IF(AND(U18='Résultats officiels'!U18,'Résultats officiels'!U19=Q!U19),"A",""))</f>
        <v/>
      </c>
      <c r="S18" s="286" t="str">
        <f>IF(O18=0,"",IF(AND(R18="A",O18='Résultats officiels'!O18),1,IF(AND(Q!R19="A",Q!O18='Résultats officiels'!O22),1,"")))</f>
        <v/>
      </c>
      <c r="T18" s="308" t="str">
        <f>IF(O18=0,"",IF(AND(R18="A",O18='Résultats officiels'!O18,V18='Résultats officiels'!V18,'Résultats officiels'!V19=Q!V19),1,IF(AND(Q!R19="A",Q!O18='Résultats officiels'!O22,Q!V18='Résultats officiels'!V23,'Résultats officiels'!V22=Q!V19),1,"")))</f>
        <v/>
      </c>
      <c r="U18" s="121" t="str">
        <f>IF(OR(I58&lt;2),"G1",T(J57))</f>
        <v>Belgique</v>
      </c>
      <c r="V18" s="218">
        <v>2</v>
      </c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1</v>
      </c>
      <c r="AP18" s="22">
        <f>E16+E19+F21</f>
        <v>7</v>
      </c>
      <c r="AQ18" s="24">
        <f>AO18-AP18</f>
        <v>-6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-299</v>
      </c>
      <c r="BA18" s="22">
        <f>10000*(AR18+AU18)+(F16-E16+F19-E19)*100+(F16+F19)</f>
        <v>-399</v>
      </c>
      <c r="BB18" s="22" t="s">
        <v>73</v>
      </c>
      <c r="BC18" s="24">
        <f>10000*(AT18+AU18)+(F19-E19+E21-F21)*100+(F19+E21)</f>
        <v>-500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officiels'!H19,Q!E19='Résultats officiels'!E19,'Résultats officiels'!F19=Q!F19),1,""))</f>
        <v/>
      </c>
      <c r="D19" s="68" t="str">
        <f>G17</f>
        <v>Espagne</v>
      </c>
      <c r="E19" s="217">
        <v>3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3</v>
      </c>
      <c r="L19" s="112">
        <f>INDEX(AO17:AO20,MATCH(AK19,$AL17:$AL20,0))</f>
        <v>3</v>
      </c>
      <c r="M19" s="111">
        <f>INDEX(AP17:AP20,MATCH(AK19,$AL17:$AL20,0))</f>
        <v>4</v>
      </c>
      <c r="N19" s="113">
        <f>INDEX(AQ17:AQ20,MATCH(AK19,$AL17:$AL20,0))</f>
        <v>-1</v>
      </c>
      <c r="O19" s="293"/>
      <c r="P19" s="293"/>
      <c r="Q19" s="97" t="str">
        <f>IF(AND('Résultats officiels'!O18&gt;0,U19='Résultats officiels'!U19),"E",IF(AND('Résultats officiels'!O22&gt;0,'Résultats officiels'!U22=Q!U19),"E",""))</f>
        <v/>
      </c>
      <c r="R19" s="98" t="str">
        <f>IF('Résultats officiels'!O22=0,"",IF(AND(U18='Résultats officiels'!U23,'Résultats officiels'!U22=Q!U19),"A",""))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Sénégal</v>
      </c>
      <c r="V19" s="219">
        <v>0</v>
      </c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6</v>
      </c>
      <c r="AO19" s="23">
        <f>E17+F18+F21</f>
        <v>4</v>
      </c>
      <c r="AP19" s="22">
        <f>F17+E18+E21</f>
        <v>2</v>
      </c>
      <c r="AQ19" s="24">
        <f>AO19-AP19</f>
        <v>2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60303</v>
      </c>
      <c r="BA19" s="22" t="s">
        <v>73</v>
      </c>
      <c r="BB19" s="22">
        <f>10000*(AR19+AU19)+(E17-F17+F18-E18)*100+(E17+F18)</f>
        <v>30002</v>
      </c>
      <c r="BC19" s="24">
        <f>10000*(AS19+AU19)+(E17-F17+F21-E21)*100+(E17+F21)</f>
        <v>30103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officiels'!H20,Q!E20='Résultats officiels'!E20,'Résultats officiels'!F20=Q!F20),1,""))</f>
        <v/>
      </c>
      <c r="D20" s="68" t="str">
        <f>G17</f>
        <v>Espagne</v>
      </c>
      <c r="E20" s="217">
        <v>2</v>
      </c>
      <c r="F20" s="217">
        <v>1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1</v>
      </c>
      <c r="M20" s="115">
        <f>INDEX(AP17:AP20,MATCH(AK20,$AL17:$AL20,0))</f>
        <v>7</v>
      </c>
      <c r="N20" s="117">
        <f>INDEX(AQ17:AQ20,MATCH(AK20,$AL17:$AL20,0))</f>
        <v>-6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officiels'!U17=Q!U20),"E",""))</f>
        <v/>
      </c>
      <c r="R20" s="98" t="str">
        <f>IF('Résultats officiels'!O20=0,"",IF(AND(U20='Résultats officiels'!U20,'Résultats officiels'!U21=Q!U21),"A",""))</f>
        <v/>
      </c>
      <c r="S20" s="286" t="str">
        <f>IF(O20=0,"",IF(AND(R20="A",O20='Résultats officiels'!O20),1,IF(AND(Q!R21="A",Q!O20='Résultats officiels'!O16),1,"")))</f>
        <v/>
      </c>
      <c r="T20" s="308" t="str">
        <f>IF(O20=0,"",IF(AND(R20="A",O20='Résultats officiels'!O20,V20='Résultats officiels'!V20,'Résultats officiels'!V21=Q!V21),1,IF(AND(Q!R21="A",Q!O20='Résultats officiels'!O16,Q!V20='Résultats officiels'!V17,'Résultats officiels'!V16=Q!V21),1,"")))</f>
        <v/>
      </c>
      <c r="U20" s="121" t="str">
        <f>IF(OR(I50&lt;2),"F1",T(J49))</f>
        <v>Allemagne</v>
      </c>
      <c r="V20" s="218">
        <v>2</v>
      </c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9</v>
      </c>
      <c r="AO20" s="32">
        <f>F17+E19+E20</f>
        <v>7</v>
      </c>
      <c r="AP20" s="27">
        <f>E17+F19+F20</f>
        <v>2</v>
      </c>
      <c r="AQ20" s="33">
        <f>AO20-AP20</f>
        <v>5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60405</v>
      </c>
      <c r="BB20" s="27">
        <f>10000*(AR20+AT20)+(E20-F20+F17-E17)*100+(E20+F17)</f>
        <v>60204</v>
      </c>
      <c r="BC20" s="33">
        <f>10000*(AS20+AT20)+(E19-F19+F17-E17)*100+(E19+F17)</f>
        <v>60405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officiels'!H21,Q!E21='Résultats officiels'!E21,'Résultats officiels'!F21=Q!F21),1,""))</f>
        <v/>
      </c>
      <c r="D21" s="71" t="str">
        <f>G16</f>
        <v>Iran</v>
      </c>
      <c r="E21" s="217">
        <v>0</v>
      </c>
      <c r="F21" s="217">
        <v>2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5"/>
      <c r="L21" s="175"/>
      <c r="M21" s="175"/>
      <c r="N21" s="175"/>
      <c r="O21" s="293"/>
      <c r="P21" s="293"/>
      <c r="Q21" s="97" t="str">
        <f>IF(AND('Résultats officiels'!O20&gt;0,U21='Résultats officiels'!U21),"E",IF(AND('Résultats officiels'!O16&gt;0,'Résultats officiels'!U16=Q!U21),"E",""))</f>
        <v>E</v>
      </c>
      <c r="R21" s="98" t="str">
        <f>IF('Résultats officiels'!O16=0,"",IF(AND(U20='Résultats officiels'!U17,'Résultats officiels'!U16=Q!U21),"A",""))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0</v>
      </c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7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2</v>
      </c>
      <c r="P22" s="293"/>
      <c r="Q22" s="97" t="str">
        <f>IF(AND('Résultats officiels'!O22&gt;0,U22='Résultats officiels'!U22),"E",IF(AND('Résultats officiels'!O18&gt;0,'Résultats officiels'!U19=Q!U22),"E",""))</f>
        <v>E</v>
      </c>
      <c r="R22" s="98" t="str">
        <f>IF('Résultats officiels'!O22=0,"",IF(AND(U22='Résultats officiels'!U22,'Résultats officiels'!U23=Q!U23),"A",""))</f>
        <v>A</v>
      </c>
      <c r="S22" s="286">
        <f>IF(O22=0,"",IF(AND(R22="A",O22='Résultats officiels'!O22),1,IF(AND(Q!R23="A",Q!O22='Résultats officiels'!O18),1,"")))</f>
        <v>1</v>
      </c>
      <c r="T22" s="308" t="str">
        <f>IF(O22=0,"",IF(AND(R22="A",O22='Résultats officiels'!O22,V22='Résultats officiels'!V22,'Résultats officiels'!V23=Q!V23),1,IF(AND(Q!R23="A",Q!O22='Résultats officiels'!O18,Q!V22='Résultats officiels'!V19,'Résultats officiels'!V18=Q!V23),1,"")))</f>
        <v/>
      </c>
      <c r="U22" s="121" t="str">
        <f>IF(OR(I66&lt;2),"H1",T(J65))</f>
        <v>Colombie</v>
      </c>
      <c r="V22" s="218">
        <v>1</v>
      </c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7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officiels'!U18=Q!U23),"E",""))</f>
        <v>E</v>
      </c>
      <c r="R23" s="98" t="str">
        <f>IF('Résultats officiels'!O18=0,"",IF(AND(U22='Résultats officiels'!U19,'Résultats officiels'!U18=Q!U23),"A",""))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2</v>
      </c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officiels'!H24,Q!E24='Résultats officiels'!E24,'Résultats officiels'!F24=Q!F24),1,""))</f>
        <v/>
      </c>
      <c r="D24" s="67" t="s">
        <v>88</v>
      </c>
      <c r="E24" s="217">
        <v>2</v>
      </c>
      <c r="F24" s="217">
        <v>0</v>
      </c>
      <c r="G24" s="72" t="s">
        <v>76</v>
      </c>
      <c r="H24" s="95">
        <f t="shared" si="0"/>
        <v>1</v>
      </c>
      <c r="I24" s="177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>
        <f>IF(H25=0,"",IF(H25='Résultats officiels'!H25,1,""))</f>
        <v>1</v>
      </c>
      <c r="C25" s="75" t="str">
        <f>IF(H25=0,"",IF(AND(H25='Résultats officiels'!H25,Q!E25='Résultats officiels'!E25,'Résultats officiels'!F25=Q!F25),1,""))</f>
        <v/>
      </c>
      <c r="D25" s="68" t="s">
        <v>125</v>
      </c>
      <c r="E25" s="217">
        <v>0</v>
      </c>
      <c r="F25" s="217">
        <v>2</v>
      </c>
      <c r="G25" s="73" t="s">
        <v>126</v>
      </c>
      <c r="H25" s="95">
        <f t="shared" si="0"/>
        <v>2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7</v>
      </c>
      <c r="M25" s="103">
        <f>INDEX(AP25:AP28,MATCH(AK25,$AL25:$AL28,0))</f>
        <v>1</v>
      </c>
      <c r="N25" s="123">
        <f>INDEX(AQ25:AQ28,MATCH(AK25,$AL25:$AL28,0))</f>
        <v>6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7</v>
      </c>
      <c r="AP25" s="22">
        <f>F24+F26+E28</f>
        <v>1</v>
      </c>
      <c r="AQ25" s="24">
        <f>AO25-AP25</f>
        <v>6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60505</v>
      </c>
      <c r="BA25" s="22">
        <f>10000*(AS25+AU25)+(E24-F24+F28-E28)*100+(E24+F28)</f>
        <v>60304</v>
      </c>
      <c r="BB25" s="22">
        <f>10000*(AT25+AU25)+(F28-E28+E26-F26)*100+(F28+E26)</f>
        <v>60405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officiels'!H26,Q!E26='Résultats officiels'!E26,'Résultats officiels'!F26=Q!F26),1,""))</f>
        <v/>
      </c>
      <c r="D26" s="68" t="str">
        <f>D24</f>
        <v>France</v>
      </c>
      <c r="E26" s="217">
        <v>3</v>
      </c>
      <c r="F26" s="217">
        <v>0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6</v>
      </c>
      <c r="L26" s="109">
        <f>INDEX(AO25:AO28,MATCH(AK26,$AL25:$AL28,0))</f>
        <v>5</v>
      </c>
      <c r="M26" s="108">
        <f>INDEX(AP25:AP28,MATCH(AK26,$AL25:$AL28,0))</f>
        <v>3</v>
      </c>
      <c r="N26" s="110">
        <f>INDEX(AQ25:AQ28,MATCH(AK26,$AL25:$AL28,0))</f>
        <v>2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officiels'!U28=Q!U26),"E",""))</f>
        <v/>
      </c>
      <c r="R26" s="98" t="str">
        <f>IF('Résultats officiels'!O26=0,"",IF(AND(U26='Résultats officiels'!U26,'Résultats officiels'!U27=Q!U27),"A",""))</f>
        <v/>
      </c>
      <c r="S26" s="286" t="str">
        <f>IF(O26=0,"",IF(AND(R26="A",O26='Résultats officiels'!O26),1,IF(AND(Q!R27="A",Q!O26='Résultats officiels'!O28),1,"")))</f>
        <v/>
      </c>
      <c r="T26" s="287" t="str">
        <f>IF(O26=0,"",IF(AND(R26="A",O26='Résultats officiels'!O26,V26='Résultats officiels'!V26,'Résultats officiels'!V27=Q!V27),1,IF(AND(Q!R27="A",Q!O26='Résultats officiels'!O28,Q!V26='Résultats officiels'!V28,'Résultats officiels'!V29=Q!V27),1,"")))</f>
        <v/>
      </c>
      <c r="U26" s="125" t="str">
        <f>IF(100*V8+W8&gt;100*V9+W9,U8,IF(100*V8+W8&lt;100*V9+W9,U9,CONCATENATE(U8," ou ",U9)))</f>
        <v>Portugal</v>
      </c>
      <c r="V26" s="218">
        <v>0</v>
      </c>
      <c r="W26" s="100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2.96</v>
      </c>
      <c r="AM26" s="21" t="str">
        <f>G24</f>
        <v>Australie</v>
      </c>
      <c r="AN26" s="22">
        <f>SUM(AR26:AU26)</f>
        <v>1</v>
      </c>
      <c r="AO26" s="23">
        <f>F24+F27+E29</f>
        <v>1</v>
      </c>
      <c r="AP26" s="22">
        <f>E24+E27+F29</f>
        <v>4</v>
      </c>
      <c r="AQ26" s="24">
        <f>AO26-AP26</f>
        <v>-3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1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1</v>
      </c>
      <c r="AY26" s="24" t="b">
        <f>10*(AQ26-AQ28)+AO26-AO28&gt;0</f>
        <v>0</v>
      </c>
      <c r="AZ26" s="23">
        <f>10000*(AR26+AT26)+(F24-E24+E29-F29)*100+(F24+E29)</f>
        <v>9800</v>
      </c>
      <c r="BA26" s="22">
        <f>10000*(AR26+AU26)+(F24-E24+F27-E27)*100+(F24+F27)</f>
        <v>-299</v>
      </c>
      <c r="BB26" s="22" t="s">
        <v>73</v>
      </c>
      <c r="BC26" s="24">
        <f>10000*(AT26+AU26)+(F27-E27+E29-F29)*100+(F27+E29)</f>
        <v>9901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-0.5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officiels'!H27,Q!E27='Résultats officiels'!E27,'Résultats officiels'!F27=Q!F27),1,""))</f>
        <v/>
      </c>
      <c r="D27" s="68" t="str">
        <f>G25</f>
        <v>Danemark</v>
      </c>
      <c r="E27" s="217">
        <v>2</v>
      </c>
      <c r="F27" s="217">
        <v>1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Australie</v>
      </c>
      <c r="K27" s="111">
        <f>INDEX(AN25:AN28,MATCH(AK27,$AL25:$AL28,0))</f>
        <v>1</v>
      </c>
      <c r="L27" s="112">
        <f>INDEX(AO25:AO28,MATCH(AK27,$AL25:$AL28,0))</f>
        <v>1</v>
      </c>
      <c r="M27" s="111">
        <f>INDEX(AP25:AP28,MATCH(AK27,$AL25:$AL28,0))</f>
        <v>4</v>
      </c>
      <c r="N27" s="113">
        <f>INDEX(AQ25:AQ28,MATCH(AK27,$AL25:$AL28,0))</f>
        <v>-3</v>
      </c>
      <c r="O27" s="293"/>
      <c r="P27" s="293"/>
      <c r="Q27" s="97" t="str">
        <f>IF(AND('Résultats officiels'!O26&gt;0,U27='Résultats officiels'!U27),"E",IF(AND('Résultats officiels'!O28&gt;0,'Résultats officiels'!U29=Q!U27),"E",""))</f>
        <v>E</v>
      </c>
      <c r="R27" s="98" t="str">
        <f>IF('Résultats officiels'!O28=0,"",IF(AND(U26='Résultats officiels'!U28,'Résultats officiels'!U29=Q!U27),"A",""))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1</v>
      </c>
      <c r="W27" s="100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2.96</v>
      </c>
      <c r="AL27" s="28">
        <f>SUM(BD27:BG27)+2.47</f>
        <v>3.97</v>
      </c>
      <c r="AM27" s="21" t="str">
        <f>D25</f>
        <v>Pérou</v>
      </c>
      <c r="AN27" s="22">
        <f>SUM(AR27:AU27)</f>
        <v>1</v>
      </c>
      <c r="AO27" s="23">
        <f>E25+F26+F29</f>
        <v>0</v>
      </c>
      <c r="AP27" s="22">
        <f>F25+E26+E29</f>
        <v>5</v>
      </c>
      <c r="AQ27" s="24">
        <f>AO27-AP27</f>
        <v>-5</v>
      </c>
      <c r="AR27" s="22">
        <f>IF(ISBLANK(F26),0,IF(AT25=3,0,IF(AT25=1,1,3)))</f>
        <v>0</v>
      </c>
      <c r="AS27" s="22">
        <f>IF(ISBLANK(F29),0,IF(F29&gt;E29,3,IF(F29=E29,1,0)))</f>
        <v>1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9700</v>
      </c>
      <c r="BA27" s="22" t="s">
        <v>73</v>
      </c>
      <c r="BB27" s="22">
        <f>10000*(AR27+AU27)+(E25-F25+F26-E26)*100+(E25+F26)</f>
        <v>-500</v>
      </c>
      <c r="BC27" s="24">
        <f>10000*(AS27+AU27)+(E25-F25+F29-E29)*100+(E25+F29)</f>
        <v>9800</v>
      </c>
      <c r="BD27" s="29">
        <f>-BF25</f>
        <v>0.5</v>
      </c>
      <c r="BE27" s="25">
        <f>-BF26</f>
        <v>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officiels'!H28,Q!E28='Résultats officiels'!E28,'Résultats officiels'!F28=Q!F28),1,""))</f>
        <v/>
      </c>
      <c r="D28" s="68" t="str">
        <f>G25</f>
        <v>Danemark</v>
      </c>
      <c r="E28" s="217">
        <v>1</v>
      </c>
      <c r="F28" s="217">
        <v>2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Pérou</v>
      </c>
      <c r="K28" s="115">
        <f>INDEX(AN25:AN28,MATCH(AK28,$AL25:$AL28,0))</f>
        <v>1</v>
      </c>
      <c r="L28" s="116">
        <f>INDEX(AO25:AO28,MATCH(AK28,$AL25:$AL28,0))</f>
        <v>0</v>
      </c>
      <c r="M28" s="115">
        <f>INDEX(AP25:AP28,MATCH(AK28,$AL25:$AL28,0))</f>
        <v>5</v>
      </c>
      <c r="N28" s="117">
        <f>INDEX(AQ25:AQ28,MATCH(AK28,$AL25:$AL28,0))</f>
        <v>-5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officiels'!U26=Q!U28),"E",""))</f>
        <v/>
      </c>
      <c r="R28" s="98" t="str">
        <f>IF('Résultats officiels'!O28=0,"",IF(AND(U28='Résultats officiels'!U28,'Résultats officiels'!U29=Q!U29),"A",""))</f>
        <v/>
      </c>
      <c r="S28" s="286" t="str">
        <f>IF(O28=0,"",IF(AND(R28="A",O28='Résultats officiels'!O28),1,IF(AND(Q!R29="A",Q!O28='Résultats officiels'!O26),1,"")))</f>
        <v/>
      </c>
      <c r="T28" s="287" t="str">
        <f>IF(O28=0,"",IF(AND(R28="A",O28='Résultats officiels'!O28,V28='Résultats officiels'!V28,'Résultats officiels'!V29=Q!V29),1,IF(AND(Q!R29="A",Q!O28='Résultats officiels'!O26,Q!V28='Résultats officiels'!V26,'Résultats officiels'!V27=Q!V29),1,"")))</f>
        <v/>
      </c>
      <c r="U28" s="125" t="str">
        <f>IF(100*V12+W12&gt;100*V13+W13,U12,IF(100*V12+W12&lt;100*V13+W13,U13,CONCATENATE(U12," ou ",U13)))</f>
        <v>Espagne</v>
      </c>
      <c r="V28" s="218">
        <v>3</v>
      </c>
      <c r="W28" s="100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3.97</v>
      </c>
      <c r="AL28" s="30">
        <f>SUM(BD28:BG28)+2.48</f>
        <v>1.98</v>
      </c>
      <c r="AM28" s="31" t="str">
        <f>G25</f>
        <v>Danemark</v>
      </c>
      <c r="AN28" s="27">
        <f>SUM(AR28:AU28)</f>
        <v>6</v>
      </c>
      <c r="AO28" s="32">
        <f>F25+E27+E28</f>
        <v>5</v>
      </c>
      <c r="AP28" s="27">
        <f>E25+F27+F28</f>
        <v>3</v>
      </c>
      <c r="AQ28" s="33">
        <f>AO28-AP28</f>
        <v>2</v>
      </c>
      <c r="AR28" s="27">
        <f>IF(ISBLANK(E28),0,IF(AU25=3,0,IF(AU25=1,1,3)))</f>
        <v>0</v>
      </c>
      <c r="AS28" s="27">
        <f>IF(ISBLANK(E27),0,IF(AU26=3,0,IF(AU26=1,1,3)))</f>
        <v>3</v>
      </c>
      <c r="AT28" s="27">
        <f>IF(ISBLANK(F25),0,IF(AU27=3,0,IF(AU27=1,1,3)))</f>
        <v>3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30003</v>
      </c>
      <c r="BB28" s="27">
        <f>10000*(AR28+AT28)+(E28-F28+F25-E25)*100+(E28+F25)</f>
        <v>30103</v>
      </c>
      <c r="BC28" s="33">
        <f>10000*(AS28+AT28)+(E27-F27+F25-E25)*100+(E27+F25)</f>
        <v>60304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officiels'!H29,Q!E29='Résultats officiels'!E29,'Résultats officiels'!F29=Q!F29),1,""))</f>
        <v/>
      </c>
      <c r="D29" s="71" t="str">
        <f>G24</f>
        <v>Australie</v>
      </c>
      <c r="E29" s="217">
        <v>0</v>
      </c>
      <c r="F29" s="217">
        <v>0</v>
      </c>
      <c r="G29" s="74" t="str">
        <f>D25</f>
        <v>Pérou</v>
      </c>
      <c r="H29" s="95">
        <f t="shared" si="0"/>
        <v>3</v>
      </c>
      <c r="I29" s="118"/>
      <c r="J29" s="119" t="str">
        <f>IF(OR(I27&lt;3,I26&lt;2),"TIRAGE AU SORT !!!"," ")</f>
        <v xml:space="preserve"> </v>
      </c>
      <c r="K29" s="175"/>
      <c r="L29" s="175"/>
      <c r="M29" s="175"/>
      <c r="N29" s="175"/>
      <c r="O29" s="293"/>
      <c r="P29" s="293"/>
      <c r="Q29" s="97" t="str">
        <f>IF(AND('Résultats officiels'!O28&gt;0,U29='Résultats officiels'!U29),"E",IF(AND('Résultats officiels'!O26&gt;0,'Résultats officiels'!U27=Q!U29),"E",""))</f>
        <v/>
      </c>
      <c r="R29" s="98" t="str">
        <f>IF('Résultats officiels'!O26=0,"",IF(AND(U28='Résultats officiels'!U26,'Résultats officiels'!U27=Q!U29),"A",""))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1</v>
      </c>
      <c r="W29" s="100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7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officiels'!U32=Q!U30),"E",""))</f>
        <v>E</v>
      </c>
      <c r="R30" s="98" t="str">
        <f>IF('Résultats officiels'!O30=0,"",IF(AND(U30='Résultats officiels'!U30,'Résultats officiels'!U31=Q!U31),"A",""))</f>
        <v>A</v>
      </c>
      <c r="S30" s="286" t="str">
        <f>IF(O30=0,"",IF(AND(R30="A",O30='Résultats officiels'!O30),1,IF(AND(Q!R31="A",Q!O30='Résultats officiels'!O32),1,"")))</f>
        <v/>
      </c>
      <c r="T30" s="287" t="str">
        <f>IF(O30=0,"",IF(AND(R30="A",O30='Résultats officiels'!O30,V30='Résultats officiels'!V30,'Résultats officiels'!V31=Q!V31),1,IF(AND(Q!R31="A",Q!O30='Résultats officiels'!O32,Q!V30='Résultats officiels'!V32,'Résultats officiels'!V33=Q!V31),1,"")))</f>
        <v/>
      </c>
      <c r="U30" s="125" t="str">
        <f>IF(100*V16+W16&gt;100*V17+W17,U16,IF(100*V16+W16&lt;100*V17+W17,U17,CONCATENATE(U16," ou ",U17)))</f>
        <v>Brésil</v>
      </c>
      <c r="V30" s="218">
        <v>1</v>
      </c>
      <c r="W30" s="100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7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officiels'!U33=Q!U31),"E",""))</f>
        <v>E</v>
      </c>
      <c r="R31" s="98" t="str">
        <f>IF('Résultats officiels'!O32=0,"",IF(AND(U30='Résultats officiels'!U32,'Résultats officiels'!U33=Q!U31),"A",""))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0</v>
      </c>
      <c r="W31" s="100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officiels'!H32,Q!E32='Résultats officiels'!E32,'Résultats officiels'!F32=Q!F32),1,""))</f>
        <v/>
      </c>
      <c r="D32" s="67" t="s">
        <v>94</v>
      </c>
      <c r="E32" s="217">
        <v>3</v>
      </c>
      <c r="F32" s="217">
        <v>0</v>
      </c>
      <c r="G32" s="72" t="s">
        <v>127</v>
      </c>
      <c r="H32" s="95">
        <f t="shared" si="0"/>
        <v>1</v>
      </c>
      <c r="I32" s="177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officiels'!U30=Q!U32),"E",""))</f>
        <v/>
      </c>
      <c r="R32" s="98" t="str">
        <f>IF('Résultats officiels'!O32=0,"",IF(AND(U32='Résultats officiels'!U32,'Résultats officiels'!U33=Q!U33),"A",""))</f>
        <v/>
      </c>
      <c r="S32" s="286" t="str">
        <f>IF(O32=0,"",IF(AND(R32="A",O32='Résultats officiels'!O32),1,IF(AND(Q!R33="A",Q!O32='Résultats officiels'!O30),1,"")))</f>
        <v/>
      </c>
      <c r="T32" s="287" t="str">
        <f>IF(O32=0,"",IF(AND(R32="A",O32='Résultats officiels'!O32,V32='Résultats officiels'!V32,'Résultats officiels'!V33=Q!V33),1,IF(AND(Q!R33="A",Q!O32='Résultats officiels'!O30,Q!V32='Résultats officiels'!V30,'Résultats officiels'!V31=Q!V33),1,"")))</f>
        <v/>
      </c>
      <c r="U32" s="125" t="str">
        <f>IF(100*V20+W20&gt;100*V21+W21,U20,IF(100*V20+W20&lt;100*V21+W21,U21,CONCATENATE(U20," ou ",U21)))</f>
        <v>Allemagne</v>
      </c>
      <c r="V32" s="218">
        <v>2</v>
      </c>
      <c r="W32" s="100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 t="str">
        <f>IF(H33=0,"",IF(AND(H33='Résultats officiels'!H33,Q!E33='Résultats officiels'!E33,'Résultats officiels'!F33=Q!F33),1,""))</f>
        <v/>
      </c>
      <c r="D33" s="68" t="s">
        <v>37</v>
      </c>
      <c r="E33" s="217">
        <v>2</v>
      </c>
      <c r="F33" s="217">
        <v>1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9</v>
      </c>
      <c r="L33" s="104">
        <f>INDEX(AO33:AO36,MATCH(AK33,$AL33:$AL36,0))</f>
        <v>7</v>
      </c>
      <c r="M33" s="103">
        <f>INDEX(AP33:AP36,MATCH(AK33,$AL33:$AL36,0))</f>
        <v>2</v>
      </c>
      <c r="N33" s="123">
        <f>INDEX(AQ33:AQ36,MATCH(AK33,$AL33:$AL36,0))</f>
        <v>5</v>
      </c>
      <c r="O33" s="293"/>
      <c r="P33" s="293"/>
      <c r="Q33" s="97" t="str">
        <f>IF(AND('Résultats officiels'!O32&gt;0,U33='Résultats officiels'!U33),"E",IF(AND('Résultats officiels'!O30&gt;0,'Résultats officiels'!U31=Q!U33),"E",""))</f>
        <v>E</v>
      </c>
      <c r="R33" s="98" t="str">
        <f>IF('Résultats officiels'!O30=0,"",IF(AND(U32='Résultats officiels'!U30,'Résultats officiels'!U31=Q!U33),"A",""))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Angleterre</v>
      </c>
      <c r="V33" s="219">
        <v>0</v>
      </c>
      <c r="W33" s="100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9</v>
      </c>
      <c r="AO33" s="23">
        <f>E32+E34+F36</f>
        <v>7</v>
      </c>
      <c r="AP33" s="22">
        <f>F32+F34+E36</f>
        <v>2</v>
      </c>
      <c r="AQ33" s="24">
        <f>AO33-AP33</f>
        <v>5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60405</v>
      </c>
      <c r="BA33" s="22">
        <f>10000*(AS33+AU33)+(E32-F32+F36-E36)*100+(E32+F36)</f>
        <v>60405</v>
      </c>
      <c r="BB33" s="22">
        <f>10000*(AT33+AU33)+(F36-E36+E34-F34)*100+(F36+E34)</f>
        <v>60204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officiels'!H34,Q!E34='Résultats officiels'!E34,'Résultats officiels'!F34=Q!F34),1,""))</f>
        <v/>
      </c>
      <c r="D34" s="68" t="str">
        <f>D32</f>
        <v>Argentine</v>
      </c>
      <c r="E34" s="217">
        <v>2</v>
      </c>
      <c r="F34" s="217">
        <v>1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6</v>
      </c>
      <c r="L34" s="109">
        <f>INDEX(AO33:AO36,MATCH(AK34,$AL33:$AL36,0))</f>
        <v>4</v>
      </c>
      <c r="M34" s="108">
        <f>INDEX(AP33:AP36,MATCH(AK34,$AL33:$AL36,0))</f>
        <v>3</v>
      </c>
      <c r="N34" s="110">
        <f>INDEX(AQ33:AQ36,MATCH(AK34,$AL33:$AL36,0))</f>
        <v>1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3.96</v>
      </c>
      <c r="AM34" s="21" t="str">
        <f>G32</f>
        <v>Islande</v>
      </c>
      <c r="AN34" s="22">
        <f>SUM(AR34:AU34)</f>
        <v>0</v>
      </c>
      <c r="AO34" s="23">
        <f>F32+F35+E37</f>
        <v>0</v>
      </c>
      <c r="AP34" s="22">
        <f>E32+E35+F37</f>
        <v>5</v>
      </c>
      <c r="AQ34" s="24">
        <f>AO34-AP34</f>
        <v>-5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-400</v>
      </c>
      <c r="BA34" s="22">
        <f>10000*(AR34+AU34)+(F32-E32+F35-E35)*100+(F32+F35)</f>
        <v>-400</v>
      </c>
      <c r="BB34" s="22" t="s">
        <v>73</v>
      </c>
      <c r="BC34" s="24">
        <f>10000*(AT34+AU34)+(F35-E35+E37-F37)*100+(F35+E37)</f>
        <v>-200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>
        <f>IF(H35=0,"",IF(H35='Résultats officiels'!H35,1,""))</f>
        <v>1</v>
      </c>
      <c r="C35" s="75" t="str">
        <f>IF(H35=0,"",IF(AND(H35='Résultats officiels'!H35,Q!E35='Résultats officiels'!E35,'Résultats officiels'!F35=Q!F35),1,""))</f>
        <v/>
      </c>
      <c r="D35" s="68" t="str">
        <f>G33</f>
        <v>Nigéria</v>
      </c>
      <c r="E35" s="217">
        <v>1</v>
      </c>
      <c r="F35" s="217">
        <v>0</v>
      </c>
      <c r="G35" s="73" t="str">
        <f>G32</f>
        <v>Islande</v>
      </c>
      <c r="H35" s="95">
        <f t="shared" si="0"/>
        <v>1</v>
      </c>
      <c r="I35" s="106">
        <f>AI35</f>
        <v>3</v>
      </c>
      <c r="J35" s="68" t="str">
        <f>INDEX(AM33:AM36,MATCH(AK35,$AL33:$AL36,0))</f>
        <v>Nigéria</v>
      </c>
      <c r="K35" s="111">
        <f>INDEX(AN33:AN36,MATCH(AK35,$AL33:$AL36,0))</f>
        <v>3</v>
      </c>
      <c r="L35" s="112">
        <f>INDEX(AO33:AO36,MATCH(AK35,$AL33:$AL36,0))</f>
        <v>3</v>
      </c>
      <c r="M35" s="111">
        <f>INDEX(AP33:AP36,MATCH(AK35,$AL33:$AL36,0))</f>
        <v>4</v>
      </c>
      <c r="N35" s="113">
        <f>INDEX(AQ33:AQ36,MATCH(AK35,$AL33:$AL36,0))</f>
        <v>-1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2.98</v>
      </c>
      <c r="AL35" s="28">
        <f>SUM(BD35:BG35)+2.47</f>
        <v>1.9700000000000002</v>
      </c>
      <c r="AM35" s="21" t="str">
        <f>D33</f>
        <v>Croatie</v>
      </c>
      <c r="AN35" s="22">
        <f>SUM(AR35:AU35)</f>
        <v>6</v>
      </c>
      <c r="AO35" s="23">
        <f>E33+F34+F37</f>
        <v>4</v>
      </c>
      <c r="AP35" s="22">
        <f>F33+E34+E37</f>
        <v>3</v>
      </c>
      <c r="AQ35" s="24">
        <f>AO35-AP35</f>
        <v>1</v>
      </c>
      <c r="AR35" s="22">
        <f>IF(ISBLANK(F34),0,IF(AT33=3,0,IF(AT33=1,1,3)))</f>
        <v>0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30002</v>
      </c>
      <c r="BA35" s="22" t="s">
        <v>73</v>
      </c>
      <c r="BB35" s="22">
        <f>10000*(AR35+AU35)+(E33-F33+F34-E34)*100+(E33+F34)</f>
        <v>30003</v>
      </c>
      <c r="BC35" s="24">
        <f>10000*(AS35+AU35)+(E33-F33+F37-E37)*100+(E33+F37)</f>
        <v>60203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>
        <f>IF(H36=0,"",IF(AND(H36='Résultats officiels'!H36,Q!E36='Résultats officiels'!E36,'Résultats officiels'!F36=Q!F36),1,""))</f>
        <v>1</v>
      </c>
      <c r="D36" s="68" t="str">
        <f>G33</f>
        <v>Nigéria</v>
      </c>
      <c r="E36" s="217">
        <v>1</v>
      </c>
      <c r="F36" s="217">
        <v>2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Islande</v>
      </c>
      <c r="K36" s="115">
        <f>INDEX(AN33:AN36,MATCH(AK36,$AL33:$AL36,0))</f>
        <v>0</v>
      </c>
      <c r="L36" s="116">
        <f>INDEX(AO33:AO36,MATCH(AK36,$AL33:$AL36,0))</f>
        <v>0</v>
      </c>
      <c r="M36" s="115">
        <f>INDEX(AP33:AP36,MATCH(AK36,$AL33:$AL36,0))</f>
        <v>5</v>
      </c>
      <c r="N36" s="117">
        <f>INDEX(AQ33:AQ36,MATCH(AK36,$AL33:$AL36,0))</f>
        <v>-5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officiels'!U38=Q!U36),"E",""))</f>
        <v>E</v>
      </c>
      <c r="R36" s="98" t="str">
        <f>IF('Résultats officiels'!O36=0,"",IF(AND(U36='Résultats officiels'!U36,'Résultats officiels'!U37=Q!U37),"A",""))</f>
        <v/>
      </c>
      <c r="S36" s="286" t="str">
        <f>IF(O36=0,"",IF(AND(R36="A",O36='Résultats officiels'!O36),1,IF(AND(Q!R37="A",Q!O36='Résultats officiels'!O38),1,"")))</f>
        <v/>
      </c>
      <c r="T36" s="297" t="str">
        <f>IF(O36=0,"",IF(AND(R36="A",O36='Résultats officiels'!O36,V36='Résultats officiels'!V36,'Résultats officiels'!V37=Q!V37),1,IF(AND(Q!R37="A",Q!O36='Résultats officiels'!O38,Q!V36='Résultats officiels'!V38,'Résultats officiels'!V39=Q!V37),1,"")))</f>
        <v/>
      </c>
      <c r="U36" s="128" t="str">
        <f>IF(100*V26+W26&gt;100*V27+W27,U26,IF(100*V26+W26&lt;100*V27+W27,U27,IF(X27*X26=1,"-",CONCATENATE(U26," ou ",U27))))</f>
        <v>France</v>
      </c>
      <c r="V36" s="218">
        <v>0</v>
      </c>
      <c r="W36" s="12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3.96</v>
      </c>
      <c r="AL36" s="30">
        <f>SUM(BD36:BG36)+2.48</f>
        <v>2.98</v>
      </c>
      <c r="AM36" s="31" t="str">
        <f>G33</f>
        <v>Nigéria</v>
      </c>
      <c r="AN36" s="27">
        <f>SUM(AR36:AU36)</f>
        <v>3</v>
      </c>
      <c r="AO36" s="32">
        <f>F33+E35+E36</f>
        <v>3</v>
      </c>
      <c r="AP36" s="27">
        <f>E33+F35+F36</f>
        <v>4</v>
      </c>
      <c r="AQ36" s="33">
        <f>AO36-AP36</f>
        <v>-1</v>
      </c>
      <c r="AR36" s="27">
        <f>IF(ISBLANK(E36),0,IF(AU33=3,0,IF(AU33=1,1,3)))</f>
        <v>0</v>
      </c>
      <c r="AS36" s="27">
        <f>IF(ISBLANK(E35),0,IF(AU34=3,0,IF(AU34=1,1,3)))</f>
        <v>3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1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30002</v>
      </c>
      <c r="BB36" s="27">
        <f>10000*(AR36+AT36)+(E36-F36+F33-E33)*100+(E36+F33)</f>
        <v>-198</v>
      </c>
      <c r="BC36" s="33">
        <f>10000*(AS36+AT36)+(E35-F35+F33-E33)*100+(E35+F33)</f>
        <v>30002</v>
      </c>
      <c r="BD36" s="34">
        <f>-BG33</f>
        <v>0.5</v>
      </c>
      <c r="BE36" s="35">
        <f>-BG34</f>
        <v>-0.5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 t="str">
        <f>IF(H37=0,"",IF(AND(H37='Résultats officiels'!H37,Q!E37='Résultats officiels'!E37,'Résultats officiels'!F37=Q!F37),1,""))</f>
        <v/>
      </c>
      <c r="D37" s="71" t="str">
        <f>G32</f>
        <v>Islande</v>
      </c>
      <c r="E37" s="217">
        <v>0</v>
      </c>
      <c r="F37" s="217">
        <v>1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75"/>
      <c r="L37" s="175"/>
      <c r="M37" s="175"/>
      <c r="N37" s="175"/>
      <c r="O37" s="293"/>
      <c r="P37" s="293"/>
      <c r="Q37" s="97" t="str">
        <f>IF(AND('Résultats officiels'!O36&gt;0,U37='Résultats officiels'!U37),"E",IF(AND('Résultats officiels'!O38&gt;0,'Résultats officiels'!U39=Q!U37),"E",""))</f>
        <v/>
      </c>
      <c r="R37" s="98" t="str">
        <f>IF('Résultats officiels'!O38=0,"",IF(AND(U36='Résultats officiels'!U38,'Résultats officiels'!U39=Q!U37),"A",""))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1</v>
      </c>
      <c r="W37" s="12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7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officiels'!U36=Q!U38),"E",""))</f>
        <v/>
      </c>
      <c r="R38" s="98" t="str">
        <f>IF('Résultats officiels'!O38=0,"",IF(AND(U38='Résultats officiels'!U38,'Résultats officiels'!U39=Q!U39),"A",""))</f>
        <v/>
      </c>
      <c r="S38" s="286" t="str">
        <f>IF(O38=0,"",IF(AND(R38="A",O38='Résultats officiels'!O38),1,IF(AND(Q!R39="A",Q!O38='Résultats officiels'!O36),1,"")))</f>
        <v/>
      </c>
      <c r="T38" s="297" t="str">
        <f>IF(O38=0,"",IF(AND(R38="A",O38='Résultats officiels'!O38,V38='Résultats officiels'!V38,'Résultats officiels'!V39=Q!V39),1,IF(AND(Q!R39="A",Q!O38='Résultats officiels'!O36,Q!V38='Résultats officiels'!V36,'Résultats officiels'!V37=Q!V39),1,"")))</f>
        <v/>
      </c>
      <c r="U38" s="125" t="str">
        <f>IF(100*V28+W28&gt;100*V29+W29,U28,IF(100*V28+W28&lt;100*V29+W29,U29,IF(X30*X31=1,"-",CONCATENATE(U28," ou ",U29))))</f>
        <v>Espagne</v>
      </c>
      <c r="V38" s="218">
        <v>2</v>
      </c>
      <c r="W38" s="12">
        <v>3</v>
      </c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7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officiels'!U37=Q!U39),"E",""))</f>
        <v/>
      </c>
      <c r="R39" s="98" t="str">
        <f>IF('Résultats officiels'!O36=0,"",IF(AND(U38='Résultats officiels'!U36,'Résultats officiels'!U37=Q!U39),"A",""))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2</v>
      </c>
      <c r="W39" s="12">
        <v>4</v>
      </c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>
        <f>IF(H40=0,"",IF(H40='Résultats officiels'!H40,1,""))</f>
        <v>1</v>
      </c>
      <c r="C40" s="75">
        <f>IF(H40=0,"",IF(AND(H40='Résultats officiels'!H40,Q!E40='Résultats officiels'!E40,'Résultats officiels'!F40=Q!F40),1,""))</f>
        <v>1</v>
      </c>
      <c r="D40" s="67" t="s">
        <v>83</v>
      </c>
      <c r="E40" s="217">
        <v>0</v>
      </c>
      <c r="F40" s="217">
        <v>1</v>
      </c>
      <c r="G40" s="72" t="s">
        <v>128</v>
      </c>
      <c r="H40" s="95">
        <f t="shared" si="0"/>
        <v>2</v>
      </c>
      <c r="I40" s="177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officiels'!H41,Q!E41='Résultats officiels'!E41,'Résultats officiels'!F41=Q!F41),1,""))</f>
        <v/>
      </c>
      <c r="D41" s="68" t="s">
        <v>36</v>
      </c>
      <c r="E41" s="217">
        <v>2</v>
      </c>
      <c r="F41" s="217">
        <v>1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8</v>
      </c>
      <c r="M41" s="103">
        <f>INDEX(AP41:AP44,MATCH(AK41,$AL41:$AL44,0))</f>
        <v>2</v>
      </c>
      <c r="N41" s="123">
        <f>INDEX(AQ41:AQ44,MATCH(AK41,$AL41:$AL44,0))</f>
        <v>6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3.95</v>
      </c>
      <c r="AM41" s="21" t="str">
        <f>D40</f>
        <v>Costa Rica</v>
      </c>
      <c r="AN41" s="22">
        <f>SUM(AR41:AU41)</f>
        <v>1</v>
      </c>
      <c r="AO41" s="23">
        <f>E40+E42+F44</f>
        <v>2</v>
      </c>
      <c r="AP41" s="22">
        <f>F40+F42+E44</f>
        <v>5</v>
      </c>
      <c r="AQ41" s="24">
        <f>AO41-AP41</f>
        <v>-3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1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-299</v>
      </c>
      <c r="BA41" s="22">
        <f>10000*(AS41+AU41)+(E40-F40+F44-E44)*100+(E40+F44)</f>
        <v>9901</v>
      </c>
      <c r="BB41" s="22">
        <f>10000*(AT41+AU41)+(F44-E44+E42-F42)*100+(F44+E42)</f>
        <v>9802</v>
      </c>
      <c r="BC41" s="24" t="s">
        <v>73</v>
      </c>
      <c r="BD41" s="23" t="s">
        <v>73</v>
      </c>
      <c r="BE41" s="25">
        <f>IF($AN41&gt;$AN42,-0.5,IF($AN42&gt;$AN41,0.5,IF(AW41,-0.5,IF(AV42,0.5,BU41))))</f>
        <v>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officiels'!H42,Q!E42='Résultats officiels'!E42,'Résultats officiels'!F42=Q!F42),1,""))</f>
        <v/>
      </c>
      <c r="D42" s="68" t="str">
        <f>D40</f>
        <v>Costa Rica</v>
      </c>
      <c r="E42" s="217">
        <v>1</v>
      </c>
      <c r="F42" s="217">
        <v>3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4</v>
      </c>
      <c r="L42" s="109">
        <f>INDEX(AO41:AO44,MATCH(AK42,$AL41:$AL44,0))</f>
        <v>4</v>
      </c>
      <c r="M42" s="108">
        <f>INDEX(AP41:AP44,MATCH(AK42,$AL41:$AL44,0))</f>
        <v>4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2.96</v>
      </c>
      <c r="AM42" s="21" t="str">
        <f>G40</f>
        <v>Serbie</v>
      </c>
      <c r="AN42" s="22">
        <f>SUM(AR42:AU42)</f>
        <v>3</v>
      </c>
      <c r="AO42" s="23">
        <f>F40+F43+E45</f>
        <v>2</v>
      </c>
      <c r="AP42" s="22">
        <f>E40+E43+F45</f>
        <v>5</v>
      </c>
      <c r="AQ42" s="24">
        <f>AO42-AP42</f>
        <v>-3</v>
      </c>
      <c r="AR42" s="22">
        <f>IF(ISBLANK(F40),0,IF(AS41=3,0,IF(AS41=1,1,3)))</f>
        <v>3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29801</v>
      </c>
      <c r="BA42" s="22">
        <f>10000*(AR42+AU42)+(F40-E40+F43-E43)*100+(F40+F43)</f>
        <v>30002</v>
      </c>
      <c r="BB42" s="22" t="s">
        <v>73</v>
      </c>
      <c r="BC42" s="24">
        <f>10000*(AT42+AU42)+(F43-E43+E45-F45)*100+(F43+E45)</f>
        <v>-399</v>
      </c>
      <c r="BD42" s="29">
        <f>-BE41</f>
        <v>-0.5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>
        <f>IF(H43=0,"",IF(AND(H43='Résultats officiels'!H43,Q!E43='Résultats officiels'!E43,'Résultats officiels'!F43=Q!F43),1,""))</f>
        <v>1</v>
      </c>
      <c r="D43" s="68" t="str">
        <f>G41</f>
        <v>Suisse</v>
      </c>
      <c r="E43" s="217">
        <v>2</v>
      </c>
      <c r="F43" s="217">
        <v>1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Serbie</v>
      </c>
      <c r="K43" s="111">
        <f>INDEX(AN41:AN44,MATCH(AK43,$AL41:$AL44,0))</f>
        <v>3</v>
      </c>
      <c r="L43" s="112">
        <f>INDEX(AO41:AO44,MATCH(AK43,$AL41:$AL44,0))</f>
        <v>2</v>
      </c>
      <c r="M43" s="111">
        <f>INDEX(AP41:AP44,MATCH(AK43,$AL41:$AL44,0))</f>
        <v>5</v>
      </c>
      <c r="N43" s="113">
        <f>INDEX(AQ41:AQ44,MATCH(AK43,$AL41:$AL44,0))</f>
        <v>-3</v>
      </c>
      <c r="O43" s="173"/>
      <c r="P43" s="173"/>
      <c r="Q43" s="97" t="str">
        <f>IF(AND('Résultats officiels'!O41&gt;0,U43='Résultats officiels'!U43),"E",IF(AND('Résultats officiels'!O41&gt;0,'Résultats officiels'!U44=Q!U43),"E",""))</f>
        <v/>
      </c>
      <c r="R43" s="98" t="str">
        <f>IF('Résultats officiels'!O41=0,"",IF(AND(U43='Résultats officiels'!U43,'Résultats officiels'!U44=Q!U44),"A",""))</f>
        <v/>
      </c>
      <c r="S43" s="286" t="str">
        <f>IF(O41=0,"",IF(AND(R43="A",O41='Résultats officiels'!O41),1,IF(AND(Q!R44="A",Q!O41='Résultats officiels'!O41),1,"")))</f>
        <v/>
      </c>
      <c r="T43" s="287" t="str">
        <f>IF(O41=0,"",IF(AND(R43="A",O41='Résultats officiels'!O41,V43='Résultats officiels'!V43,'Résultats officiels'!V44=Q!V44),1,IF(AND(Q!R44="A",Q!O41='Résultats officiels'!O41,Q!V43='Résultats officiels'!V44,'Résultats officiels'!V43=Q!V44),1,"")))</f>
        <v/>
      </c>
      <c r="U43" s="125" t="str">
        <f>IF(100*V36+W36&gt;100*V37+W37,U36,IF(100*V36+W36&lt;100*V37+W37,U37," - "))</f>
        <v>Brésil</v>
      </c>
      <c r="V43" s="218">
        <v>1</v>
      </c>
      <c r="W43" s="100"/>
      <c r="X43" s="147" t="str">
        <f>IF(AND('Résultats officiels'!X41&gt;0,AA43='Résultats officiels'!AA43),"E",IF(AND('Résultats officiels'!X41&gt;0,'Résultats officiels'!AA44=Q!AA43),"E",""))</f>
        <v/>
      </c>
      <c r="Y43" s="286" t="str">
        <f>IF(X41=0,"",IF(AND(X45="A",X41='Résultats officiels'!X41),1,IF(AND(X46="A",Q!X41='Résultats officiels'!X41),1,"")))</f>
        <v/>
      </c>
      <c r="Z43" s="287" t="str">
        <f>IF(X41=0,"",IF(AND(X45="A",X41='Résultats officiels'!X41,AB43='Résultats officiels'!AB43,'Résultats officiels'!AB44=Q!AB44),1,IF(AND(Q!X46="A",Q!X41='Résultats officiels'!X41,Q!AB43='Résultats officiels'!AB44,'Résultats officiels'!AB43=Q!AB44),1,"")))</f>
        <v/>
      </c>
      <c r="AA43" s="100" t="str">
        <f>IF(100*V36+W36&gt;100*V37+W37,U37,IF(100*V36+W36&lt;100*V37+W37,U36," - "))</f>
        <v>France</v>
      </c>
      <c r="AB43" s="217">
        <v>1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2.96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8</v>
      </c>
      <c r="AP43" s="22">
        <f>F41+E42+E45</f>
        <v>2</v>
      </c>
      <c r="AQ43" s="24">
        <f>AO43-AP43</f>
        <v>6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60506</v>
      </c>
      <c r="BA43" s="22" t="s">
        <v>73</v>
      </c>
      <c r="BB43" s="22">
        <f>10000*(AR43+AU43)+(E41-F41+F42-E42)*100+(E41+F42)</f>
        <v>60305</v>
      </c>
      <c r="BC43" s="24">
        <f>10000*(AS43+AU43)+(E41-F41+F45-E45)*100+(E41+F45)</f>
        <v>60405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>
        <f>IF(H44=0,"",IF(H44='Résultats officiels'!H44,1,""))</f>
        <v>1</v>
      </c>
      <c r="C44" s="75" t="str">
        <f>IF(H44=0,"",IF(AND(H44='Résultats officiels'!H44,Q!E44='Résultats officiels'!E44,'Résultats officiels'!F44=Q!F44),1,""))</f>
        <v/>
      </c>
      <c r="D44" s="68" t="str">
        <f>G41</f>
        <v>Suisse</v>
      </c>
      <c r="E44" s="217">
        <v>1</v>
      </c>
      <c r="F44" s="217">
        <v>1</v>
      </c>
      <c r="G44" s="73" t="str">
        <f>D40</f>
        <v>Costa Rica</v>
      </c>
      <c r="H44" s="95">
        <f t="shared" si="0"/>
        <v>3</v>
      </c>
      <c r="I44" s="114">
        <f>AI44</f>
        <v>4</v>
      </c>
      <c r="J44" s="71" t="str">
        <f>INDEX(AM41:AM44,MATCH(AK44,$AL41:$AL44,0))</f>
        <v>Costa Rica</v>
      </c>
      <c r="K44" s="115">
        <f>INDEX(AN41:AN44,MATCH(AK44,$AL41:$AL44,0))</f>
        <v>1</v>
      </c>
      <c r="L44" s="116">
        <f>INDEX(AO41:AO44,MATCH(AK44,$AL41:$AL44,0))</f>
        <v>2</v>
      </c>
      <c r="M44" s="115">
        <f>INDEX(AP41:AP44,MATCH(AK44,$AL41:$AL44,0))</f>
        <v>5</v>
      </c>
      <c r="N44" s="117">
        <f>INDEX(AQ41:AQ44,MATCH(AK44,$AL41:$AL44,0))</f>
        <v>-3</v>
      </c>
      <c r="O44" s="173"/>
      <c r="P44" s="173"/>
      <c r="Q44" s="97" t="str">
        <f>IF(AND('Résultats officiels'!O41&gt;0,U44='Résultats officiels'!U44),"E",IF(AND('Résultats officiels'!O41&gt;0,'Résultats officiels'!U43=Q!U44),"E",""))</f>
        <v/>
      </c>
      <c r="R44" s="98" t="str">
        <f>IF('Résultats officiels'!O41=0,"",IF(AND(U43='Résultats officiels'!U44,'Résultats officiels'!U43=Q!U44),"A",""))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Allemagne</v>
      </c>
      <c r="V44" s="219">
        <v>2</v>
      </c>
      <c r="W44" s="100"/>
      <c r="X44" s="147" t="str">
        <f>IF(AND('Résultats officiels'!X41&gt;0,AA44='Résultats officiels'!AA44),"E",IF(AND('Résultats officiels'!X41&gt;0,'Résultats officiels'!AA43=Q!AA44),"E",""))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Espagne</v>
      </c>
      <c r="AB44" s="219">
        <v>2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3.95</v>
      </c>
      <c r="AL44" s="30">
        <f>SUM(BD44:BG44)+2.48</f>
        <v>1.98</v>
      </c>
      <c r="AM44" s="31" t="str">
        <f>G41</f>
        <v>Suisse</v>
      </c>
      <c r="AN44" s="27">
        <f>SUM(AR44:AU44)</f>
        <v>4</v>
      </c>
      <c r="AO44" s="32">
        <f>F41+E43+E44</f>
        <v>4</v>
      </c>
      <c r="AP44" s="27">
        <f>E41+F43+F44</f>
        <v>4</v>
      </c>
      <c r="AQ44" s="33">
        <f>AO44-AP44</f>
        <v>0</v>
      </c>
      <c r="AR44" s="27">
        <f>IF(ISBLANK(E44),0,IF(AU41=3,0,IF(AU41=1,1,3)))</f>
        <v>1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40103</v>
      </c>
      <c r="BB44" s="27">
        <f>10000*(AR44+AT44)+(E44-F44+F41-E41)*100+(E44+F41)</f>
        <v>9902</v>
      </c>
      <c r="BC44" s="33">
        <f>10000*(AS44+AT44)+(E43-F43+F41-E41)*100+(E43+F41)</f>
        <v>30003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officiels'!H45,Q!E45='Résultats officiels'!E45,'Résultats officiels'!F45=Q!F45),1,""))</f>
        <v/>
      </c>
      <c r="D45" s="71" t="str">
        <f>G40</f>
        <v>Serbie</v>
      </c>
      <c r="E45" s="217">
        <v>0</v>
      </c>
      <c r="F45" s="217">
        <v>3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5"/>
      <c r="L45" s="175"/>
      <c r="M45" s="175"/>
      <c r="N45" s="175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officiels'!AA44=Q!AA44),"A",""))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7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officiels'!U46=Q!U46),"C","")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Allemagne</v>
      </c>
      <c r="V46" s="130"/>
      <c r="W46" s="95"/>
      <c r="X46" s="148" t="str">
        <f>IF('Résultats officiels'!X41=0,"",IF(AND(AA43='Résultats officiels'!AA44,'Résultats officiels'!AA43=Q!AA44),"A",""))</f>
        <v/>
      </c>
      <c r="Y46" s="288" t="s">
        <v>92</v>
      </c>
      <c r="Z46" s="257"/>
      <c r="AA46" s="282" t="str">
        <f>IF(100*V43+W43&gt;100*V44+W44,U44,IF(100*V44+W44&gt;100*V43+W43,U43,"-"))</f>
        <v>Brésil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7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officiels'!AA46=Q!AA46),"S","")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officiels'!H48,Q!E48='Résultats officiels'!E48,'Résultats officiels'!F48=Q!F48),1,""))</f>
        <v/>
      </c>
      <c r="D48" s="67" t="s">
        <v>100</v>
      </c>
      <c r="E48" s="217">
        <v>3</v>
      </c>
      <c r="F48" s="217">
        <v>1</v>
      </c>
      <c r="G48" s="72" t="s">
        <v>72</v>
      </c>
      <c r="H48" s="95">
        <f t="shared" si="0"/>
        <v>1</v>
      </c>
      <c r="I48" s="177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Espagne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>
        <f>IF(H49=0,"",IF(AND(H49='Résultats officiels'!H49,Q!E49='Résultats officiels'!E49,'Résultats officiels'!F49=Q!F49),1,""))</f>
        <v>1</v>
      </c>
      <c r="D49" s="68" t="s">
        <v>129</v>
      </c>
      <c r="E49" s="217">
        <v>1</v>
      </c>
      <c r="F49" s="217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7</v>
      </c>
      <c r="M49" s="103">
        <f>INDEX(AP49:AP52,MATCH(AK49,$AL49:$AL52,0))</f>
        <v>1</v>
      </c>
      <c r="N49" s="123">
        <f>INDEX(AQ49:AQ52,MATCH(AK49,$AL49:$AL52,0))</f>
        <v>6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7</v>
      </c>
      <c r="AP49" s="22">
        <f>F48+F50+E52</f>
        <v>1</v>
      </c>
      <c r="AQ49" s="24">
        <f>AO49-AP49</f>
        <v>6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60405</v>
      </c>
      <c r="BA49" s="22">
        <f>10000*(AS49+AU49)+(E48-F48+F52-E52)*100+(E48+F52)</f>
        <v>60405</v>
      </c>
      <c r="BB49" s="22">
        <f>10000*(AT49+AU49)+(F52-E52+E50-F50)*100+(F52+E50)</f>
        <v>60404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 t="str">
        <f>IF(H50=0,"",IF(AND(H50='Résultats officiels'!H50,Q!E50='Résultats officiels'!E50,'Résultats officiels'!F50=Q!F50),1,""))</f>
        <v/>
      </c>
      <c r="D50" s="68" t="str">
        <f>D48</f>
        <v>Allemagne</v>
      </c>
      <c r="E50" s="217">
        <v>2</v>
      </c>
      <c r="F50" s="217">
        <v>0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Mexique</v>
      </c>
      <c r="K50" s="108">
        <f>INDEX(AN49:AN52,MATCH(AK50,$AL49:$AL52,0))</f>
        <v>4</v>
      </c>
      <c r="L50" s="109">
        <f>INDEX(AO49:AO52,MATCH(AK50,$AL49:$AL52,0))</f>
        <v>3</v>
      </c>
      <c r="M50" s="108">
        <f>INDEX(AP49:AP52,MATCH(AK50,$AL49:$AL52,0))</f>
        <v>4</v>
      </c>
      <c r="N50" s="110">
        <f>INDEX(AQ49:AQ52,MATCH(AK50,$AL49:$AL52,0))</f>
        <v>-1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France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1.96</v>
      </c>
      <c r="AL50" s="28">
        <f>SUM(BD50:BG50)+2.46</f>
        <v>1.96</v>
      </c>
      <c r="AM50" s="21" t="str">
        <f>G48</f>
        <v>Mexique</v>
      </c>
      <c r="AN50" s="22">
        <f>SUM(AR50:AU50)</f>
        <v>4</v>
      </c>
      <c r="AO50" s="23">
        <f>F48+F51+E53</f>
        <v>3</v>
      </c>
      <c r="AP50" s="22">
        <f>E48+E51+F53</f>
        <v>4</v>
      </c>
      <c r="AQ50" s="24">
        <f>AO50-AP50</f>
        <v>-1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3</v>
      </c>
      <c r="AU50" s="22">
        <f>IF(ISBLANK(F51),0,IF(F51&gt;E51,3,IF(F51=E51,1,0)))</f>
        <v>1</v>
      </c>
      <c r="AV50" s="23" t="b">
        <f>(10*(AQ49-AQ50)+AO49-AO50&lt;0)</f>
        <v>0</v>
      </c>
      <c r="AW50" s="22" t="s">
        <v>73</v>
      </c>
      <c r="AX50" s="22" t="b">
        <f>10*(AQ50-AQ51)+AO50-AO51&gt;0</f>
        <v>1</v>
      </c>
      <c r="AY50" s="24" t="b">
        <f>10*(AQ50-AQ52)+AO50-AO52&gt;0</f>
        <v>1</v>
      </c>
      <c r="AZ50" s="23">
        <f>10000*(AR50+AT50)+(F48-E48+E53-F53)*100+(F48+E53)</f>
        <v>29902</v>
      </c>
      <c r="BA50" s="22">
        <f>10000*(AR50+AU50)+(F48-E48+F51-E51)*100+(F48+F51)</f>
        <v>9802</v>
      </c>
      <c r="BB50" s="22" t="s">
        <v>73</v>
      </c>
      <c r="BC50" s="24">
        <f>10000*(AT50+AU50)+(F51-E51+E53-F53)*100+(F51+E53)</f>
        <v>40102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-0.5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officiels'!H51,Q!E51='Résultats officiels'!E51,'Résultats officiels'!F51=Q!F51),1,""))</f>
        <v/>
      </c>
      <c r="D51" s="68" t="str">
        <f>G49</f>
        <v>Corée du Sud</v>
      </c>
      <c r="E51" s="217">
        <v>1</v>
      </c>
      <c r="F51" s="217">
        <v>1</v>
      </c>
      <c r="G51" s="73" t="str">
        <f>G48</f>
        <v>Mexique</v>
      </c>
      <c r="H51" s="95">
        <f t="shared" si="0"/>
        <v>3</v>
      </c>
      <c r="I51" s="106">
        <f>AI51</f>
        <v>3</v>
      </c>
      <c r="J51" s="68" t="str">
        <f>INDEX(AM49:AM52,MATCH(AK51,$AL49:$AL52,0))</f>
        <v>Suède</v>
      </c>
      <c r="K51" s="111">
        <f>INDEX(AN49:AN52,MATCH(AK51,$AL49:$AL52,0))</f>
        <v>3</v>
      </c>
      <c r="L51" s="112">
        <f>INDEX(AO49:AO52,MATCH(AK51,$AL49:$AL52,0))</f>
        <v>1</v>
      </c>
      <c r="M51" s="111">
        <f>INDEX(AP49:AP52,MATCH(AK51,$AL49:$AL52,0))</f>
        <v>3</v>
      </c>
      <c r="N51" s="113">
        <f>INDEX(AQ49:AQ52,MATCH(AK51,$AL49:$AL52,0))</f>
        <v>-2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29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2.97</v>
      </c>
      <c r="AL51" s="28">
        <f>SUM(BD51:BG51)+2.47</f>
        <v>2.97</v>
      </c>
      <c r="AM51" s="21" t="str">
        <f>D49</f>
        <v>Suède</v>
      </c>
      <c r="AN51" s="22">
        <f>SUM(AR51:AU51)</f>
        <v>3</v>
      </c>
      <c r="AO51" s="23">
        <f>E49+F50+F53</f>
        <v>1</v>
      </c>
      <c r="AP51" s="22">
        <f>F49+E50+E53</f>
        <v>3</v>
      </c>
      <c r="AQ51" s="24">
        <f>AO51-AP51</f>
        <v>-2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-300</v>
      </c>
      <c r="BA51" s="22" t="s">
        <v>73</v>
      </c>
      <c r="BB51" s="22">
        <f>10000*(AR51+AU51)+(E49-F49+F50-E50)*100+(E49+F50)</f>
        <v>29901</v>
      </c>
      <c r="BC51" s="24">
        <f>10000*(AS51+AU51)+(E49-F49+F53-E53)*100+(E49+F53)</f>
        <v>30001</v>
      </c>
      <c r="BD51" s="29">
        <f>-BF49</f>
        <v>0.5</v>
      </c>
      <c r="BE51" s="25">
        <f>-BF50</f>
        <v>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officiels'!H52,Q!E52='Résultats officiels'!E52,'Résultats officiels'!F52=Q!F52),1,""))</f>
        <v/>
      </c>
      <c r="D52" s="68" t="str">
        <f>G49</f>
        <v>Corée du Sud</v>
      </c>
      <c r="E52" s="217">
        <v>0</v>
      </c>
      <c r="F52" s="217">
        <v>2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1</v>
      </c>
      <c r="L52" s="116">
        <f>INDEX(AO49:AO52,MATCH(AK52,$AL49:$AL52,0))</f>
        <v>1</v>
      </c>
      <c r="M52" s="115">
        <f>INDEX(AP49:AP52,MATCH(AK52,$AL49:$AL52,0))</f>
        <v>4</v>
      </c>
      <c r="N52" s="117">
        <f>INDEX(AQ49:AQ52,MATCH(AK52,$AL49:$AL52,0))</f>
        <v>-3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1</v>
      </c>
      <c r="AO52" s="32">
        <f>F49+E51+E52</f>
        <v>1</v>
      </c>
      <c r="AP52" s="27">
        <f>E49+F51+F52</f>
        <v>4</v>
      </c>
      <c r="AQ52" s="33">
        <f>AO52-AP52</f>
        <v>-3</v>
      </c>
      <c r="AR52" s="27">
        <f>IF(ISBLANK(E52),0,IF(AU49=3,0,IF(AU49=1,1,3)))</f>
        <v>0</v>
      </c>
      <c r="AS52" s="27">
        <f>IF(ISBLANK(E51),0,IF(AU50=3,0,IF(AU50=1,1,3)))</f>
        <v>1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9801</v>
      </c>
      <c r="BB52" s="27">
        <f>10000*(AR52+AT52)+(E52-F52+F49-E49)*100+(E52+F49)</f>
        <v>-300</v>
      </c>
      <c r="BC52" s="33">
        <f>10000*(AS52+AT52)+(E51-F51+F49-E49)*100+(E51+F49)</f>
        <v>9901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officiels'!H53,Q!E53='Résultats officiels'!E53,'Résultats officiels'!F53=Q!F53),1,""))</f>
        <v/>
      </c>
      <c r="D53" s="71" t="str">
        <f>G48</f>
        <v>Mexique</v>
      </c>
      <c r="E53" s="217">
        <v>1</v>
      </c>
      <c r="F53" s="217">
        <v>0</v>
      </c>
      <c r="G53" s="74" t="str">
        <f>D49</f>
        <v>Suède</v>
      </c>
      <c r="H53" s="95">
        <f t="shared" si="0"/>
        <v>1</v>
      </c>
      <c r="I53" s="118"/>
      <c r="J53" s="119" t="str">
        <f>IF(OR(I51&lt;3,I50&lt;2),"TIRAGE AU SORT !!!"," ")</f>
        <v xml:space="preserve"> </v>
      </c>
      <c r="K53" s="175"/>
      <c r="L53" s="175"/>
      <c r="M53" s="175"/>
      <c r="N53" s="175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8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7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7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18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officiels'!H56,Q!E56='Résultats officiels'!E56,'Résultats officiels'!F56=Q!F56),1,""))</f>
        <v/>
      </c>
      <c r="D56" s="67" t="s">
        <v>103</v>
      </c>
      <c r="E56" s="217">
        <v>2</v>
      </c>
      <c r="F56" s="217">
        <v>0</v>
      </c>
      <c r="G56" s="72" t="s">
        <v>130</v>
      </c>
      <c r="H56" s="95">
        <f t="shared" si="0"/>
        <v>1</v>
      </c>
      <c r="I56" s="177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>
        <f>IF(H57=0,"",IF(AND(H57='Résultats officiels'!H57,Q!E57='Résultats officiels'!E57,'Résultats officiels'!F57=Q!F57),1,""))</f>
        <v>1</v>
      </c>
      <c r="D57" s="68" t="s">
        <v>131</v>
      </c>
      <c r="E57" s="217">
        <v>1</v>
      </c>
      <c r="F57" s="217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7</v>
      </c>
      <c r="L57" s="104">
        <f>INDEX(AO57:AO60,MATCH(AK57,$AL57:$AL60,0))</f>
        <v>6</v>
      </c>
      <c r="M57" s="103">
        <f>INDEX(AP57:AP60,MATCH(AK57,$AL57:$AL60,0))</f>
        <v>2</v>
      </c>
      <c r="N57" s="123">
        <f>INDEX(AQ57:AQ60,MATCH(AK57,$AL57:$AL60,0))</f>
        <v>4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4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7</v>
      </c>
      <c r="AO57" s="47">
        <f>E56+E58+F60</f>
        <v>6</v>
      </c>
      <c r="AP57" s="46">
        <f>F56+F58+E60</f>
        <v>2</v>
      </c>
      <c r="AQ57" s="48">
        <f>AO57-AP57</f>
        <v>4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1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60404</v>
      </c>
      <c r="BA57" s="46">
        <f>10000*(AS57+AU57)+(E56-F56+F60-E60)*100+(E56+F60)</f>
        <v>40204</v>
      </c>
      <c r="BB57" s="46">
        <f>10000*(AT57+AU57)+(F60-E60+E58-F58)*100+(F60+E58)</f>
        <v>40204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officiels'!H58,Q!E58='Résultats officiels'!E58,'Résultats officiels'!F58=Q!F58),1,""))</f>
        <v/>
      </c>
      <c r="D58" s="68" t="str">
        <f>D56</f>
        <v>Belgique</v>
      </c>
      <c r="E58" s="217">
        <v>2</v>
      </c>
      <c r="F58" s="217">
        <v>0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7</v>
      </c>
      <c r="L58" s="109">
        <f>INDEX(AO57:AO60,MATCH(AK58,$AL57:$AL60,0))</f>
        <v>6</v>
      </c>
      <c r="M58" s="108">
        <f>INDEX(AP57:AP60,MATCH(AK58,$AL57:$AL60,0))</f>
        <v>3</v>
      </c>
      <c r="N58" s="110">
        <f>INDEX(AQ57:AQ60,MATCH(AK58,$AL57:$AL60,0))</f>
        <v>3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1</v>
      </c>
      <c r="AO58" s="47">
        <f>F56+F59+E61</f>
        <v>1</v>
      </c>
      <c r="AP58" s="46">
        <f>E56+E59+F61</f>
        <v>5</v>
      </c>
      <c r="AQ58" s="48">
        <f>AO58-AP58</f>
        <v>-4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1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9801</v>
      </c>
      <c r="BA58" s="46">
        <f>10000*(AR58+AU58)+(F56-E56+F59-E59)*100+(F56+F59)</f>
        <v>-400</v>
      </c>
      <c r="BB58" s="46" t="s">
        <v>73</v>
      </c>
      <c r="BC58" s="48">
        <f>10000*(AT58+AU58)+(F59-E59+E61-F61)*100+(F59+E61)</f>
        <v>9801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officiels'!H59,Q!E59='Résultats officiels'!E59,'Résultats officiels'!F59=Q!F59),1,""))</f>
        <v/>
      </c>
      <c r="D59" s="68" t="str">
        <f>G57</f>
        <v>Angleterre</v>
      </c>
      <c r="E59" s="217">
        <v>2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1</v>
      </c>
      <c r="L59" s="112">
        <f>INDEX(AO57:AO60,MATCH(AK59,$AL57:$AL60,0))</f>
        <v>2</v>
      </c>
      <c r="M59" s="111">
        <f>INDEX(AP57:AP60,MATCH(AK59,$AL57:$AL60,0))</f>
        <v>5</v>
      </c>
      <c r="N59" s="113">
        <f>INDEX(AQ57:AQ60,MATCH(AK59,$AL57:$AL60,0))</f>
        <v>-3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1</v>
      </c>
      <c r="AO59" s="47">
        <f>E57+F58+F61</f>
        <v>2</v>
      </c>
      <c r="AP59" s="46">
        <f>F57+E58+E61</f>
        <v>5</v>
      </c>
      <c r="AQ59" s="48">
        <f>AO59-AP59</f>
        <v>-3</v>
      </c>
      <c r="AR59" s="46">
        <f>IF(ISBLANK(F58),0,IF(AT57=3,0,IF(AT57=1,1,3)))</f>
        <v>0</v>
      </c>
      <c r="AS59" s="46">
        <f>IF(ISBLANK(F61),0,IF(F61&gt;E61,3,IF(F61=E61,1,0)))</f>
        <v>1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9801</v>
      </c>
      <c r="BA59" s="46" t="s">
        <v>73</v>
      </c>
      <c r="BB59" s="46">
        <f>10000*(AR59+AU59)+(E57-F57+F58-E58)*100+(E57+F58)</f>
        <v>-299</v>
      </c>
      <c r="BC59" s="48">
        <f>10000*(AS59+AU59)+(E57-F57+F61-E61)*100+(E57+F61)</f>
        <v>9902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officiels'!H60,Q!E60='Résultats officiels'!E60,'Résultats officiels'!F60=Q!F60),1,""))</f>
        <v/>
      </c>
      <c r="D60" s="68" t="str">
        <f>G57</f>
        <v>Angleterre</v>
      </c>
      <c r="E60" s="217">
        <v>2</v>
      </c>
      <c r="F60" s="217">
        <v>2</v>
      </c>
      <c r="G60" s="73" t="str">
        <f>D56</f>
        <v>Belgique</v>
      </c>
      <c r="H60" s="95">
        <f t="shared" si="0"/>
        <v>3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1</v>
      </c>
      <c r="L60" s="116">
        <f>INDEX(AO57:AO60,MATCH(AK60,$AL57:$AL60,0))</f>
        <v>1</v>
      </c>
      <c r="M60" s="115">
        <f>INDEX(AP57:AP60,MATCH(AK60,$AL57:$AL60,0))</f>
        <v>5</v>
      </c>
      <c r="N60" s="117">
        <f>INDEX(AQ57:AQ60,MATCH(AK60,$AL57:$AL60,0))</f>
        <v>-4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7</v>
      </c>
      <c r="AO60" s="58">
        <f>F57+E59+E60</f>
        <v>6</v>
      </c>
      <c r="AP60" s="51">
        <f>E57+F59+F60</f>
        <v>3</v>
      </c>
      <c r="AQ60" s="59">
        <f>AO60-AP60</f>
        <v>3</v>
      </c>
      <c r="AR60" s="51">
        <f>IF(ISBLANK(E60),0,IF(AU57=3,0,IF(AU57=1,1,3)))</f>
        <v>1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40204</v>
      </c>
      <c r="BB60" s="51">
        <f>10000*(AR60+AT60)+(E60-F60+F57-E57)*100+(E60+F57)</f>
        <v>40104</v>
      </c>
      <c r="BC60" s="59">
        <f>10000*(AS60+AT60)+(E59-F59+F57-E57)*100+(E59+F57)</f>
        <v>60304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officiels'!H61,Q!E61='Résultats officiels'!E61,'Résultats officiels'!F61=Q!F61),1,""))</f>
        <v/>
      </c>
      <c r="D61" s="71" t="str">
        <f>G56</f>
        <v>Panama</v>
      </c>
      <c r="E61" s="217">
        <v>1</v>
      </c>
      <c r="F61" s="217">
        <v>1</v>
      </c>
      <c r="G61" s="74" t="str">
        <f>D57</f>
        <v>Tunisie</v>
      </c>
      <c r="H61" s="95">
        <f t="shared" si="0"/>
        <v>3</v>
      </c>
      <c r="I61" s="118"/>
      <c r="J61" s="119" t="str">
        <f>IF(OR(I59&lt;3,I58&lt;2),"TIRAGE AU SORT !!!"," ")</f>
        <v xml:space="preserve"> </v>
      </c>
      <c r="K61" s="175"/>
      <c r="L61" s="175"/>
      <c r="M61" s="175"/>
      <c r="N61" s="175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7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7"/>
      <c r="J63" s="95"/>
      <c r="K63" s="95"/>
      <c r="L63" s="95"/>
      <c r="M63" s="95"/>
      <c r="N63" s="95"/>
      <c r="O63" s="95"/>
      <c r="P63" s="175"/>
      <c r="Q63" s="175"/>
      <c r="R63" s="175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officiels'!H64,Q!E64='Résultats officiels'!E64,'Résultats officiels'!F64=Q!F64),1,""))</f>
        <v/>
      </c>
      <c r="D64" s="67" t="s">
        <v>78</v>
      </c>
      <c r="E64" s="217">
        <v>2</v>
      </c>
      <c r="F64" s="217">
        <v>0</v>
      </c>
      <c r="G64" s="72" t="s">
        <v>79</v>
      </c>
      <c r="H64" s="95">
        <f t="shared" si="0"/>
        <v>1</v>
      </c>
      <c r="I64" s="177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6"/>
      <c r="Q64" s="176"/>
      <c r="R64" s="176"/>
      <c r="S64" s="280" t="s">
        <v>107</v>
      </c>
      <c r="T64" s="281"/>
      <c r="U64" s="262">
        <f>SUM(U51:U62)</f>
        <v>59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>
        <f>IF(H65=0,"",IF(H65='Résultats officiels'!H65,1,""))</f>
        <v>1</v>
      </c>
      <c r="C65" s="75" t="str">
        <f>IF(H65=0,"",IF(AND(H65='Résultats officiels'!H65,Q!E65='Résultats officiels'!E65,'Résultats officiels'!F65=Q!F65),1,""))</f>
        <v/>
      </c>
      <c r="D65" s="68" t="s">
        <v>132</v>
      </c>
      <c r="E65" s="217">
        <v>0</v>
      </c>
      <c r="F65" s="217">
        <v>1</v>
      </c>
      <c r="G65" s="73" t="s">
        <v>133</v>
      </c>
      <c r="H65" s="95">
        <f t="shared" si="0"/>
        <v>2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9</v>
      </c>
      <c r="L65" s="104">
        <f>INDEX(AO65:AO68,MATCH(AK65,$AL65:$AL68,0))</f>
        <v>5</v>
      </c>
      <c r="M65" s="103">
        <f>INDEX(AP65:AP68,MATCH(AK65,$AL65:$AL68,0))</f>
        <v>1</v>
      </c>
      <c r="N65" s="123">
        <f>INDEX(AQ65:AQ68,MATCH(AK65,$AL65:$AL68,0))</f>
        <v>4</v>
      </c>
      <c r="O65" s="95"/>
      <c r="P65" s="176"/>
      <c r="Q65" s="176"/>
      <c r="R65" s="176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0.95000000000000018</v>
      </c>
      <c r="AL65" s="44">
        <f>SUM(BD65:BG65)+2.45</f>
        <v>0.95000000000000018</v>
      </c>
      <c r="AM65" s="45" t="str">
        <f>D64</f>
        <v>Colombie</v>
      </c>
      <c r="AN65" s="46">
        <f>SUM(AR65:AU65)</f>
        <v>9</v>
      </c>
      <c r="AO65" s="47">
        <f>E64+E66+F68</f>
        <v>5</v>
      </c>
      <c r="AP65" s="46">
        <f>F64+F66+E68</f>
        <v>1</v>
      </c>
      <c r="AQ65" s="48">
        <f>AO65-AP65</f>
        <v>4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3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1</v>
      </c>
      <c r="AZ65" s="47">
        <f>10000*(AS65+AT65)+(E66-F66+E64-F64)*100+(E66+E64)</f>
        <v>60303</v>
      </c>
      <c r="BA65" s="46">
        <f>10000*(AS65+AU65)+(E64-F64+F68-E68)*100+(E64+F68)</f>
        <v>60304</v>
      </c>
      <c r="BB65" s="46">
        <f>10000*(AT65+AU65)+(F68-E68+E66-F66)*100+(F68+E66)</f>
        <v>60203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>
        <f>IF(H66=0,"",IF(H66='Résultats officiels'!H66,1,""))</f>
        <v>1</v>
      </c>
      <c r="C66" s="75" t="str">
        <f>IF(H66=0,"",IF(AND(H66='Résultats officiels'!H66,Q!E66='Résultats officiels'!E66,'Résultats officiels'!F66=Q!F66),1,""))</f>
        <v/>
      </c>
      <c r="D66" s="68" t="str">
        <f>D64</f>
        <v>Colombie</v>
      </c>
      <c r="E66" s="217">
        <v>1</v>
      </c>
      <c r="F66" s="217">
        <v>0</v>
      </c>
      <c r="G66" s="73" t="str">
        <f>D65</f>
        <v>Pologne</v>
      </c>
      <c r="H66" s="95">
        <f t="shared" si="0"/>
        <v>1</v>
      </c>
      <c r="I66" s="106">
        <f>AI66</f>
        <v>2</v>
      </c>
      <c r="J66" s="124" t="str">
        <f>INDEX(AM65:AM68,MATCH(AK66,$AL65:$AL68,0))</f>
        <v>Sénégal</v>
      </c>
      <c r="K66" s="108">
        <f>INDEX(AN65:AN68,MATCH(AK66,$AL65:$AL68,0))</f>
        <v>6</v>
      </c>
      <c r="L66" s="109">
        <f>INDEX(AO65:AO68,MATCH(AK66,$AL65:$AL68,0))</f>
        <v>4</v>
      </c>
      <c r="M66" s="108">
        <f>INDEX(AP65:AP68,MATCH(AK66,$AL65:$AL68,0))</f>
        <v>3</v>
      </c>
      <c r="N66" s="110">
        <f>INDEX(AQ65:AQ68,MATCH(AK66,$AL65:$AL68,0))</f>
        <v>1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1.98</v>
      </c>
      <c r="AL66" s="52">
        <f>SUM(BD66:BG66)+2.46</f>
        <v>3.96</v>
      </c>
      <c r="AM66" s="45" t="str">
        <f>G64</f>
        <v>Japon</v>
      </c>
      <c r="AN66" s="46">
        <f>SUM(AR66:AU66)</f>
        <v>0</v>
      </c>
      <c r="AO66" s="47">
        <f>F64+F67+E69</f>
        <v>2</v>
      </c>
      <c r="AP66" s="46">
        <f>E64+E67+F69</f>
        <v>7</v>
      </c>
      <c r="AQ66" s="48">
        <f>AO66-AP66</f>
        <v>-5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-399</v>
      </c>
      <c r="BA66" s="46">
        <f>10000*(AR66+AU66)+(F64-E64+F67-E67)*100+(F64+F67)</f>
        <v>-299</v>
      </c>
      <c r="BB66" s="46" t="s">
        <v>73</v>
      </c>
      <c r="BC66" s="48">
        <f>10000*(AT66+AU66)+(F67-E67+E69-F69)*100+(F67+E69)</f>
        <v>-298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officiels'!H67,Q!E67='Résultats officiels'!E67,'Résultats officiels'!F67=Q!F67),1,""))</f>
        <v/>
      </c>
      <c r="D67" s="68" t="str">
        <f>G65</f>
        <v>Sénégal</v>
      </c>
      <c r="E67" s="217">
        <v>2</v>
      </c>
      <c r="F67" s="217">
        <v>1</v>
      </c>
      <c r="G67" s="73" t="str">
        <f>G64</f>
        <v>Japon</v>
      </c>
      <c r="H67" s="95">
        <f t="shared" si="0"/>
        <v>1</v>
      </c>
      <c r="I67" s="106">
        <f>AI67</f>
        <v>3</v>
      </c>
      <c r="J67" s="68" t="str">
        <f>INDEX(AM65:AM68,MATCH(AK67,$AL65:$AL68,0))</f>
        <v>Pologne</v>
      </c>
      <c r="K67" s="111">
        <f>INDEX(AN65:AN68,MATCH(AK67,$AL65:$AL68,0))</f>
        <v>3</v>
      </c>
      <c r="L67" s="112">
        <f>INDEX(AO65:AO68,MATCH(AK67,$AL65:$AL68,0))</f>
        <v>3</v>
      </c>
      <c r="M67" s="111">
        <f>INDEX(AP65:AP68,MATCH(AK67,$AL65:$AL68,0))</f>
        <v>3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2.97</v>
      </c>
      <c r="AL67" s="52">
        <f>SUM(BD67:BG67)+2.47</f>
        <v>2.97</v>
      </c>
      <c r="AM67" s="45" t="str">
        <f>D65</f>
        <v>Pologne</v>
      </c>
      <c r="AN67" s="46">
        <f>SUM(AR67:AU67)</f>
        <v>3</v>
      </c>
      <c r="AO67" s="47">
        <f>E65+F66+F69</f>
        <v>3</v>
      </c>
      <c r="AP67" s="46">
        <f>F65+E66+E69</f>
        <v>3</v>
      </c>
      <c r="AQ67" s="48">
        <f>AO67-AP67</f>
        <v>0</v>
      </c>
      <c r="AR67" s="46">
        <f>IF(ISBLANK(F66),0,IF(AT65=3,0,IF(AT65=1,1,3)))</f>
        <v>0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0</v>
      </c>
      <c r="AV67" s="47" t="b">
        <f>10*(AQ65-AQ67)+AO65-AO67&lt;0</f>
        <v>0</v>
      </c>
      <c r="AW67" s="46" t="b">
        <f>10*(AQ66-AQ67)+AO66-AO67&lt;0</f>
        <v>1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30103</v>
      </c>
      <c r="BA67" s="46" t="s">
        <v>73</v>
      </c>
      <c r="BB67" s="46">
        <f>10000*(AR67+AU67)+(E65-F65+F66-E66)*100+(E65+F66)</f>
        <v>-200</v>
      </c>
      <c r="BC67" s="48">
        <f>10000*(AS67+AU67)+(E65-F65+F69-E69)*100+(E65+F69)</f>
        <v>30103</v>
      </c>
      <c r="BD67" s="53">
        <f>-BF65</f>
        <v>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 t="str">
        <f>IF(H68=0,"",IF(AND(H68='Résultats officiels'!H68,Q!E68='Résultats officiels'!E68,'Résultats officiels'!F68=Q!F68),1,""))</f>
        <v/>
      </c>
      <c r="D68" s="68" t="str">
        <f>G65</f>
        <v>Sénégal</v>
      </c>
      <c r="E68" s="217">
        <v>1</v>
      </c>
      <c r="F68" s="217">
        <v>2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0</v>
      </c>
      <c r="L68" s="116">
        <f>INDEX(AO65:AO68,MATCH(AK68,$AL65:$AL68,0))</f>
        <v>2</v>
      </c>
      <c r="M68" s="115">
        <f>INDEX(AP65:AP68,MATCH(AK68,$AL65:$AL68,0))</f>
        <v>7</v>
      </c>
      <c r="N68" s="117">
        <f>INDEX(AQ65:AQ68,MATCH(AK68,$AL65:$AL68,0))</f>
        <v>-5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1.98</v>
      </c>
      <c r="AM68" s="57" t="str">
        <f>G65</f>
        <v>Sénégal</v>
      </c>
      <c r="AN68" s="51">
        <f>SUM(AR68:AU68)</f>
        <v>6</v>
      </c>
      <c r="AO68" s="58">
        <f>F65+E67+E68</f>
        <v>4</v>
      </c>
      <c r="AP68" s="51">
        <f>E65+F67+F68</f>
        <v>3</v>
      </c>
      <c r="AQ68" s="59">
        <f>AO68-AP68</f>
        <v>1</v>
      </c>
      <c r="AR68" s="51">
        <f>IF(ISBLANK(E68),0,IF(AU65=3,0,IF(AU65=1,1,3)))</f>
        <v>0</v>
      </c>
      <c r="AS68" s="51">
        <f>IF(ISBLANK(E67),0,IF(AU66=3,0,IF(AU66=1,1,3)))</f>
        <v>3</v>
      </c>
      <c r="AT68" s="51">
        <f>IF(ISBLANK(F65),0,IF(AU67=3,0,IF(AU67=1,1,3)))</f>
        <v>3</v>
      </c>
      <c r="AU68" s="51" t="s">
        <v>73</v>
      </c>
      <c r="AV68" s="58" t="b">
        <f>10*(AQ65-AQ68)+AO65-AO68&lt;0</f>
        <v>0</v>
      </c>
      <c r="AW68" s="51" t="b">
        <f>10*(AQ66-AQ68)+AO66-AO68&lt;0</f>
        <v>1</v>
      </c>
      <c r="AX68" s="51" t="b">
        <f>10*(AQ67-AQ68)+AO67-AO68&lt;0</f>
        <v>1</v>
      </c>
      <c r="AY68" s="59" t="s">
        <v>73</v>
      </c>
      <c r="AZ68" s="58" t="s">
        <v>73</v>
      </c>
      <c r="BA68" s="51">
        <f>10000*(AR68+AS68)+(E67-F67+E68-F68)*100+(E67+E68)</f>
        <v>30003</v>
      </c>
      <c r="BB68" s="51">
        <f>10000*(AR68+AT68)+(E68-F68+F65-E65)*100+(E68+F65)</f>
        <v>30002</v>
      </c>
      <c r="BC68" s="59">
        <f>10000*(AS68+AT68)+(E67-F67+F65-E65)*100+(E67+F65)</f>
        <v>60203</v>
      </c>
      <c r="BD68" s="60">
        <f>-BG65</f>
        <v>0.5</v>
      </c>
      <c r="BE68" s="61">
        <f>-BG66</f>
        <v>-0.5</v>
      </c>
      <c r="BF68" s="61">
        <f>-BG67</f>
        <v>-0.5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 t="str">
        <f>IF(H69=0,"",IF(AND(H69='Résultats officiels'!H69,Q!E69='Résultats officiels'!E69,'Résultats officiels'!F69=Q!F69),1,""))</f>
        <v/>
      </c>
      <c r="D69" s="71" t="str">
        <f>G64</f>
        <v>Japon</v>
      </c>
      <c r="E69" s="217">
        <v>1</v>
      </c>
      <c r="F69" s="217">
        <v>3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75"/>
      <c r="L69" s="175"/>
      <c r="M69" s="175"/>
      <c r="N69" s="17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D3:F3"/>
    <mergeCell ref="G3:W4"/>
    <mergeCell ref="U2:X2"/>
    <mergeCell ref="B4:B5"/>
    <mergeCell ref="C4:C5"/>
    <mergeCell ref="S7:V7"/>
    <mergeCell ref="Y13:AA19"/>
    <mergeCell ref="O14:P15"/>
    <mergeCell ref="S14:S15"/>
    <mergeCell ref="T14:T15"/>
    <mergeCell ref="O16:P17"/>
    <mergeCell ref="O12:P13"/>
    <mergeCell ref="S12:S13"/>
    <mergeCell ref="T12:T13"/>
    <mergeCell ref="S16:S17"/>
    <mergeCell ref="T16:T17"/>
    <mergeCell ref="O18:P19"/>
    <mergeCell ref="S18:S19"/>
    <mergeCell ref="T18:T19"/>
    <mergeCell ref="Y7:AA12"/>
    <mergeCell ref="O8:P9"/>
    <mergeCell ref="S8:S9"/>
    <mergeCell ref="Y20:AA23"/>
    <mergeCell ref="O22:P23"/>
    <mergeCell ref="S22:S23"/>
    <mergeCell ref="T22:T23"/>
    <mergeCell ref="T8:T9"/>
    <mergeCell ref="O10:P11"/>
    <mergeCell ref="S10:S11"/>
    <mergeCell ref="T10:T11"/>
    <mergeCell ref="O24:P25"/>
    <mergeCell ref="S25:V25"/>
    <mergeCell ref="O20:P21"/>
    <mergeCell ref="S20:S21"/>
    <mergeCell ref="T20:T21"/>
    <mergeCell ref="O26:P27"/>
    <mergeCell ref="S26:S27"/>
    <mergeCell ref="T26:T27"/>
    <mergeCell ref="O28:P29"/>
    <mergeCell ref="S28:S29"/>
    <mergeCell ref="T28:T29"/>
    <mergeCell ref="O30:P31"/>
    <mergeCell ref="S30:S31"/>
    <mergeCell ref="T30:T31"/>
    <mergeCell ref="O32:P33"/>
    <mergeCell ref="S32:S33"/>
    <mergeCell ref="T32:T33"/>
    <mergeCell ref="Q47:R47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Q46:R46"/>
    <mergeCell ref="S43:S44"/>
    <mergeCell ref="T43:T44"/>
    <mergeCell ref="Y43:Y44"/>
    <mergeCell ref="Z43:Z44"/>
    <mergeCell ref="Y46:Z47"/>
    <mergeCell ref="Y50:Z51"/>
    <mergeCell ref="AA46:AA47"/>
    <mergeCell ref="Y48:Z49"/>
    <mergeCell ref="AA48:AA49"/>
    <mergeCell ref="S49:X49"/>
    <mergeCell ref="AA50:AA51"/>
    <mergeCell ref="S53:T54"/>
    <mergeCell ref="U53:U54"/>
    <mergeCell ref="S46:T47"/>
    <mergeCell ref="U46:U47"/>
    <mergeCell ref="U64:U65"/>
    <mergeCell ref="S51:T52"/>
    <mergeCell ref="U51:U52"/>
    <mergeCell ref="S50:X50"/>
    <mergeCell ref="V64:X65"/>
    <mergeCell ref="S55:T56"/>
    <mergeCell ref="U55:U56"/>
    <mergeCell ref="S61:T62"/>
    <mergeCell ref="U61:U62"/>
    <mergeCell ref="S63:U63"/>
    <mergeCell ref="S64:T65"/>
    <mergeCell ref="Y56:AC57"/>
    <mergeCell ref="S57:T58"/>
    <mergeCell ref="U57:U58"/>
    <mergeCell ref="V58:X60"/>
    <mergeCell ref="S59:T60"/>
    <mergeCell ref="U59:U60"/>
  </mergeCells>
  <conditionalFormatting sqref="U8 U10 U12 U14 U16 U18 U20 U22 U26 U28 U30 U32 U36 U38 U43">
    <cfRule type="expression" dxfId="270" priority="7" stopIfTrue="1">
      <formula>100*$V8+$W8&gt;100*$V9+$W9</formula>
    </cfRule>
  </conditionalFormatting>
  <conditionalFormatting sqref="U9 U11 U13 U15 U17 U19 U21 U23 U27 U29 U31 U33 U37 U39 U44">
    <cfRule type="expression" dxfId="269" priority="6" stopIfTrue="1">
      <formula>100*$V9+$W9&gt;100*$V8+$W8</formula>
    </cfRule>
  </conditionalFormatting>
  <conditionalFormatting sqref="AA43">
    <cfRule type="expression" dxfId="268" priority="5" stopIfTrue="1">
      <formula>100*$AB43+$AC43&gt;100*$AB44+$AC44</formula>
    </cfRule>
  </conditionalFormatting>
  <conditionalFormatting sqref="AA44">
    <cfRule type="expression" dxfId="267" priority="4" stopIfTrue="1">
      <formula>100*$AB44+$AC44&gt;100*$AB43+$AC43</formula>
    </cfRule>
  </conditionalFormatting>
  <conditionalFormatting sqref="J35:N35 J43:N43 J11:N11 J27:N27 J19:N19 J51:N51 J59:N59 J67:N67">
    <cfRule type="expression" dxfId="266" priority="3" stopIfTrue="1">
      <formula>OR($I11&lt;3)</formula>
    </cfRule>
  </conditionalFormatting>
  <conditionalFormatting sqref="J36:N36 J44:N44 J12:N12 J28:N28 J20:N20 J52:N52 J60:N60 J68:N68">
    <cfRule type="expression" dxfId="265" priority="2" stopIfTrue="1">
      <formula>$I12&lt;3</formula>
    </cfRule>
  </conditionalFormatting>
  <conditionalFormatting sqref="U46:U47 AA46:AA51">
    <cfRule type="cellIs" dxfId="264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4" t="s">
        <v>153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-1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officiels'!H8,'R'!E8='Résultats officiels'!E8,'Résultats officiels'!F8='R'!F8),1,""))</f>
        <v/>
      </c>
      <c r="D8" s="67" t="s">
        <v>104</v>
      </c>
      <c r="E8" s="217">
        <v>2</v>
      </c>
      <c r="F8" s="217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officiels'!U13='R'!U8),"E",""))</f>
        <v>E</v>
      </c>
      <c r="R8" s="98" t="str">
        <f>IF('Résultats officiels'!O8=0,"",IF(AND(U8='Résultats officiels'!U8,'R'!U9='Résultats officiels'!U9),"A",""))</f>
        <v/>
      </c>
      <c r="S8" s="286" t="str">
        <f>IF(O8=0,"",IF(AND(R8="A",O8='Résultats officiels'!O8),1,IF(AND('R'!R9="A",'R'!O8='Résultats officiels'!O12),1,"")))</f>
        <v/>
      </c>
      <c r="T8" s="287" t="str">
        <f>IF(O8=0,"",IF(AND(R8="A",O8='Résultats officiels'!O8,V8='Résultats officiels'!V8,'Résultats officiels'!V9='R'!V9),1,IF(AND('R'!R9="A",'R'!O8='Résultats officiels'!O12,'R'!V8='Résultats officiels'!V13,'Résultats officiels'!V12='R'!V9),1,"")))</f>
        <v/>
      </c>
      <c r="U8" s="99" t="str">
        <f>IF(OR(I10&lt;2),"A1",T(J9))</f>
        <v>Uruguay</v>
      </c>
      <c r="V8" s="218">
        <v>1</v>
      </c>
      <c r="W8" s="12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officiels'!H9,'R'!E9='Résultats officiels'!E9,'Résultats officiels'!F9='R'!F9),1,""))</f>
        <v/>
      </c>
      <c r="D9" s="68" t="s">
        <v>122</v>
      </c>
      <c r="E9" s="217">
        <v>0</v>
      </c>
      <c r="F9" s="217">
        <v>2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8</v>
      </c>
      <c r="M9" s="103">
        <f>INDEX(AP9:AP12,MATCH(AK9,$AL9:$AL12,0))</f>
        <v>1</v>
      </c>
      <c r="N9" s="105">
        <f>INDEX(AQ9:AQ12,MATCH(AK9,$AL9:$AL12,0))</f>
        <v>7</v>
      </c>
      <c r="O9" s="293"/>
      <c r="P9" s="293"/>
      <c r="Q9" s="97" t="str">
        <f>IF(AND('Résultats officiels'!O8&gt;0,U9='Résultats officiels'!U9),"E",IF(AND('Résultats officiels'!O12&gt;0,'Résultats officiels'!U12='R'!U9),"E",""))</f>
        <v/>
      </c>
      <c r="R9" s="98" t="str">
        <f>IF('Résultats officiels'!O12=0,"",IF(AND(U8='Résultats officiels'!U13,'Résultats officiels'!U12='R'!U9),"A",""))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Maroc</v>
      </c>
      <c r="V9" s="219">
        <v>0</v>
      </c>
      <c r="W9" s="12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1.9500000000000002</v>
      </c>
      <c r="AM9" s="21" t="str">
        <f>D8</f>
        <v>Russie</v>
      </c>
      <c r="AN9" s="22">
        <f>SUM(AR9:AU9)</f>
        <v>4</v>
      </c>
      <c r="AO9" s="23">
        <f>E8+E10+F12</f>
        <v>4</v>
      </c>
      <c r="AP9" s="22">
        <f>F8+F10+E12</f>
        <v>3</v>
      </c>
      <c r="AQ9" s="24">
        <f>AO9-AP9</f>
        <v>1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1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0</v>
      </c>
      <c r="AZ9" s="23">
        <f>10000*(AS9+AT9)+(E10-F10+E8-F8)*100+(E10+E8)</f>
        <v>40203</v>
      </c>
      <c r="BA9" s="22">
        <f>10000*(AS9+AU9)+(E8-F8+F12-E12)*100+(E8+F12)</f>
        <v>30103</v>
      </c>
      <c r="BB9" s="22">
        <f>10000*(AT9+AU9)+(E10-F10+F12-E12)*100+(E10+F12)</f>
        <v>9902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officiels'!H10,'R'!E10='Résultats officiels'!E10,'Résultats officiels'!F10='R'!F10),1,""))</f>
        <v/>
      </c>
      <c r="D10" s="68" t="str">
        <f>D8</f>
        <v>Russie</v>
      </c>
      <c r="E10" s="217">
        <v>1</v>
      </c>
      <c r="F10" s="217">
        <v>1</v>
      </c>
      <c r="G10" s="73" t="str">
        <f>D9</f>
        <v>Egypte</v>
      </c>
      <c r="H10" s="95">
        <f t="shared" si="0"/>
        <v>3</v>
      </c>
      <c r="I10" s="106">
        <f>AI10</f>
        <v>2</v>
      </c>
      <c r="J10" s="107" t="str">
        <f>INDEX(AM9:AM12,MATCH(AK10,$AL9:$AL12,0))</f>
        <v>Russie</v>
      </c>
      <c r="K10" s="108">
        <f>INDEX(AN9:AN12,MATCH(AK10,$AL9:$AL12,0))</f>
        <v>4</v>
      </c>
      <c r="L10" s="109">
        <f>INDEX(AO9:AO12,MATCH(AK10,$AL9:$AL12,0))</f>
        <v>4</v>
      </c>
      <c r="M10" s="108">
        <f>INDEX(AP9:AP12,MATCH(AK10,$AL9:$AL12,0))</f>
        <v>3</v>
      </c>
      <c r="N10" s="110">
        <f>INDEX(AQ9:AQ12,MATCH(AK10,$AL9:$AL12,0))</f>
        <v>1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officiels'!U15='R'!U10),"E",""))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officiels'!O10),1,IF(AND('R'!R11="A",'R'!O10='Résultats officiels'!O14),1,"")))</f>
        <v/>
      </c>
      <c r="T10" s="310" t="str">
        <f>IF(O10=0,"",IF(AND(R10="A",O10='Résultats officiels'!O10,V10='Résultats officiels'!V10,'Résultats officiels'!V11='R'!V11),1,IF(AND('R'!R11="A",'R'!O10='Résultats officiels'!O14,'R'!V10='Résultats officiels'!V15,'Résultats officiels'!V14='R'!V11),1,"")))</f>
        <v/>
      </c>
      <c r="U10" s="99" t="str">
        <f>IF(OR(I26&lt;2),"C1",T(J25))</f>
        <v>France</v>
      </c>
      <c r="V10" s="218">
        <v>2</v>
      </c>
      <c r="W10" s="12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1.9500000000000002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1</v>
      </c>
      <c r="AP10" s="22">
        <f>E8+E11+F13</f>
        <v>8</v>
      </c>
      <c r="AQ10" s="24">
        <f>AO10-AP10</f>
        <v>-7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-299</v>
      </c>
      <c r="BA10" s="22">
        <f>10000*(AR10+AU10)+(F8-E8+F11-E11)*100+(F8+F11)</f>
        <v>-600</v>
      </c>
      <c r="BB10" s="22" t="s">
        <v>73</v>
      </c>
      <c r="BC10" s="24">
        <f>10000*(AT10+AU10)+(F11-E11+E13-F13)*100+(F11+E13)</f>
        <v>-499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officiels'!H11,'R'!E11='Résultats officiels'!E11,'Résultats officiels'!F11='R'!F11),1,""))</f>
        <v/>
      </c>
      <c r="D11" s="68" t="str">
        <f>G9</f>
        <v>Uruguay</v>
      </c>
      <c r="E11" s="217">
        <v>4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Egypte</v>
      </c>
      <c r="K11" s="111">
        <f>INDEX(AN9:AN12,MATCH(AK11,$AL9:$AL12,0))</f>
        <v>4</v>
      </c>
      <c r="L11" s="112">
        <f>INDEX(AO9:AO12,MATCH(AK11,$AL9:$AL12,0))</f>
        <v>3</v>
      </c>
      <c r="M11" s="111">
        <f>INDEX(AP9:AP12,MATCH(AK11,$AL9:$AL12,0))</f>
        <v>4</v>
      </c>
      <c r="N11" s="113">
        <f>INDEX(AQ9:AQ12,MATCH(AK11,$AL9:$AL12,0))</f>
        <v>-1</v>
      </c>
      <c r="O11" s="293"/>
      <c r="P11" s="293"/>
      <c r="Q11" s="97" t="str">
        <f>IF(AND('Résultats officiels'!O10&gt;0,U11='Résultats officiels'!U11),"E",IF(AND('Résultats officiels'!O14&gt;0,'Résultats officiels'!U14='R'!U11),"E",""))</f>
        <v/>
      </c>
      <c r="R11" s="98" t="str">
        <f>IF('Résultats officiels'!O14=0,"",IF(AND(U10='Résultats officiels'!U15,'Résultats officiels'!U14='R'!U11),"A",""))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Nigéria</v>
      </c>
      <c r="V11" s="219">
        <v>1</v>
      </c>
      <c r="W11" s="12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2.97</v>
      </c>
      <c r="AL11" s="28">
        <f>SUM(BD11:BG11)+2.47</f>
        <v>2.97</v>
      </c>
      <c r="AM11" s="21" t="str">
        <f>D9</f>
        <v>Egypte</v>
      </c>
      <c r="AN11" s="22">
        <f>SUM(AR11:AU11)</f>
        <v>4</v>
      </c>
      <c r="AO11" s="23">
        <f>E9+F10+F13</f>
        <v>3</v>
      </c>
      <c r="AP11" s="22">
        <f>F9+E10+E13</f>
        <v>4</v>
      </c>
      <c r="AQ11" s="24">
        <f>AO11-AP11</f>
        <v>-1</v>
      </c>
      <c r="AR11" s="22">
        <f>IF(ISBLANK(F10),0,IF(AT9=3,0,IF(AT9=1,1,3)))</f>
        <v>1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40103</v>
      </c>
      <c r="BA11" s="22" t="s">
        <v>73</v>
      </c>
      <c r="BB11" s="22">
        <f>10000*(AR11+AU11)+(E9-F9+F10-E10)*100+(E9+F10)</f>
        <v>9801</v>
      </c>
      <c r="BC11" s="24">
        <f>10000*(AS11+AU11)+(E9-F9+F13-E13)*100+(E9+F13)</f>
        <v>29902</v>
      </c>
      <c r="BD11" s="29">
        <f>-BF9</f>
        <v>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officiels'!H12,'R'!E12='Résultats officiels'!E12,'Résultats officiels'!F12='R'!F12),1,""))</f>
        <v/>
      </c>
      <c r="D12" s="68" t="str">
        <f>G9</f>
        <v>Uruguay</v>
      </c>
      <c r="E12" s="217">
        <v>2</v>
      </c>
      <c r="F12" s="217">
        <v>1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1</v>
      </c>
      <c r="M12" s="115">
        <f>INDEX(AP9:AP12,MATCH(AK12,$AL9:$AL12,0))</f>
        <v>8</v>
      </c>
      <c r="N12" s="117">
        <f>INDEX(AQ9:AQ12,MATCH(AK12,$AL9:$AL12,0))</f>
        <v>-7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officiels'!U9='R'!U12),"E",""))</f>
        <v>E</v>
      </c>
      <c r="R12" s="98" t="str">
        <f>IF('Résultats officiels'!O12=0,"",IF(AND(U12='Résultats officiels'!U12,'Résultats officiels'!U13='R'!U13),"A",""))</f>
        <v/>
      </c>
      <c r="S12" s="286" t="str">
        <f>IF(O12=0,"",IF(AND(R12="A",O12='Résultats officiels'!O12),1,IF(AND('R'!R13="A",'R'!O12='Résultats officiels'!O8),1,"")))</f>
        <v/>
      </c>
      <c r="T12" s="308" t="str">
        <f>IF(O12=0,"",IF(AND(R12="A",O12='Résultats officiels'!O12,V12='Résultats officiels'!V12,'Résultats officiels'!V13='R'!V13),1,IF(AND('R'!R13="A",'R'!O12='Résultats officiels'!O8,'R'!V12='Résultats officiels'!V9,'Résultats officiels'!V8='R'!V13),1,"")))</f>
        <v/>
      </c>
      <c r="U12" s="99" t="str">
        <f>IF(OR(I18&lt;2),"B1",T(J17))</f>
        <v>Portugal</v>
      </c>
      <c r="V12" s="218">
        <v>2</v>
      </c>
      <c r="W12" s="12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8</v>
      </c>
      <c r="AP12" s="27">
        <f>E9+F11+F12</f>
        <v>1</v>
      </c>
      <c r="AQ12" s="33">
        <f>AO12-AP12</f>
        <v>7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60506</v>
      </c>
      <c r="BB12" s="27">
        <f>10000*(AR12+AT12)+(F9-E9+E12-F12)*100+(F9+E12)</f>
        <v>60304</v>
      </c>
      <c r="BC12" s="33">
        <f>10000*(AS12+AT12)+(E11-F11+F9-E9)*100+(E11+F9)</f>
        <v>60606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officiels'!H13,'R'!E13='Résultats officiels'!E13,'Résultats officiels'!F13='R'!F13),1,""))</f>
        <v/>
      </c>
      <c r="D13" s="71" t="str">
        <f>G8</f>
        <v>Arabie Saoudite</v>
      </c>
      <c r="E13" s="217">
        <v>1</v>
      </c>
      <c r="F13" s="217">
        <v>2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5"/>
      <c r="L13" s="175"/>
      <c r="M13" s="175"/>
      <c r="N13" s="175"/>
      <c r="O13" s="293"/>
      <c r="P13" s="293"/>
      <c r="Q13" s="97" t="str">
        <f>IF(AND('Résultats officiels'!O12&gt;0,U13='Résultats officiels'!U13),"E",IF(AND('Résultats officiels'!O8&gt;0,'Résultats officiels'!U8='R'!U13),"E",""))</f>
        <v>E</v>
      </c>
      <c r="R13" s="98" t="str">
        <f>IF('Résultats officiels'!O8=0,"",IF(AND(U12='Résultats officiels'!U9,'Résultats officiels'!U8='R'!U13),"A",""))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Russie</v>
      </c>
      <c r="V13" s="219">
        <v>0</v>
      </c>
      <c r="W13" s="12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7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1</v>
      </c>
      <c r="P14" s="293"/>
      <c r="Q14" s="97" t="str">
        <f>IF(AND('Résultats officiels'!O14&gt;0,U14='Résultats officiels'!U14),"E",IF(AND('Résultats officiels'!O10&gt;0,'Résultats officiels'!U11='R'!U14),"E",""))</f>
        <v>E</v>
      </c>
      <c r="R14" s="98" t="str">
        <f>IF('Résultats officiels'!O14=0,"",IF(AND(U14='Résultats officiels'!U14,'Résultats officiels'!U15='R'!U15),"A",""))</f>
        <v>A</v>
      </c>
      <c r="S14" s="286">
        <f>IF(O14=0,"",IF(AND(R14="A",O14='Résultats officiels'!O14),1,IF(AND('R'!R15="A",'R'!O14='Résultats officiels'!O10),1,"")))</f>
        <v>1</v>
      </c>
      <c r="T14" s="308">
        <f>IF(O14=0,"",IF(AND(R14="A",O14='Résultats officiels'!O14,V14='Résultats officiels'!V14,'Résultats officiels'!V15='R'!V15),1,IF(AND('R'!R15="A",'R'!O14='Résultats officiels'!O10,'R'!V14='Résultats officiels'!V11,'Résultats officiels'!V10='R'!V15),1,"")))</f>
        <v>1</v>
      </c>
      <c r="U14" s="99" t="str">
        <f>IF(OR(I34&lt;2),"D1",T(J33))</f>
        <v>Croatie</v>
      </c>
      <c r="V14" s="218">
        <v>1</v>
      </c>
      <c r="W14" s="12">
        <v>4</v>
      </c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7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officiels'!U10='R'!U15),"E",""))</f>
        <v>E</v>
      </c>
      <c r="R15" s="98" t="str">
        <f>IF('Résultats officiels'!O10=0,"",IF(AND(U15='Résultats officiels'!U10,'Résultats officiels'!U11='R'!U14),"A",""))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19">
        <v>1</v>
      </c>
      <c r="W15" s="12">
        <v>3</v>
      </c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officiels'!H16,'R'!E16='Résultats officiels'!E16,'Résultats officiels'!F16='R'!F16),1,""))</f>
        <v/>
      </c>
      <c r="D16" s="67" t="s">
        <v>124</v>
      </c>
      <c r="E16" s="217">
        <v>2</v>
      </c>
      <c r="F16" s="217">
        <v>0</v>
      </c>
      <c r="G16" s="72" t="s">
        <v>96</v>
      </c>
      <c r="H16" s="95">
        <f t="shared" si="0"/>
        <v>1</v>
      </c>
      <c r="I16" s="177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1</v>
      </c>
      <c r="P16" s="293"/>
      <c r="Q16" s="97" t="str">
        <f>IF(AND('Résultats officiels'!O16&gt;0,U16='Résultats officiels'!U16),"E",IF(AND('Résultats officiels'!O20&gt;0,'Résultats officiels'!U21='R'!U16),"E",""))</f>
        <v>E</v>
      </c>
      <c r="R16" s="98" t="str">
        <f>IF('Résultats officiels'!O16=0,"",IF(AND(U16='Résultats officiels'!U16,'Résultats officiels'!U17='R'!U17),"A",""))</f>
        <v>A</v>
      </c>
      <c r="S16" s="286">
        <f>IF(O16=0,"",IF(AND(R16="A",O16='Résultats officiels'!O16),1,IF(AND('R'!R17="A",'R'!O16='Résultats officiels'!O20),1,"")))</f>
        <v>1</v>
      </c>
      <c r="T16" s="308" t="str">
        <f>IF(O16=0,"",IF(AND(R16="A",O16='Résultats officiels'!O16,V16='Résultats officiels'!V16,'Résultats officiels'!V17='R'!V17),1,IF(AND('R'!R17="A",'R'!O16='Résultats officiels'!O20,'R'!V16='Résultats officiels'!V21,'Résultats officiels'!V20='R'!V17),1,"")))</f>
        <v/>
      </c>
      <c r="U16" s="121" t="str">
        <f>IF(OR(I42&lt;2),"E1",T(J41))</f>
        <v>Brésil</v>
      </c>
      <c r="V16" s="218">
        <v>2</v>
      </c>
      <c r="W16" s="12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officiels'!H17,'R'!E17='Résultats officiels'!E17,'Résultats officiels'!F17='R'!F17),1,""))</f>
        <v/>
      </c>
      <c r="D17" s="68" t="s">
        <v>101</v>
      </c>
      <c r="E17" s="217">
        <v>2</v>
      </c>
      <c r="F17" s="217">
        <v>1</v>
      </c>
      <c r="G17" s="73" t="s">
        <v>75</v>
      </c>
      <c r="H17" s="95">
        <f t="shared" si="0"/>
        <v>1</v>
      </c>
      <c r="I17" s="101">
        <f>AI17</f>
        <v>1</v>
      </c>
      <c r="J17" s="122" t="str">
        <f>INDEX(AM17:AM20,MATCH(AK17,$AL17:$AL20,0))</f>
        <v>Portugal</v>
      </c>
      <c r="K17" s="103">
        <f>INDEX(AN17:AN20,MATCH(AK17,$AL17:$AL20,0))</f>
        <v>7</v>
      </c>
      <c r="L17" s="104">
        <f>INDEX(AO17:AO20,MATCH(AK17,$AL17:$AL20,0))</f>
        <v>6</v>
      </c>
      <c r="M17" s="103">
        <f>INDEX(AP17:AP20,MATCH(AK17,$AL17:$AL20,0))</f>
        <v>2</v>
      </c>
      <c r="N17" s="123">
        <f>INDEX(AQ17:AQ20,MATCH(AK17,$AL17:$AL20,0))</f>
        <v>4</v>
      </c>
      <c r="O17" s="293"/>
      <c r="P17" s="293"/>
      <c r="Q17" s="97" t="str">
        <f>IF(AND('Résultats officiels'!O16&gt;0,U17='Résultats officiels'!U17),"E",IF(AND('Résultats officiels'!O20&gt;0,'Résultats officiels'!U20='R'!U17),"E",""))</f>
        <v>E</v>
      </c>
      <c r="R17" s="98" t="str">
        <f>IF('Résultats officiels'!O20=0,"",IF(AND(U16='Résultats officiels'!U21,'Résultats officiels'!U20='R'!U17),"A",""))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Mexique</v>
      </c>
      <c r="V17" s="219">
        <v>1</v>
      </c>
      <c r="W17" s="12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0.9700000000000002</v>
      </c>
      <c r="AL17" s="20">
        <f>SUM(BD17:BG17)+2.45</f>
        <v>1.9500000000000002</v>
      </c>
      <c r="AM17" s="21" t="str">
        <f>D16</f>
        <v>Maroc</v>
      </c>
      <c r="AN17" s="22">
        <f>SUM(AR17:AU17)</f>
        <v>5</v>
      </c>
      <c r="AO17" s="23">
        <f>E16+E18+F20</f>
        <v>5</v>
      </c>
      <c r="AP17" s="22">
        <f>F16+F18+E20</f>
        <v>3</v>
      </c>
      <c r="AQ17" s="24">
        <f>AO17-AP17</f>
        <v>2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1</v>
      </c>
      <c r="AU17" s="22">
        <f>IF(ISBLANK(F20),0,IF(F20&gt;E20,3,IF(F20=E20,1,0)))</f>
        <v>1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40203</v>
      </c>
      <c r="BA17" s="22">
        <f>10000*(AS17+AU17)+(E16-F16+F20-E20)*100+(E16+F20)</f>
        <v>40204</v>
      </c>
      <c r="BB17" s="22">
        <f>10000*(AT17+AU17)+(F20-E20+E18-F18)*100+(F20+E18)</f>
        <v>20003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-0.5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 t="str">
        <f>IF(H18=0,"",IF(H18='Résultats officiels'!H18,1,""))</f>
        <v/>
      </c>
      <c r="C18" s="75" t="str">
        <f>IF(H18=0,"",IF(AND(H18='Résultats officiels'!H18,'R'!E18='Résultats officiels'!E18,'Résultats officiels'!F18='R'!F18),1,""))</f>
        <v/>
      </c>
      <c r="D18" s="68" t="str">
        <f>D16</f>
        <v>Maroc</v>
      </c>
      <c r="E18" s="217">
        <v>1</v>
      </c>
      <c r="F18" s="217">
        <v>1</v>
      </c>
      <c r="G18" s="73" t="str">
        <f>D17</f>
        <v>Portugal</v>
      </c>
      <c r="H18" s="95">
        <f t="shared" si="0"/>
        <v>3</v>
      </c>
      <c r="I18" s="106">
        <f>AI18</f>
        <v>2</v>
      </c>
      <c r="J18" s="124" t="str">
        <f>INDEX(AM17:AM20,MATCH(AK18,$AL17:$AL20,0))</f>
        <v>Maroc</v>
      </c>
      <c r="K18" s="108">
        <f>INDEX(AN17:AN20,MATCH(AK18,$AL17:$AL20,0))</f>
        <v>5</v>
      </c>
      <c r="L18" s="109">
        <f>INDEX(AO17:AO20,MATCH(AK18,$AL17:$AL20,0))</f>
        <v>5</v>
      </c>
      <c r="M18" s="108">
        <f>INDEX(AP17:AP20,MATCH(AK18,$AL17:$AL20,0))</f>
        <v>3</v>
      </c>
      <c r="N18" s="110">
        <f>INDEX(AQ17:AQ20,MATCH(AK18,$AL17:$AL20,0))</f>
        <v>2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officiels'!U23='R'!U18),"E",""))</f>
        <v>E</v>
      </c>
      <c r="R18" s="98" t="str">
        <f>IF('Résultats officiels'!O18=0,"",IF(AND(U18='Résultats officiels'!U18,'Résultats officiels'!U19='R'!U19),"A",""))</f>
        <v/>
      </c>
      <c r="S18" s="286" t="str">
        <f>IF(O18=0,"",IF(AND(R18="A",O18='Résultats officiels'!O18),1,IF(AND('R'!R19="A",'R'!O18='Résultats officiels'!O22),1,"")))</f>
        <v/>
      </c>
      <c r="T18" s="308" t="str">
        <f>IF(O18=0,"",IF(AND(R18="A",O18='Résultats officiels'!O18,V18='Résultats officiels'!V18,'Résultats officiels'!V19='R'!V19),1,IF(AND('R'!R19="A",'R'!O18='Résultats officiels'!O22,'R'!V18='Résultats officiels'!V23,'Résultats officiels'!V22='R'!V19),1,"")))</f>
        <v/>
      </c>
      <c r="U18" s="121" t="str">
        <f>IF(OR(I58&lt;2),"G1",T(J57))</f>
        <v>Belgique</v>
      </c>
      <c r="V18" s="218">
        <v>3</v>
      </c>
      <c r="W18" s="12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1.9500000000000002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8</v>
      </c>
      <c r="AQ18" s="24">
        <f>AO18-AP18</f>
        <v>-8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-500</v>
      </c>
      <c r="BA18" s="22">
        <f>10000*(AR18+AU18)+(F16-E16+F19-E19)*100+(F16+F19)</f>
        <v>-500</v>
      </c>
      <c r="BB18" s="22" t="s">
        <v>73</v>
      </c>
      <c r="BC18" s="24">
        <f>10000*(AT18+AU18)+(F19-E19+E21-F21)*100+(F19+E21)</f>
        <v>-600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officiels'!H19,'R'!E19='Résultats officiels'!E19,'Résultats officiels'!F19='R'!F19),1,""))</f>
        <v/>
      </c>
      <c r="D19" s="68" t="str">
        <f>G17</f>
        <v>Espagne</v>
      </c>
      <c r="E19" s="217">
        <v>3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Espagne</v>
      </c>
      <c r="K19" s="111">
        <f>INDEX(AN17:AN20,MATCH(AK19,$AL17:$AL20,0))</f>
        <v>4</v>
      </c>
      <c r="L19" s="112">
        <f>INDEX(AO17:AO20,MATCH(AK19,$AL17:$AL20,0))</f>
        <v>6</v>
      </c>
      <c r="M19" s="111">
        <f>INDEX(AP17:AP20,MATCH(AK19,$AL17:$AL20,0))</f>
        <v>4</v>
      </c>
      <c r="N19" s="113">
        <f>INDEX(AQ17:AQ20,MATCH(AK19,$AL17:$AL20,0))</f>
        <v>2</v>
      </c>
      <c r="O19" s="293"/>
      <c r="P19" s="293"/>
      <c r="Q19" s="97" t="str">
        <f>IF(AND('Résultats officiels'!O18&gt;0,U19='Résultats officiels'!U19),"E",IF(AND('Résultats officiels'!O22&gt;0,'Résultats officiels'!U22='R'!U19),"E",""))</f>
        <v>E</v>
      </c>
      <c r="R19" s="98" t="str">
        <f>IF('Résultats officiels'!O22=0,"",IF(AND(U18='Résultats officiels'!U23,'Résultats officiels'!U22='R'!U19),"A",""))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Colombie</v>
      </c>
      <c r="V19" s="219">
        <v>2</v>
      </c>
      <c r="W19" s="12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2.98</v>
      </c>
      <c r="AL19" s="28">
        <f>SUM(BD19:BG19)+2.47</f>
        <v>0.9700000000000002</v>
      </c>
      <c r="AM19" s="21" t="str">
        <f>D17</f>
        <v>Portugal</v>
      </c>
      <c r="AN19" s="22">
        <f>SUM(AR19:AU19)</f>
        <v>7</v>
      </c>
      <c r="AO19" s="23">
        <f>E17+F18+F21</f>
        <v>6</v>
      </c>
      <c r="AP19" s="22">
        <f>F17+E18+E21</f>
        <v>2</v>
      </c>
      <c r="AQ19" s="24">
        <f>AO19-AP19</f>
        <v>4</v>
      </c>
      <c r="AR19" s="22">
        <f>IF(ISBLANK(F18),0,IF(AT17=3,0,IF(AT17=1,1,3)))</f>
        <v>1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3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1</v>
      </c>
      <c r="AZ19" s="23">
        <f>10000*(AR19+AS19)+(F18-E18+F21-E21)*100+(F18+F21)</f>
        <v>40304</v>
      </c>
      <c r="BA19" s="22" t="s">
        <v>73</v>
      </c>
      <c r="BB19" s="22">
        <f>10000*(AR19+AU19)+(E17-F17+F18-E18)*100+(E17+F18)</f>
        <v>40103</v>
      </c>
      <c r="BC19" s="24">
        <f>10000*(AS19+AU19)+(E17-F17+F21-E21)*100+(E17+F21)</f>
        <v>60405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-0.5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>
        <f>IF(H20=0,"",IF(H20='Résultats officiels'!H20,1,""))</f>
        <v>1</v>
      </c>
      <c r="C20" s="75">
        <f>IF(H20=0,"",IF(AND(H20='Résultats officiels'!H20,'R'!E20='Résultats officiels'!E20,'Résultats officiels'!F20='R'!F20),1,""))</f>
        <v>1</v>
      </c>
      <c r="D20" s="68" t="str">
        <f>G17</f>
        <v>Espagne</v>
      </c>
      <c r="E20" s="217">
        <v>2</v>
      </c>
      <c r="F20" s="217">
        <v>2</v>
      </c>
      <c r="G20" s="73" t="str">
        <f>D16</f>
        <v>Maroc</v>
      </c>
      <c r="H20" s="95">
        <f t="shared" si="0"/>
        <v>3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8</v>
      </c>
      <c r="N20" s="117">
        <f>INDEX(AQ17:AQ20,MATCH(AK20,$AL17:$AL20,0))</f>
        <v>-8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officiels'!U17='R'!U20),"E",""))</f>
        <v/>
      </c>
      <c r="R20" s="98" t="str">
        <f>IF('Résultats officiels'!O20=0,"",IF(AND(U20='Résultats officiels'!U20,'Résultats officiels'!U21='R'!U21),"A",""))</f>
        <v/>
      </c>
      <c r="S20" s="286" t="str">
        <f>IF(O20=0,"",IF(AND(R20="A",O20='Résultats officiels'!O20),1,IF(AND('R'!R21="A",'R'!O20='Résultats officiels'!O16),1,"")))</f>
        <v/>
      </c>
      <c r="T20" s="308" t="str">
        <f>IF(O20=0,"",IF(AND(R20="A",O20='Résultats officiels'!O20,V20='Résultats officiels'!V20,'Résultats officiels'!V21='R'!V21),1,IF(AND('R'!R21="A",'R'!O20='Résultats officiels'!O16,'R'!V20='Résultats officiels'!V17,'Résultats officiels'!V16='R'!V21),1,"")))</f>
        <v/>
      </c>
      <c r="U20" s="121" t="str">
        <f>IF(OR(I50&lt;2),"F1",T(J49))</f>
        <v>Allemagne</v>
      </c>
      <c r="V20" s="218">
        <v>1</v>
      </c>
      <c r="W20" s="12">
        <v>5</v>
      </c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2.98</v>
      </c>
      <c r="AM20" s="31" t="str">
        <f>G17</f>
        <v>Espagne</v>
      </c>
      <c r="AN20" s="27">
        <f>SUM(AR20:AU20)</f>
        <v>4</v>
      </c>
      <c r="AO20" s="32">
        <f>F17+E19+E20</f>
        <v>6</v>
      </c>
      <c r="AP20" s="27">
        <f>E17+F19+F20</f>
        <v>4</v>
      </c>
      <c r="AQ20" s="33">
        <f>AO20-AP20</f>
        <v>2</v>
      </c>
      <c r="AR20" s="27">
        <f>IF(ISBLANK(E20),0,IF(AU17=3,0,IF(AU17=1,1,3)))</f>
        <v>1</v>
      </c>
      <c r="AS20" s="27">
        <f>IF(ISBLANK(E19),0,IF(AU18=3,0,IF(AU18=1,1,3)))</f>
        <v>3</v>
      </c>
      <c r="AT20" s="27">
        <f>IF(ISBLANK(F17),0,IF(AU19=3,0,IF(AU19=1,1,3)))</f>
        <v>0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0</v>
      </c>
      <c r="AY20" s="33" t="s">
        <v>73</v>
      </c>
      <c r="AZ20" s="32" t="s">
        <v>73</v>
      </c>
      <c r="BA20" s="27">
        <f>10000*(AR20+AS20)+(E19-F19+E20-F20)*100+(E19+E20)</f>
        <v>40305</v>
      </c>
      <c r="BB20" s="27">
        <f>10000*(AR20+AT20)+(E20-F20+F17-E17)*100+(E20+F17)</f>
        <v>9903</v>
      </c>
      <c r="BC20" s="33">
        <f>10000*(AS20+AT20)+(E19-F19+F17-E17)*100+(E19+F17)</f>
        <v>30204</v>
      </c>
      <c r="BD20" s="34">
        <f>-BG17</f>
        <v>0.5</v>
      </c>
      <c r="BE20" s="35">
        <f>-BG18</f>
        <v>-0.5</v>
      </c>
      <c r="BF20" s="35">
        <f>-BG19</f>
        <v>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officiels'!H21,'R'!E21='Résultats officiels'!E21,'Résultats officiels'!F21='R'!F21),1,""))</f>
        <v/>
      </c>
      <c r="D21" s="71" t="str">
        <f>G16</f>
        <v>Iran</v>
      </c>
      <c r="E21" s="217">
        <v>0</v>
      </c>
      <c r="F21" s="217">
        <v>3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5"/>
      <c r="L21" s="175"/>
      <c r="M21" s="175"/>
      <c r="N21" s="175"/>
      <c r="O21" s="293"/>
      <c r="P21" s="293"/>
      <c r="Q21" s="97" t="str">
        <f>IF(AND('Résultats officiels'!O20&gt;0,U21='Résultats officiels'!U21),"E",IF(AND('Résultats officiels'!O16&gt;0,'Résultats officiels'!U16='R'!U21),"E",""))</f>
        <v>E</v>
      </c>
      <c r="R21" s="98" t="str">
        <f>IF('Résultats officiels'!O16=0,"",IF(AND(U20='Résultats officiels'!U17,'Résultats officiels'!U16='R'!U21),"A",""))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1</v>
      </c>
      <c r="W21" s="12">
        <v>6</v>
      </c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7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officiels'!U19='R'!U22),"E",""))</f>
        <v/>
      </c>
      <c r="R22" s="98" t="str">
        <f>IF('Résultats officiels'!O22=0,"",IF(AND(U22='Résultats officiels'!U22,'Résultats officiels'!U23='R'!U23),"A",""))</f>
        <v/>
      </c>
      <c r="S22" s="286" t="str">
        <f>IF(O22=0,"",IF(AND(R22="A",O22='Résultats officiels'!O22),1,IF(AND('R'!R23="A",'R'!O22='Résultats officiels'!O18),1,"")))</f>
        <v/>
      </c>
      <c r="T22" s="308" t="str">
        <f>IF(O22=0,"",IF(AND(R22="A",O22='Résultats officiels'!O22,V22='Résultats officiels'!V22,'Résultats officiels'!V23='R'!V23),1,IF(AND('R'!R23="A",'R'!O22='Résultats officiels'!O18,'R'!V22='Résultats officiels'!V19,'Résultats officiels'!V18='R'!V23),1,"")))</f>
        <v/>
      </c>
      <c r="U22" s="121" t="str">
        <f>IF(OR(I66&lt;2),"H1",T(J65))</f>
        <v>Sénégal</v>
      </c>
      <c r="V22" s="218">
        <v>3</v>
      </c>
      <c r="W22" s="12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7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officiels'!U18='R'!U23),"E",""))</f>
        <v>E</v>
      </c>
      <c r="R23" s="98" t="str">
        <f>IF('Résultats officiels'!O18=0,"",IF(AND(U22='Résultats officiels'!U19,'Résultats officiels'!U18='R'!U23),"A",""))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1</v>
      </c>
      <c r="W23" s="12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officiels'!H24,'R'!E24='Résultats officiels'!E24,'Résultats officiels'!F24='R'!F24),1,""))</f>
        <v/>
      </c>
      <c r="D24" s="67" t="s">
        <v>88</v>
      </c>
      <c r="E24" s="217">
        <v>2</v>
      </c>
      <c r="F24" s="217">
        <v>0</v>
      </c>
      <c r="G24" s="72" t="s">
        <v>76</v>
      </c>
      <c r="H24" s="95">
        <f t="shared" si="0"/>
        <v>1</v>
      </c>
      <c r="I24" s="177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officiels'!H25,'R'!E25='Résultats officiels'!E25,'Résultats officiels'!F25='R'!F25),1,""))</f>
        <v/>
      </c>
      <c r="D25" s="68" t="s">
        <v>125</v>
      </c>
      <c r="E25" s="217">
        <v>1</v>
      </c>
      <c r="F25" s="217">
        <v>1</v>
      </c>
      <c r="G25" s="73" t="s">
        <v>126</v>
      </c>
      <c r="H25" s="95">
        <f t="shared" si="0"/>
        <v>3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7</v>
      </c>
      <c r="L25" s="104">
        <f>INDEX(AO25:AO28,MATCH(AK25,$AL25:$AL28,0))</f>
        <v>4</v>
      </c>
      <c r="M25" s="103">
        <f>INDEX(AP25:AP28,MATCH(AK25,$AL25:$AL28,0))</f>
        <v>1</v>
      </c>
      <c r="N25" s="123">
        <f>INDEX(AQ25:AQ28,MATCH(AK25,$AL25:$AL28,0))</f>
        <v>3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7</v>
      </c>
      <c r="AO25" s="23">
        <f>E24+E26+F28</f>
        <v>4</v>
      </c>
      <c r="AP25" s="22">
        <f>F24+F26+E28</f>
        <v>1</v>
      </c>
      <c r="AQ25" s="24">
        <f>AO25-AP25</f>
        <v>3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1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60303</v>
      </c>
      <c r="BA25" s="22">
        <f>10000*(AS25+AU25)+(E24-F24+F28-E28)*100+(E24+F28)</f>
        <v>40203</v>
      </c>
      <c r="BB25" s="22">
        <f>10000*(AT25+AU25)+(F28-E28+E26-F26)*100+(F28+E26)</f>
        <v>40102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>
        <f>IF(H26=0,"",IF(AND(H26='Résultats officiels'!H26,'R'!E26='Résultats officiels'!E26,'Résultats officiels'!F26='R'!F26),1,""))</f>
        <v>1</v>
      </c>
      <c r="D26" s="68" t="str">
        <f>D24</f>
        <v>France</v>
      </c>
      <c r="E26" s="217">
        <v>1</v>
      </c>
      <c r="F26" s="217">
        <v>0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5</v>
      </c>
      <c r="L26" s="109">
        <f>INDEX(AO25:AO28,MATCH(AK26,$AL25:$AL28,0))</f>
        <v>4</v>
      </c>
      <c r="M26" s="108">
        <f>INDEX(AP25:AP28,MATCH(AK26,$AL25:$AL28,0))</f>
        <v>3</v>
      </c>
      <c r="N26" s="110">
        <f>INDEX(AQ25:AQ28,MATCH(AK26,$AL25:$AL28,0))</f>
        <v>1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1</v>
      </c>
      <c r="P26" s="293"/>
      <c r="Q26" s="97" t="str">
        <f>IF(AND('Résultats officiels'!O26&gt;0,U26='Résultats officiels'!U26),"E",IF(AND('Résultats officiels'!O28&gt;0,'Résultats officiels'!U28='R'!U26),"E",""))</f>
        <v>E</v>
      </c>
      <c r="R26" s="98" t="str">
        <f>IF('Résultats officiels'!O26=0,"",IF(AND(U26='Résultats officiels'!U26,'Résultats officiels'!U27='R'!U27),"A",""))</f>
        <v>A</v>
      </c>
      <c r="S26" s="286" t="str">
        <f>IF(O26=0,"",IF(AND(R26="A",O26='Résultats officiels'!O26),1,IF(AND('R'!R27="A",'R'!O26='Résultats officiels'!O28),1,"")))</f>
        <v/>
      </c>
      <c r="T26" s="287" t="str">
        <f>IF(O26=0,"",IF(AND(R26="A",O26='Résultats officiels'!O26,V26='Résultats officiels'!V26,'Résultats officiels'!V27='R'!V27),1,IF(AND('R'!R27="A",'R'!O26='Résultats officiels'!O28,'R'!V26='Résultats officiels'!V28,'Résultats officiels'!V29='R'!V27),1,"")))</f>
        <v/>
      </c>
      <c r="U26" s="125" t="str">
        <f>IF(100*V8+W8&gt;100*V9+W9,U8,IF(100*V8+W8&lt;100*V9+W9,U9,CONCATENATE(U8," ou ",U9)))</f>
        <v>Uruguay</v>
      </c>
      <c r="V26" s="218">
        <v>2</v>
      </c>
      <c r="W26" s="12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3.96</v>
      </c>
      <c r="AM26" s="21" t="str">
        <f>G24</f>
        <v>Australie</v>
      </c>
      <c r="AN26" s="22">
        <f>SUM(AR26:AU26)</f>
        <v>0</v>
      </c>
      <c r="AO26" s="23">
        <f>F24+F27+E29</f>
        <v>3</v>
      </c>
      <c r="AP26" s="22">
        <f>E24+E27+F29</f>
        <v>7</v>
      </c>
      <c r="AQ26" s="24">
        <f>AO26-AP26</f>
        <v>-4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-298</v>
      </c>
      <c r="BA26" s="22">
        <f>10000*(AR26+AU26)+(F24-E24+F27-E27)*100+(F24+F27)</f>
        <v>-299</v>
      </c>
      <c r="BB26" s="22" t="s">
        <v>73</v>
      </c>
      <c r="BC26" s="24">
        <f>10000*(AT26+AU26)+(F27-E27+E29-F29)*100+(F27+E29)</f>
        <v>-197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officiels'!H27,'R'!E27='Résultats officiels'!E27,'Résultats officiels'!F27='R'!F27),1,""))</f>
        <v/>
      </c>
      <c r="D27" s="68" t="str">
        <f>G25</f>
        <v>Danemark</v>
      </c>
      <c r="E27" s="217">
        <v>2</v>
      </c>
      <c r="F27" s="217">
        <v>1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Pérou</v>
      </c>
      <c r="K27" s="111">
        <f>INDEX(AN25:AN28,MATCH(AK27,$AL25:$AL28,0))</f>
        <v>4</v>
      </c>
      <c r="L27" s="112">
        <f>INDEX(AO25:AO28,MATCH(AK27,$AL25:$AL28,0))</f>
        <v>4</v>
      </c>
      <c r="M27" s="111">
        <f>INDEX(AP25:AP28,MATCH(AK27,$AL25:$AL28,0))</f>
        <v>4</v>
      </c>
      <c r="N27" s="113">
        <f>INDEX(AQ25:AQ28,MATCH(AK27,$AL25:$AL28,0))</f>
        <v>0</v>
      </c>
      <c r="O27" s="293"/>
      <c r="P27" s="293"/>
      <c r="Q27" s="97" t="str">
        <f>IF(AND('Résultats officiels'!O26&gt;0,U27='Résultats officiels'!U27),"E",IF(AND('Résultats officiels'!O28&gt;0,'Résultats officiels'!U29='R'!U27),"E",""))</f>
        <v>E</v>
      </c>
      <c r="R27" s="98" t="str">
        <f>IF('Résultats officiels'!O28=0,"",IF(AND(U26='Résultats officiels'!U28,'Résultats officiels'!U29='R'!U27),"A",""))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1</v>
      </c>
      <c r="W27" s="12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2.97</v>
      </c>
      <c r="AL27" s="28">
        <f>SUM(BD27:BG27)+2.47</f>
        <v>2.97</v>
      </c>
      <c r="AM27" s="21" t="str">
        <f>D25</f>
        <v>Pérou</v>
      </c>
      <c r="AN27" s="22">
        <f>SUM(AR27:AU27)</f>
        <v>4</v>
      </c>
      <c r="AO27" s="23">
        <f>E25+F26+F29</f>
        <v>4</v>
      </c>
      <c r="AP27" s="22">
        <f>F25+E26+E29</f>
        <v>4</v>
      </c>
      <c r="AQ27" s="24">
        <f>AO27-AP27</f>
        <v>0</v>
      </c>
      <c r="AR27" s="22">
        <f>IF(ISBLANK(F26),0,IF(AT25=3,0,IF(AT25=1,1,3)))</f>
        <v>0</v>
      </c>
      <c r="AS27" s="22">
        <f>IF(ISBLANK(F29),0,IF(F29&gt;E29,3,IF(F29=E29,1,0)))</f>
        <v>3</v>
      </c>
      <c r="AT27" s="22" t="s">
        <v>73</v>
      </c>
      <c r="AU27" s="22">
        <f>IF(ISBLANK(E25),0,IF(E25&gt;F25,3,IF(E25=F25,1,0)))</f>
        <v>1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30003</v>
      </c>
      <c r="BA27" s="22" t="s">
        <v>73</v>
      </c>
      <c r="BB27" s="22">
        <f>10000*(AR27+AU27)+(E25-F25+F26-E26)*100+(E25+F26)</f>
        <v>9901</v>
      </c>
      <c r="BC27" s="24">
        <f>10000*(AS27+AU27)+(E25-F25+F29-E29)*100+(E25+F29)</f>
        <v>40104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>
        <f>IF(H28=0,"",IF(H28='Résultats officiels'!H28,1,""))</f>
        <v>1</v>
      </c>
      <c r="C28" s="75" t="str">
        <f>IF(H28=0,"",IF(AND(H28='Résultats officiels'!H28,'R'!E28='Résultats officiels'!E28,'Résultats officiels'!F28='R'!F28),1,""))</f>
        <v/>
      </c>
      <c r="D28" s="68" t="str">
        <f>G25</f>
        <v>Danemark</v>
      </c>
      <c r="E28" s="217">
        <v>1</v>
      </c>
      <c r="F28" s="217">
        <v>1</v>
      </c>
      <c r="G28" s="73" t="str">
        <f>D24</f>
        <v>France</v>
      </c>
      <c r="H28" s="95">
        <f t="shared" si="0"/>
        <v>3</v>
      </c>
      <c r="I28" s="114">
        <f>AI28</f>
        <v>4</v>
      </c>
      <c r="J28" s="71" t="str">
        <f>INDEX(AM25:AM28,MATCH(AK28,$AL25:$AL28,0))</f>
        <v>Australie</v>
      </c>
      <c r="K28" s="115">
        <f>INDEX(AN25:AN28,MATCH(AK28,$AL25:$AL28,0))</f>
        <v>0</v>
      </c>
      <c r="L28" s="116">
        <f>INDEX(AO25:AO28,MATCH(AK28,$AL25:$AL28,0))</f>
        <v>3</v>
      </c>
      <c r="M28" s="115">
        <f>INDEX(AP25:AP28,MATCH(AK28,$AL25:$AL28,0))</f>
        <v>7</v>
      </c>
      <c r="N28" s="117">
        <f>INDEX(AQ25:AQ28,MATCH(AK28,$AL25:$AL28,0))</f>
        <v>-4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officiels'!U26='R'!U28),"E",""))</f>
        <v/>
      </c>
      <c r="R28" s="98" t="str">
        <f>IF('Résultats officiels'!O28=0,"",IF(AND(U28='Résultats officiels'!U28,'Résultats officiels'!U29='R'!U29),"A",""))</f>
        <v/>
      </c>
      <c r="S28" s="286" t="str">
        <f>IF(O28=0,"",IF(AND(R28="A",O28='Résultats officiels'!O28),1,IF(AND('R'!R29="A",'R'!O28='Résultats officiels'!O26),1,"")))</f>
        <v/>
      </c>
      <c r="T28" s="287" t="str">
        <f>IF(O28=0,"",IF(AND(R28="A",O28='Résultats officiels'!O28,V28='Résultats officiels'!V28,'Résultats officiels'!V29='R'!V29),1,IF(AND('R'!R29="A",'R'!O28='Résultats officiels'!O26,'R'!V28='Résultats officiels'!V26,'Résultats officiels'!V27='R'!V29),1,"")))</f>
        <v/>
      </c>
      <c r="U28" s="125" t="str">
        <f>IF(100*V12+W12&gt;100*V13+W13,U12,IF(100*V12+W12&lt;100*V13+W13,U13,CONCATENATE(U12," ou ",U13)))</f>
        <v>Portugal</v>
      </c>
      <c r="V28" s="218">
        <v>2</v>
      </c>
      <c r="W28" s="12">
        <v>4</v>
      </c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3.96</v>
      </c>
      <c r="AL28" s="30">
        <f>SUM(BD28:BG28)+2.48</f>
        <v>1.98</v>
      </c>
      <c r="AM28" s="31" t="str">
        <f>G25</f>
        <v>Danemark</v>
      </c>
      <c r="AN28" s="27">
        <f>SUM(AR28:AU28)</f>
        <v>5</v>
      </c>
      <c r="AO28" s="32">
        <f>F25+E27+E28</f>
        <v>4</v>
      </c>
      <c r="AP28" s="27">
        <f>E25+F27+F28</f>
        <v>3</v>
      </c>
      <c r="AQ28" s="33">
        <f>AO28-AP28</f>
        <v>1</v>
      </c>
      <c r="AR28" s="27">
        <f>IF(ISBLANK(E28),0,IF(AU25=3,0,IF(AU25=1,1,3)))</f>
        <v>1</v>
      </c>
      <c r="AS28" s="27">
        <f>IF(ISBLANK(E27),0,IF(AU26=3,0,IF(AU26=1,1,3)))</f>
        <v>3</v>
      </c>
      <c r="AT28" s="27">
        <f>IF(ISBLANK(F25),0,IF(AU27=3,0,IF(AU27=1,1,3)))</f>
        <v>1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40103</v>
      </c>
      <c r="BB28" s="27">
        <f>10000*(AR28+AT28)+(E28-F28+F25-E25)*100+(E28+F25)</f>
        <v>20002</v>
      </c>
      <c r="BC28" s="33">
        <f>10000*(AS28+AT28)+(E27-F27+F25-E25)*100+(E27+F25)</f>
        <v>40103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>
        <f>IF(H29=0,"",IF(H29='Résultats officiels'!H29,1,""))</f>
        <v>1</v>
      </c>
      <c r="C29" s="75" t="str">
        <f>IF(H29=0,"",IF(AND(H29='Résultats officiels'!H29,'R'!E29='Résultats officiels'!E29,'Résultats officiels'!F29='R'!F29),1,""))</f>
        <v/>
      </c>
      <c r="D29" s="71" t="str">
        <f>G24</f>
        <v>Australie</v>
      </c>
      <c r="E29" s="217">
        <v>2</v>
      </c>
      <c r="F29" s="217">
        <v>3</v>
      </c>
      <c r="G29" s="74" t="str">
        <f>D25</f>
        <v>Pérou</v>
      </c>
      <c r="H29" s="95">
        <f t="shared" si="0"/>
        <v>2</v>
      </c>
      <c r="I29" s="118"/>
      <c r="J29" s="119" t="str">
        <f>IF(OR(I27&lt;3,I26&lt;2),"TIRAGE AU SORT !!!"," ")</f>
        <v xml:space="preserve"> </v>
      </c>
      <c r="K29" s="175"/>
      <c r="L29" s="175"/>
      <c r="M29" s="175"/>
      <c r="N29" s="175"/>
      <c r="O29" s="293"/>
      <c r="P29" s="293"/>
      <c r="Q29" s="97" t="str">
        <f>IF(AND('Résultats officiels'!O28&gt;0,U29='Résultats officiels'!U29),"E",IF(AND('Résultats officiels'!O26&gt;0,'Résultats officiels'!U27='R'!U29),"E",""))</f>
        <v>E</v>
      </c>
      <c r="R29" s="98" t="str">
        <f>IF('Résultats officiels'!O26=0,"",IF(AND(U28='Résultats officiels'!U26,'Résultats officiels'!U27='R'!U29),"A",""))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Croatie</v>
      </c>
      <c r="V29" s="219">
        <v>2</v>
      </c>
      <c r="W29" s="12">
        <v>3</v>
      </c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7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officiels'!U32='R'!U30),"E",""))</f>
        <v>E</v>
      </c>
      <c r="R30" s="98" t="str">
        <f>IF('Résultats officiels'!O30=0,"",IF(AND(U30='Résultats officiels'!U30,'Résultats officiels'!U31='R'!U31),"A",""))</f>
        <v>A</v>
      </c>
      <c r="S30" s="286" t="str">
        <f>IF(O30=0,"",IF(AND(R30="A",O30='Résultats officiels'!O30),1,IF(AND('R'!R31="A",'R'!O30='Résultats officiels'!O32),1,"")))</f>
        <v/>
      </c>
      <c r="T30" s="287" t="str">
        <f>IF(O30=0,"",IF(AND(R30="A",O30='Résultats officiels'!O30,V30='Résultats officiels'!V30,'Résultats officiels'!V31='R'!V31),1,IF(AND('R'!R31="A",'R'!O30='Résultats officiels'!O32,'R'!V30='Résultats officiels'!V32,'Résultats officiels'!V33='R'!V31),1,"")))</f>
        <v/>
      </c>
      <c r="U30" s="125" t="str">
        <f>IF(100*V16+W16&gt;100*V17+W17,U16,IF(100*V16+W16&lt;100*V17+W17,U17,CONCATENATE(U16," ou ",U17)))</f>
        <v>Brésil</v>
      </c>
      <c r="V30" s="218">
        <v>3</v>
      </c>
      <c r="W30" s="12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7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officiels'!U33='R'!U31),"E",""))</f>
        <v>E</v>
      </c>
      <c r="R31" s="98" t="str">
        <f>IF('Résultats officiels'!O32=0,"",IF(AND(U30='Résultats officiels'!U32,'Résultats officiels'!U33='R'!U31),"A",""))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1</v>
      </c>
      <c r="W31" s="12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>
        <f>IF(H32=0,"",IF(H32='Résultats officiels'!H32,1,""))</f>
        <v>1</v>
      </c>
      <c r="C32" s="75" t="str">
        <f>IF(H32=0,"",IF(AND(H32='Résultats officiels'!H32,'R'!E32='Résultats officiels'!E32,'Résultats officiels'!F32='R'!F32),1,""))</f>
        <v/>
      </c>
      <c r="D32" s="67" t="s">
        <v>94</v>
      </c>
      <c r="E32" s="217">
        <v>0</v>
      </c>
      <c r="F32" s="217">
        <v>0</v>
      </c>
      <c r="G32" s="72" t="s">
        <v>127</v>
      </c>
      <c r="H32" s="95">
        <f t="shared" si="0"/>
        <v>3</v>
      </c>
      <c r="I32" s="177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officiels'!U30='R'!U32),"E",""))</f>
        <v/>
      </c>
      <c r="R32" s="98" t="str">
        <f>IF('Résultats officiels'!O32=0,"",IF(AND(U32='Résultats officiels'!U32,'Résultats officiels'!U33='R'!U33),"A",""))</f>
        <v/>
      </c>
      <c r="S32" s="286" t="str">
        <f>IF(O32=0,"",IF(AND(R32="A",O32='Résultats officiels'!O32),1,IF(AND('R'!R33="A",'R'!O32='Résultats officiels'!O30),1,"")))</f>
        <v/>
      </c>
      <c r="T32" s="287" t="str">
        <f>IF(O32=0,"",IF(AND(R32="A",O32='Résultats officiels'!O32,V32='Résultats officiels'!V32,'Résultats officiels'!V33='R'!V33),1,IF(AND('R'!R33="A",'R'!O32='Résultats officiels'!O30,'R'!V32='Résultats officiels'!V30,'Résultats officiels'!V31='R'!V33),1,"")))</f>
        <v/>
      </c>
      <c r="U32" s="125" t="str">
        <f>IF(100*V20+W20&gt;100*V21+W21,U20,IF(100*V20+W20&lt;100*V21+W21,U21,CONCATENATE(U20," ou ",U21)))</f>
        <v>Suisse</v>
      </c>
      <c r="V32" s="218">
        <v>1</v>
      </c>
      <c r="W32" s="12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 t="str">
        <f>IF(H33=0,"",IF(AND(H33='Résultats officiels'!H33,'R'!E33='Résultats officiels'!E33,'Résultats officiels'!F33='R'!F33),1,""))</f>
        <v/>
      </c>
      <c r="D33" s="68" t="s">
        <v>37</v>
      </c>
      <c r="E33" s="217">
        <v>2</v>
      </c>
      <c r="F33" s="217">
        <v>1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Croatie</v>
      </c>
      <c r="K33" s="103">
        <f>INDEX(AN33:AN36,MATCH(AK33,$AL33:$AL36,0))</f>
        <v>7</v>
      </c>
      <c r="L33" s="104">
        <f>INDEX(AO33:AO36,MATCH(AK33,$AL33:$AL36,0))</f>
        <v>5</v>
      </c>
      <c r="M33" s="103">
        <f>INDEX(AP33:AP36,MATCH(AK33,$AL33:$AL36,0))</f>
        <v>3</v>
      </c>
      <c r="N33" s="123">
        <f>INDEX(AQ33:AQ36,MATCH(AK33,$AL33:$AL36,0))</f>
        <v>2</v>
      </c>
      <c r="O33" s="293"/>
      <c r="P33" s="293"/>
      <c r="Q33" s="97" t="str">
        <f>IF(AND('Résultats officiels'!O32&gt;0,U33='Résultats officiels'!U33),"E",IF(AND('Résultats officiels'!O30&gt;0,'Résultats officiels'!U31='R'!U33),"E",""))</f>
        <v/>
      </c>
      <c r="R33" s="98" t="str">
        <f>IF('Résultats officiels'!O30=0,"",IF(AND(U32='Résultats officiels'!U30,'Résultats officiels'!U31='R'!U33),"A",""))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Sénégal</v>
      </c>
      <c r="V33" s="219">
        <v>2</v>
      </c>
      <c r="W33" s="12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0.9700000000000002</v>
      </c>
      <c r="AL33" s="20">
        <f>SUM(BD33:BG33)+2.45</f>
        <v>2.95</v>
      </c>
      <c r="AM33" s="21" t="str">
        <f>D32</f>
        <v>Argentine</v>
      </c>
      <c r="AN33" s="22">
        <f>SUM(AR33:AU33)</f>
        <v>2</v>
      </c>
      <c r="AO33" s="23">
        <f>E32+E34+F36</f>
        <v>3</v>
      </c>
      <c r="AP33" s="22">
        <f>F32+F34+E36</f>
        <v>4</v>
      </c>
      <c r="AQ33" s="24">
        <f>AO33-AP33</f>
        <v>-1</v>
      </c>
      <c r="AR33" s="22" t="s">
        <v>73</v>
      </c>
      <c r="AS33" s="22">
        <f>IF(ISBLANK(E32),0,IF(E32&gt;F32,3,IF(E32=F32,1,0)))</f>
        <v>1</v>
      </c>
      <c r="AT33" s="22">
        <f>IF(ISBLANK(E34),0,IF(E34&gt;F34,3,IF(E34=F34,1,0)))</f>
        <v>1</v>
      </c>
      <c r="AU33" s="22">
        <f>IF(ISBLANK(F36),0,IF(F36&gt;E36,3,IF(F36=E36,1,0)))</f>
        <v>0</v>
      </c>
      <c r="AV33" s="23" t="s">
        <v>73</v>
      </c>
      <c r="AW33" s="22" t="b">
        <f>(10*(AQ33-AQ34)+AO33-AO34&gt;0)</f>
        <v>1</v>
      </c>
      <c r="AX33" s="22" t="b">
        <f>10*(AQ33-AQ35)+AO33-AO35&gt;0</f>
        <v>0</v>
      </c>
      <c r="AY33" s="24" t="b">
        <f>10*(AQ33-AQ36)+AO33-AO36&gt;0</f>
        <v>0</v>
      </c>
      <c r="AZ33" s="23">
        <f>10000*(AS33+AT33)+(E34-F34+E32-F32)*100+(E34+E32)</f>
        <v>20001</v>
      </c>
      <c r="BA33" s="22">
        <f>10000*(AS33+AU33)+(E32-F32+F36-E36)*100+(E32+F36)</f>
        <v>9902</v>
      </c>
      <c r="BB33" s="22">
        <f>10000*(AT33+AU33)+(F36-E36+E34-F34)*100+(F36+E34)</f>
        <v>9903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0.5</v>
      </c>
      <c r="BG33" s="26">
        <f>IF($AN33&gt;$AN36,-0.5,IF($AN36&gt;$AN33,0.5,IF(AY33,-0.5,IF(AV36,0.5,BW33))))</f>
        <v>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officiels'!H34,'R'!E34='Résultats officiels'!E34,'Résultats officiels'!F34='R'!F34),1,""))</f>
        <v/>
      </c>
      <c r="D34" s="68" t="str">
        <f>D32</f>
        <v>Argentine</v>
      </c>
      <c r="E34" s="217">
        <v>1</v>
      </c>
      <c r="F34" s="217">
        <v>1</v>
      </c>
      <c r="G34" s="73" t="str">
        <f>D33</f>
        <v>Croatie</v>
      </c>
      <c r="H34" s="95">
        <f t="shared" si="0"/>
        <v>3</v>
      </c>
      <c r="I34" s="106">
        <f>AI34</f>
        <v>2</v>
      </c>
      <c r="J34" s="124" t="str">
        <f>INDEX(AM33:AM36,MATCH(AK34,$AL33:$AL36,0))</f>
        <v>Nigéria</v>
      </c>
      <c r="K34" s="108">
        <f>INDEX(AN33:AN36,MATCH(AK34,$AL33:$AL36,0))</f>
        <v>6</v>
      </c>
      <c r="L34" s="109">
        <f>INDEX(AO33:AO36,MATCH(AK34,$AL33:$AL36,0))</f>
        <v>6</v>
      </c>
      <c r="M34" s="108">
        <f>INDEX(AP33:AP36,MATCH(AK34,$AL33:$AL36,0))</f>
        <v>5</v>
      </c>
      <c r="N34" s="110">
        <f>INDEX(AQ33:AQ36,MATCH(AK34,$AL33:$AL36,0))</f>
        <v>1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1.98</v>
      </c>
      <c r="AL34" s="28">
        <f>SUM(BD34:BG34)+2.46</f>
        <v>3.96</v>
      </c>
      <c r="AM34" s="21" t="str">
        <f>G32</f>
        <v>Islande</v>
      </c>
      <c r="AN34" s="22">
        <f>SUM(AR34:AU34)</f>
        <v>1</v>
      </c>
      <c r="AO34" s="23">
        <f>F32+F35+E37</f>
        <v>2</v>
      </c>
      <c r="AP34" s="22">
        <f>E32+E35+F37</f>
        <v>4</v>
      </c>
      <c r="AQ34" s="24">
        <f>AO34-AP34</f>
        <v>-2</v>
      </c>
      <c r="AR34" s="22">
        <f>IF(ISBLANK(F32),0,IF(AS33=3,0,IF(AS33=1,1,3)))</f>
        <v>1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9901</v>
      </c>
      <c r="BA34" s="22">
        <f>10000*(AR34+AU34)+(F32-E32+F35-E35)*100+(F32+F35)</f>
        <v>9901</v>
      </c>
      <c r="BB34" s="22" t="s">
        <v>73</v>
      </c>
      <c r="BC34" s="24">
        <f>10000*(AT34+AU34)+(F35-E35+E37-F37)*100+(F35+E37)</f>
        <v>-198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>
        <f>IF(H35=0,"",IF(H35='Résultats officiels'!H35,1,""))</f>
        <v>1</v>
      </c>
      <c r="C35" s="75" t="str">
        <f>IF(H35=0,"",IF(AND(H35='Résultats officiels'!H35,'R'!E35='Résultats officiels'!E35,'Résultats officiels'!F35='R'!F35),1,""))</f>
        <v/>
      </c>
      <c r="D35" s="68" t="str">
        <f>G33</f>
        <v>Nigéria</v>
      </c>
      <c r="E35" s="217">
        <v>2</v>
      </c>
      <c r="F35" s="217">
        <v>1</v>
      </c>
      <c r="G35" s="73" t="str">
        <f>G32</f>
        <v>Islande</v>
      </c>
      <c r="H35" s="95">
        <f t="shared" si="0"/>
        <v>1</v>
      </c>
      <c r="I35" s="106">
        <f>AI35</f>
        <v>3</v>
      </c>
      <c r="J35" s="68" t="str">
        <f>INDEX(AM33:AM36,MATCH(AK35,$AL33:$AL36,0))</f>
        <v>Argentine</v>
      </c>
      <c r="K35" s="111">
        <f>INDEX(AN33:AN36,MATCH(AK35,$AL33:$AL36,0))</f>
        <v>2</v>
      </c>
      <c r="L35" s="112">
        <f>INDEX(AO33:AO36,MATCH(AK35,$AL33:$AL36,0))</f>
        <v>3</v>
      </c>
      <c r="M35" s="111">
        <f>INDEX(AP33:AP36,MATCH(AK35,$AL33:$AL36,0))</f>
        <v>4</v>
      </c>
      <c r="N35" s="113">
        <f>INDEX(AQ33:AQ36,MATCH(AK35,$AL33:$AL36,0))</f>
        <v>-1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2.95</v>
      </c>
      <c r="AL35" s="28">
        <f>SUM(BD35:BG35)+2.47</f>
        <v>0.9700000000000002</v>
      </c>
      <c r="AM35" s="21" t="str">
        <f>D33</f>
        <v>Croatie</v>
      </c>
      <c r="AN35" s="22">
        <f>SUM(AR35:AU35)</f>
        <v>7</v>
      </c>
      <c r="AO35" s="23">
        <f>E33+F34+F37</f>
        <v>5</v>
      </c>
      <c r="AP35" s="22">
        <f>F33+E34+E37</f>
        <v>3</v>
      </c>
      <c r="AQ35" s="24">
        <f>AO35-AP35</f>
        <v>2</v>
      </c>
      <c r="AR35" s="22">
        <f>IF(ISBLANK(F34),0,IF(AT33=3,0,IF(AT33=1,1,3)))</f>
        <v>1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1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40103</v>
      </c>
      <c r="BA35" s="22" t="s">
        <v>73</v>
      </c>
      <c r="BB35" s="22">
        <f>10000*(AR35+AU35)+(E33-F33+F34-E34)*100+(E33+F34)</f>
        <v>40103</v>
      </c>
      <c r="BC35" s="24">
        <f>10000*(AS35+AU35)+(E33-F33+F37-E37)*100+(E33+F37)</f>
        <v>60204</v>
      </c>
      <c r="BD35" s="29">
        <f>-BF33</f>
        <v>-0.5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 t="str">
        <f>IF(H36=0,"",IF(H36='Résultats officiels'!H36,1,""))</f>
        <v/>
      </c>
      <c r="C36" s="75" t="str">
        <f>IF(H36=0,"",IF(AND(H36='Résultats officiels'!H36,'R'!E36='Résultats officiels'!E36,'Résultats officiels'!F36='R'!F36),1,""))</f>
        <v/>
      </c>
      <c r="D36" s="68" t="str">
        <f>G33</f>
        <v>Nigéria</v>
      </c>
      <c r="E36" s="217">
        <v>3</v>
      </c>
      <c r="F36" s="217">
        <v>2</v>
      </c>
      <c r="G36" s="73" t="str">
        <f>D32</f>
        <v>Argentine</v>
      </c>
      <c r="H36" s="95">
        <f t="shared" si="0"/>
        <v>1</v>
      </c>
      <c r="I36" s="114">
        <f>AI36</f>
        <v>4</v>
      </c>
      <c r="J36" s="71" t="str">
        <f>INDEX(AM33:AM36,MATCH(AK36,$AL33:$AL36,0))</f>
        <v>Islande</v>
      </c>
      <c r="K36" s="115">
        <f>INDEX(AN33:AN36,MATCH(AK36,$AL33:$AL36,0))</f>
        <v>1</v>
      </c>
      <c r="L36" s="116">
        <f>INDEX(AO33:AO36,MATCH(AK36,$AL33:$AL36,0))</f>
        <v>2</v>
      </c>
      <c r="M36" s="115">
        <f>INDEX(AP33:AP36,MATCH(AK36,$AL33:$AL36,0))</f>
        <v>4</v>
      </c>
      <c r="N36" s="117">
        <f>INDEX(AQ33:AQ36,MATCH(AK36,$AL33:$AL36,0))</f>
        <v>-2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officiels'!U38='R'!U36),"E",""))</f>
        <v/>
      </c>
      <c r="R36" s="98" t="str">
        <f>IF('Résultats officiels'!O36=0,"",IF(AND(U36='Résultats officiels'!U36,'Résultats officiels'!U37='R'!U37),"A",""))</f>
        <v/>
      </c>
      <c r="S36" s="286" t="str">
        <f>IF(O36=0,"",IF(AND(R36="A",O36='Résultats officiels'!O36),1,IF(AND('R'!R37="A",'R'!O36='Résultats officiels'!O38),1,"")))</f>
        <v/>
      </c>
      <c r="T36" s="297" t="str">
        <f>IF(O36=0,"",IF(AND(R36="A",O36='Résultats officiels'!O36,V36='Résultats officiels'!V36,'Résultats officiels'!V37='R'!V37),1,IF(AND('R'!R37="A",'R'!O36='Résultats officiels'!O38,'R'!V36='Résultats officiels'!V38,'Résultats officiels'!V39='R'!V37),1,"")))</f>
        <v/>
      </c>
      <c r="U36" s="128" t="str">
        <f>IF(100*V26+W26&gt;100*V27+W27,U26,IF(100*V26+W26&lt;100*V27+W27,U27,IF(X27*X26=1,"-",CONCATENATE(U26," ou ",U27))))</f>
        <v>Uruguay</v>
      </c>
      <c r="V36" s="218">
        <v>1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3.96</v>
      </c>
      <c r="AL36" s="30">
        <f>SUM(BD36:BG36)+2.48</f>
        <v>1.98</v>
      </c>
      <c r="AM36" s="31" t="str">
        <f>G33</f>
        <v>Nigéria</v>
      </c>
      <c r="AN36" s="27">
        <f>SUM(AR36:AU36)</f>
        <v>6</v>
      </c>
      <c r="AO36" s="32">
        <f>F33+E35+E36</f>
        <v>6</v>
      </c>
      <c r="AP36" s="27">
        <f>E33+F35+F36</f>
        <v>5</v>
      </c>
      <c r="AQ36" s="33">
        <f>AO36-AP36</f>
        <v>1</v>
      </c>
      <c r="AR36" s="27">
        <f>IF(ISBLANK(E36),0,IF(AU33=3,0,IF(AU33=1,1,3)))</f>
        <v>3</v>
      </c>
      <c r="AS36" s="27">
        <f>IF(ISBLANK(E35),0,IF(AU34=3,0,IF(AU34=1,1,3)))</f>
        <v>3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1</v>
      </c>
      <c r="AW36" s="27" t="b">
        <f>10*(AQ34-AQ36)+AO34-AO36&lt;0</f>
        <v>1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60205</v>
      </c>
      <c r="BB36" s="27">
        <f>10000*(AR36+AT36)+(E36-F36+F33-E33)*100+(E36+F33)</f>
        <v>30004</v>
      </c>
      <c r="BC36" s="33">
        <f>10000*(AS36+AT36)+(E35-F35+F33-E33)*100+(E35+F33)</f>
        <v>30003</v>
      </c>
      <c r="BD36" s="34">
        <f>-BG33</f>
        <v>-0.5</v>
      </c>
      <c r="BE36" s="35">
        <f>-BG34</f>
        <v>-0.5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>
        <f>IF(H37=0,"",IF(AND(H37='Résultats officiels'!H37,'R'!E37='Résultats officiels'!E37,'Résultats officiels'!F37='R'!F37),1,""))</f>
        <v>1</v>
      </c>
      <c r="D37" s="71" t="str">
        <f>G32</f>
        <v>Islande</v>
      </c>
      <c r="E37" s="217">
        <v>1</v>
      </c>
      <c r="F37" s="217">
        <v>2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75"/>
      <c r="L37" s="175"/>
      <c r="M37" s="175"/>
      <c r="N37" s="175"/>
      <c r="O37" s="293"/>
      <c r="P37" s="293"/>
      <c r="Q37" s="97" t="str">
        <f>IF(AND('Résultats officiels'!O36&gt;0,U37='Résultats officiels'!U37),"E",IF(AND('Résultats officiels'!O38&gt;0,'Résultats officiels'!U39='R'!U37),"E",""))</f>
        <v/>
      </c>
      <c r="R37" s="98" t="str">
        <f>IF('Résultats officiels'!O38=0,"",IF(AND(U36='Résultats officiels'!U38,'Résultats officiels'!U39='R'!U37),"A",""))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2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7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officiels'!U36='R'!U38),"E",""))</f>
        <v/>
      </c>
      <c r="R38" s="98" t="str">
        <f>IF('Résultats officiels'!O38=0,"",IF(AND(U38='Résultats officiels'!U38,'Résultats officiels'!U39='R'!U39),"A",""))</f>
        <v/>
      </c>
      <c r="S38" s="286" t="str">
        <f>IF(O38=0,"",IF(AND(R38="A",O38='Résultats officiels'!O38),1,IF(AND('R'!R39="A",'R'!O38='Résultats officiels'!O36),1,"")))</f>
        <v/>
      </c>
      <c r="T38" s="297" t="str">
        <f>IF(O38=0,"",IF(AND(R38="A",O38='Résultats officiels'!O38,V38='Résultats officiels'!V38,'Résultats officiels'!V39='R'!V39),1,IF(AND('R'!R39="A",'R'!O38='Résultats officiels'!O36,'R'!V38='Résultats officiels'!V36,'Résultats officiels'!V37='R'!V39),1,"")))</f>
        <v/>
      </c>
      <c r="U38" s="125" t="str">
        <f>IF(100*V28+W28&gt;100*V29+W29,U28,IF(100*V28+W28&lt;100*V29+W29,U29,IF(X30*X31=1,"-",CONCATENATE(U28," ou ",U29))))</f>
        <v>Portugal</v>
      </c>
      <c r="V38" s="218">
        <v>1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7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officiels'!U37='R'!U39),"E",""))</f>
        <v/>
      </c>
      <c r="R39" s="98" t="str">
        <f>IF('Résultats officiels'!O36=0,"",IF(AND(U38='Résultats officiels'!U36,'Résultats officiels'!U37='R'!U39),"A",""))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Sénégal</v>
      </c>
      <c r="V39" s="219">
        <v>0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officiels'!H40,'R'!E40='Résultats officiels'!E40,'Résultats officiels'!F40='R'!F40),1,""))</f>
        <v/>
      </c>
      <c r="D40" s="67" t="s">
        <v>83</v>
      </c>
      <c r="E40" s="217">
        <v>1</v>
      </c>
      <c r="F40" s="217">
        <v>1</v>
      </c>
      <c r="G40" s="72" t="s">
        <v>128</v>
      </c>
      <c r="H40" s="95">
        <f t="shared" si="0"/>
        <v>3</v>
      </c>
      <c r="I40" s="177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officiels'!H41,'R'!E41='Résultats officiels'!E41,'Résultats officiels'!F41='R'!F41),1,""))</f>
        <v/>
      </c>
      <c r="D41" s="68" t="s">
        <v>36</v>
      </c>
      <c r="E41" s="217">
        <v>1</v>
      </c>
      <c r="F41" s="217">
        <v>0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5</v>
      </c>
      <c r="M41" s="103">
        <f>INDEX(AP41:AP44,MATCH(AK41,$AL41:$AL44,0))</f>
        <v>1</v>
      </c>
      <c r="N41" s="123">
        <f>INDEX(AQ41:AQ44,MATCH(AK41,$AL41:$AL44,0))</f>
        <v>4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2.95</v>
      </c>
      <c r="AM41" s="21" t="str">
        <f>D40</f>
        <v>Costa Rica</v>
      </c>
      <c r="AN41" s="22">
        <f>SUM(AR41:AU41)</f>
        <v>2</v>
      </c>
      <c r="AO41" s="23">
        <f>E40+E42+F44</f>
        <v>2</v>
      </c>
      <c r="AP41" s="22">
        <f>F40+F42+E44</f>
        <v>4</v>
      </c>
      <c r="AQ41" s="24">
        <f>AO41-AP41</f>
        <v>-2</v>
      </c>
      <c r="AR41" s="22" t="s">
        <v>73</v>
      </c>
      <c r="AS41" s="22">
        <f>IF(ISBLANK(E40),0,IF(E40&gt;F40,3,IF(E40=F40,1,0)))</f>
        <v>1</v>
      </c>
      <c r="AT41" s="22">
        <f>IF(ISBLANK(E42),0,IF(E42&gt;F42,3,IF(E42=F42,1,0)))</f>
        <v>0</v>
      </c>
      <c r="AU41" s="22">
        <f>IF(ISBLANK(F44),0,IF(F44&gt;E44,3,IF(F44=E44,1,0)))</f>
        <v>1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9801</v>
      </c>
      <c r="BA41" s="22">
        <f>10000*(AS41+AU41)+(E40-F40+F44-E44)*100+(E40+F44)</f>
        <v>20002</v>
      </c>
      <c r="BB41" s="22">
        <f>10000*(AT41+AU41)+(F44-E44+E42-F42)*100+(F44+E42)</f>
        <v>9801</v>
      </c>
      <c r="BC41" s="24" t="s">
        <v>73</v>
      </c>
      <c r="BD41" s="23" t="s">
        <v>73</v>
      </c>
      <c r="BE41" s="25">
        <f>IF($AN41&gt;$AN42,-0.5,IF($AN42&gt;$AN41,0.5,IF(AW41,-0.5,IF(AV42,0.5,BU41))))</f>
        <v>-0.5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>
        <f>IF(H42=0,"",IF(AND(H42='Résultats officiels'!H42,'R'!E42='Résultats officiels'!E42,'Résultats officiels'!F42='R'!F42),1,""))</f>
        <v>1</v>
      </c>
      <c r="D42" s="68" t="str">
        <f>D40</f>
        <v>Costa Rica</v>
      </c>
      <c r="E42" s="217">
        <v>0</v>
      </c>
      <c r="F42" s="217">
        <v>2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4</v>
      </c>
      <c r="L42" s="109">
        <f>INDEX(AO41:AO44,MATCH(AK42,$AL41:$AL44,0))</f>
        <v>3</v>
      </c>
      <c r="M42" s="108">
        <f>INDEX(AP41:AP44,MATCH(AK42,$AL41:$AL44,0))</f>
        <v>3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3.96</v>
      </c>
      <c r="AM42" s="21" t="str">
        <f>G40</f>
        <v>Serbie</v>
      </c>
      <c r="AN42" s="22">
        <f>SUM(AR42:AU42)</f>
        <v>1</v>
      </c>
      <c r="AO42" s="23">
        <f>F40+F43+E45</f>
        <v>3</v>
      </c>
      <c r="AP42" s="22">
        <f>E40+E43+F45</f>
        <v>5</v>
      </c>
      <c r="AQ42" s="24">
        <f>AO42-AP42</f>
        <v>-2</v>
      </c>
      <c r="AR42" s="22">
        <f>IF(ISBLANK(F40),0,IF(AS41=3,0,IF(AS41=1,1,3)))</f>
        <v>1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1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9902</v>
      </c>
      <c r="BA42" s="22">
        <f>10000*(AR42+AU42)+(F40-E40+F43-E43)*100+(F40+F43)</f>
        <v>9902</v>
      </c>
      <c r="BB42" s="22" t="s">
        <v>73</v>
      </c>
      <c r="BC42" s="24">
        <f>10000*(AT42+AU42)+(F43-E43+E45-F45)*100+(F43+E45)</f>
        <v>-198</v>
      </c>
      <c r="BD42" s="29">
        <f>-BE41</f>
        <v>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>
        <f>IF(H43=0,"",IF(AND(H43='Résultats officiels'!H43,'R'!E43='Résultats officiels'!E43,'Résultats officiels'!F43='R'!F43),1,""))</f>
        <v>1</v>
      </c>
      <c r="D43" s="68" t="str">
        <f>G41</f>
        <v>Suisse</v>
      </c>
      <c r="E43" s="217">
        <v>2</v>
      </c>
      <c r="F43" s="217">
        <v>1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Costa Rica</v>
      </c>
      <c r="K43" s="111">
        <f>INDEX(AN41:AN44,MATCH(AK43,$AL41:$AL44,0))</f>
        <v>2</v>
      </c>
      <c r="L43" s="112">
        <f>INDEX(AO41:AO44,MATCH(AK43,$AL41:$AL44,0))</f>
        <v>2</v>
      </c>
      <c r="M43" s="111">
        <f>INDEX(AP41:AP44,MATCH(AK43,$AL41:$AL44,0))</f>
        <v>4</v>
      </c>
      <c r="N43" s="113">
        <f>INDEX(AQ41:AQ44,MATCH(AK43,$AL41:$AL44,0))</f>
        <v>-2</v>
      </c>
      <c r="O43" s="173"/>
      <c r="P43" s="173"/>
      <c r="Q43" s="97" t="str">
        <f>IF(AND('Résultats officiels'!O41&gt;0,U43='Résultats officiels'!U43),"E",IF(AND('Résultats officiels'!O41&gt;0,'Résultats officiels'!U44='R'!U43),"E",""))</f>
        <v/>
      </c>
      <c r="R43" s="98" t="str">
        <f>IF('Résultats officiels'!O41=0,"",IF(AND(U43='Résultats officiels'!U43,'Résultats officiels'!U44='R'!U44),"A",""))</f>
        <v/>
      </c>
      <c r="S43" s="286" t="str">
        <f>IF(O41=0,"",IF(AND(R43="A",O41='Résultats officiels'!O41),1,IF(AND('R'!R44="A",'R'!O41='Résultats officiels'!O41),1,"")))</f>
        <v/>
      </c>
      <c r="T43" s="287" t="str">
        <f>IF(O41=0,"",IF(AND(R43="A",O41='Résultats officiels'!O41,V43='Résultats officiels'!V43,'Résultats officiels'!V44='R'!V44),1,IF(AND('R'!R44="A",'R'!O41='Résultats officiels'!O41,'R'!V43='Résultats officiels'!V44,'Résultats officiels'!V43='R'!V44),1,"")))</f>
        <v/>
      </c>
      <c r="U43" s="125" t="str">
        <f>IF(100*V36+W36&gt;100*V37+W37,U36,IF(100*V36+W36&lt;100*V37+W37,U37," - "))</f>
        <v>Brésil</v>
      </c>
      <c r="V43" s="218">
        <v>2</v>
      </c>
      <c r="W43" s="12">
        <v>4</v>
      </c>
      <c r="X43" s="147" t="str">
        <f>IF(AND('Résultats officiels'!X41&gt;0,AA43='Résultats officiels'!AA43),"E",IF(AND('Résultats officiels'!X41&gt;0,'Résultats officiels'!AA44='R'!AA43),"E",""))</f>
        <v/>
      </c>
      <c r="Y43" s="286" t="str">
        <f>IF(X41=0,"",IF(AND(X45="A",X41='Résultats officiels'!X41),1,IF(AND(X46="A",'R'!X41='Résultats officiels'!X41),1,"")))</f>
        <v/>
      </c>
      <c r="Z43" s="287" t="str">
        <f>IF(X41=0,"",IF(AND(X45="A",X41='Résultats officiels'!X41,AB43='Résultats officiels'!AB43,'Résultats officiels'!AB44='R'!AB44),1,IF(AND('R'!X46="A",'R'!X41='Résultats officiels'!X41,'R'!AB43='Résultats officiels'!AB44,'Résultats officiels'!AB43='R'!AB44),1,"")))</f>
        <v/>
      </c>
      <c r="AA43" s="100" t="str">
        <f>IF(100*V36+W36&gt;100*V37+W37,U37,IF(100*V36+W36&lt;100*V37+W37,U36," - "))</f>
        <v>Uruguay</v>
      </c>
      <c r="AB43" s="217">
        <v>3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2.95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5</v>
      </c>
      <c r="AP43" s="22">
        <f>F41+E42+E45</f>
        <v>1</v>
      </c>
      <c r="AQ43" s="24">
        <f>AO43-AP43</f>
        <v>4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60304</v>
      </c>
      <c r="BA43" s="22" t="s">
        <v>73</v>
      </c>
      <c r="BB43" s="22">
        <f>10000*(AR43+AU43)+(E41-F41+F42-E42)*100+(E41+F42)</f>
        <v>60303</v>
      </c>
      <c r="BC43" s="24">
        <f>10000*(AS43+AU43)+(E41-F41+F45-E45)*100+(E41+F45)</f>
        <v>60203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>
        <f>IF(H44=0,"",IF(H44='Résultats officiels'!H44,1,""))</f>
        <v>1</v>
      </c>
      <c r="C44" s="75" t="str">
        <f>IF(H44=0,"",IF(AND(H44='Résultats officiels'!H44,'R'!E44='Résultats officiels'!E44,'Résultats officiels'!F44='R'!F44),1,""))</f>
        <v/>
      </c>
      <c r="D44" s="68" t="str">
        <f>G41</f>
        <v>Suisse</v>
      </c>
      <c r="E44" s="217">
        <v>1</v>
      </c>
      <c r="F44" s="217">
        <v>1</v>
      </c>
      <c r="G44" s="73" t="str">
        <f>D40</f>
        <v>Costa Rica</v>
      </c>
      <c r="H44" s="95">
        <f t="shared" si="0"/>
        <v>3</v>
      </c>
      <c r="I44" s="114">
        <f>AI44</f>
        <v>4</v>
      </c>
      <c r="J44" s="71" t="str">
        <f>INDEX(AM41:AM44,MATCH(AK44,$AL41:$AL44,0))</f>
        <v>Serbie</v>
      </c>
      <c r="K44" s="115">
        <f>INDEX(AN41:AN44,MATCH(AK44,$AL41:$AL44,0))</f>
        <v>1</v>
      </c>
      <c r="L44" s="116">
        <f>INDEX(AO41:AO44,MATCH(AK44,$AL41:$AL44,0))</f>
        <v>3</v>
      </c>
      <c r="M44" s="115">
        <f>INDEX(AP41:AP44,MATCH(AK44,$AL41:$AL44,0))</f>
        <v>5</v>
      </c>
      <c r="N44" s="117">
        <f>INDEX(AQ41:AQ44,MATCH(AK44,$AL41:$AL44,0))</f>
        <v>-2</v>
      </c>
      <c r="O44" s="173"/>
      <c r="P44" s="173"/>
      <c r="Q44" s="97" t="str">
        <f>IF(AND('Résultats officiels'!O41&gt;0,U44='Résultats officiels'!U44),"E",IF(AND('Résultats officiels'!O41&gt;0,'Résultats officiels'!U43='R'!U44),"E",""))</f>
        <v/>
      </c>
      <c r="R44" s="98" t="str">
        <f>IF('Résultats officiels'!O41=0,"",IF(AND(U43='Résultats officiels'!U44,'Résultats officiels'!U43='R'!U44),"A",""))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Portugal</v>
      </c>
      <c r="V44" s="219">
        <v>2</v>
      </c>
      <c r="W44" s="12">
        <v>5</v>
      </c>
      <c r="X44" s="147" t="str">
        <f>IF(AND('Résultats officiels'!X41&gt;0,AA44='Résultats officiels'!AA44),"E",IF(AND('Résultats officiels'!X41&gt;0,'Résultats officiels'!AA43='R'!AA44),"E",""))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Sénégal</v>
      </c>
      <c r="AB44" s="219">
        <v>1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3.96</v>
      </c>
      <c r="AL44" s="30">
        <f>SUM(BD44:BG44)+2.48</f>
        <v>1.98</v>
      </c>
      <c r="AM44" s="31" t="str">
        <f>G41</f>
        <v>Suisse</v>
      </c>
      <c r="AN44" s="27">
        <f>SUM(AR44:AU44)</f>
        <v>4</v>
      </c>
      <c r="AO44" s="32">
        <f>F41+E43+E44</f>
        <v>3</v>
      </c>
      <c r="AP44" s="27">
        <f>E41+F43+F44</f>
        <v>3</v>
      </c>
      <c r="AQ44" s="33">
        <f>AO44-AP44</f>
        <v>0</v>
      </c>
      <c r="AR44" s="27">
        <f>IF(ISBLANK(E44),0,IF(AU41=3,0,IF(AU41=1,1,3)))</f>
        <v>1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40103</v>
      </c>
      <c r="BB44" s="27">
        <f>10000*(AR44+AT44)+(E44-F44+F41-E41)*100+(E44+F41)</f>
        <v>9901</v>
      </c>
      <c r="BC44" s="33">
        <f>10000*(AS44+AT44)+(E43-F43+F41-E41)*100+(E43+F41)</f>
        <v>30002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officiels'!H45,'R'!E45='Résultats officiels'!E45,'Résultats officiels'!F45='R'!F45),1,""))</f>
        <v/>
      </c>
      <c r="D45" s="71" t="str">
        <f>G40</f>
        <v>Serbie</v>
      </c>
      <c r="E45" s="217">
        <v>1</v>
      </c>
      <c r="F45" s="217">
        <v>2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5"/>
      <c r="L45" s="175"/>
      <c r="M45" s="175"/>
      <c r="N45" s="175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officiels'!AA44='R'!AA44),"A",""))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7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officiels'!U46='R'!U46),"C","")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Portugal</v>
      </c>
      <c r="V46" s="130"/>
      <c r="W46" s="95"/>
      <c r="X46" s="148" t="str">
        <f>IF('Résultats officiels'!X41=0,"",IF(AND(AA43='Résultats officiels'!AA44,'Résultats officiels'!AA43='R'!AA44),"A",""))</f>
        <v/>
      </c>
      <c r="Y46" s="288" t="s">
        <v>92</v>
      </c>
      <c r="Z46" s="257"/>
      <c r="AA46" s="282" t="str">
        <f>IF(100*V43+W43&gt;100*V44+W44,U44,IF(100*V44+W44&gt;100*V43+W43,U43,"-"))</f>
        <v>Brésil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7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officiels'!AA46='R'!AA46),"S","")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officiels'!H48,'R'!E48='Résultats officiels'!E48,'Résultats officiels'!F48='R'!F48),1,""))</f>
        <v/>
      </c>
      <c r="D48" s="67" t="s">
        <v>100</v>
      </c>
      <c r="E48" s="217">
        <v>1</v>
      </c>
      <c r="F48" s="217">
        <v>1</v>
      </c>
      <c r="G48" s="72" t="s">
        <v>72</v>
      </c>
      <c r="H48" s="95">
        <f t="shared" si="0"/>
        <v>3</v>
      </c>
      <c r="I48" s="177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Uruguay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 t="str">
        <f>IF(H49=0,"",IF(AND(H49='Résultats officiels'!H49,'R'!E49='Résultats officiels'!E49,'Résultats officiels'!F49='R'!F49),1,""))</f>
        <v/>
      </c>
      <c r="D49" s="68" t="s">
        <v>129</v>
      </c>
      <c r="E49" s="217">
        <v>2</v>
      </c>
      <c r="F49" s="217">
        <v>1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7</v>
      </c>
      <c r="L49" s="104">
        <f>INDEX(AO49:AO52,MATCH(AK49,$AL49:$AL52,0))</f>
        <v>6</v>
      </c>
      <c r="M49" s="103">
        <f>INDEX(AP49:AP52,MATCH(AK49,$AL49:$AL52,0))</f>
        <v>2</v>
      </c>
      <c r="N49" s="123">
        <f>INDEX(AQ49:AQ52,MATCH(AK49,$AL49:$AL52,0))</f>
        <v>4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7</v>
      </c>
      <c r="AO49" s="23">
        <f>E48+E50+F52</f>
        <v>6</v>
      </c>
      <c r="AP49" s="22">
        <f>F48+F50+E52</f>
        <v>2</v>
      </c>
      <c r="AQ49" s="24">
        <f>AO49-AP49</f>
        <v>4</v>
      </c>
      <c r="AR49" s="22" t="s">
        <v>73</v>
      </c>
      <c r="AS49" s="22">
        <f>IF(ISBLANK(E48),0,IF(E48&gt;F48,3,IF(E48=F48,1,0)))</f>
        <v>1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40203</v>
      </c>
      <c r="BA49" s="22">
        <f>10000*(AS49+AU49)+(E48-F48+F52-E52)*100+(E48+F52)</f>
        <v>40204</v>
      </c>
      <c r="BB49" s="22">
        <f>10000*(AT49+AU49)+(F52-E52+E50-F50)*100+(F52+E50)</f>
        <v>60405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 t="str">
        <f>IF(H50=0,"",IF(AND(H50='Résultats officiels'!H50,'R'!E50='Résultats officiels'!E50,'Résultats officiels'!F50='R'!F50),1,""))</f>
        <v/>
      </c>
      <c r="D50" s="68" t="str">
        <f>D48</f>
        <v>Allemagne</v>
      </c>
      <c r="E50" s="217">
        <v>2</v>
      </c>
      <c r="F50" s="217">
        <v>0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Mexique</v>
      </c>
      <c r="K50" s="108">
        <f>INDEX(AN49:AN52,MATCH(AK50,$AL49:$AL52,0))</f>
        <v>5</v>
      </c>
      <c r="L50" s="109">
        <f>INDEX(AO49:AO52,MATCH(AK50,$AL49:$AL52,0))</f>
        <v>5</v>
      </c>
      <c r="M50" s="108">
        <f>INDEX(AP49:AP52,MATCH(AK50,$AL49:$AL52,0))</f>
        <v>3</v>
      </c>
      <c r="N50" s="110">
        <f>INDEX(AQ49:AQ52,MATCH(AK50,$AL49:$AL52,0))</f>
        <v>2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Sénégal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1.96</v>
      </c>
      <c r="AL50" s="28">
        <f>SUM(BD50:BG50)+2.46</f>
        <v>1.96</v>
      </c>
      <c r="AM50" s="21" t="str">
        <f>G48</f>
        <v>Mexique</v>
      </c>
      <c r="AN50" s="22">
        <f>SUM(AR50:AU50)</f>
        <v>5</v>
      </c>
      <c r="AO50" s="23">
        <f>F48+F51+E53</f>
        <v>5</v>
      </c>
      <c r="AP50" s="22">
        <f>E48+E51+F53</f>
        <v>3</v>
      </c>
      <c r="AQ50" s="24">
        <f>AO50-AP50</f>
        <v>2</v>
      </c>
      <c r="AR50" s="22">
        <f>IF(ISBLANK(F48),0,IF(AS49=3,0,IF(AS49=1,1,3)))</f>
        <v>1</v>
      </c>
      <c r="AS50" s="22" t="s">
        <v>73</v>
      </c>
      <c r="AT50" s="22">
        <f>IF(ISBLANK(E53),0,IF(AS51=3,0,IF(AS51=1,1,3)))</f>
        <v>1</v>
      </c>
      <c r="AU50" s="22">
        <f>IF(ISBLANK(F51),0,IF(F51&gt;E51,3,IF(F51=E51,1,0)))</f>
        <v>3</v>
      </c>
      <c r="AV50" s="23" t="b">
        <f>(10*(AQ49-AQ50)+AO49-AO50&lt;0)</f>
        <v>0</v>
      </c>
      <c r="AW50" s="22" t="s">
        <v>73</v>
      </c>
      <c r="AX50" s="22" t="b">
        <f>10*(AQ50-AQ51)+AO50-AO51&gt;0</f>
        <v>1</v>
      </c>
      <c r="AY50" s="24" t="b">
        <f>10*(AQ50-AQ52)+AO50-AO52&gt;0</f>
        <v>1</v>
      </c>
      <c r="AZ50" s="23">
        <f>10000*(AR50+AT50)+(F48-E48+E53-F53)*100+(F48+E53)</f>
        <v>20003</v>
      </c>
      <c r="BA50" s="22">
        <f>10000*(AR50+AU50)+(F48-E48+F51-E51)*100+(F48+F51)</f>
        <v>40203</v>
      </c>
      <c r="BB50" s="22" t="s">
        <v>73</v>
      </c>
      <c r="BC50" s="24">
        <f>10000*(AT50+AU50)+(F51-E51+E53-F53)*100+(F51+E53)</f>
        <v>40204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-0.5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>
        <f>IF(H51=0,"",IF(H51='Résultats officiels'!H51,1,""))</f>
        <v>1</v>
      </c>
      <c r="C51" s="75" t="str">
        <f>IF(H51=0,"",IF(AND(H51='Résultats officiels'!H51,'R'!E51='Résultats officiels'!E51,'Résultats officiels'!F51='R'!F51),1,""))</f>
        <v/>
      </c>
      <c r="D51" s="68" t="str">
        <f>G49</f>
        <v>Corée du Sud</v>
      </c>
      <c r="E51" s="217">
        <v>0</v>
      </c>
      <c r="F51" s="217">
        <v>2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Suède</v>
      </c>
      <c r="K51" s="111">
        <f>INDEX(AN49:AN52,MATCH(AK51,$AL49:$AL52,0))</f>
        <v>4</v>
      </c>
      <c r="L51" s="112">
        <f>INDEX(AO49:AO52,MATCH(AK51,$AL49:$AL52,0))</f>
        <v>4</v>
      </c>
      <c r="M51" s="111">
        <f>INDEX(AP49:AP52,MATCH(AK51,$AL49:$AL52,0))</f>
        <v>5</v>
      </c>
      <c r="N51" s="113">
        <f>INDEX(AQ49:AQ52,MATCH(AK51,$AL49:$AL52,0))</f>
        <v>-1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30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2.97</v>
      </c>
      <c r="AL51" s="28">
        <f>SUM(BD51:BG51)+2.47</f>
        <v>2.97</v>
      </c>
      <c r="AM51" s="21" t="str">
        <f>D49</f>
        <v>Suède</v>
      </c>
      <c r="AN51" s="22">
        <f>SUM(AR51:AU51)</f>
        <v>4</v>
      </c>
      <c r="AO51" s="23">
        <f>E49+F50+F53</f>
        <v>4</v>
      </c>
      <c r="AP51" s="22">
        <f>F49+E50+E53</f>
        <v>5</v>
      </c>
      <c r="AQ51" s="24">
        <f>AO51-AP51</f>
        <v>-1</v>
      </c>
      <c r="AR51" s="22">
        <f>IF(ISBLANK(F50),0,IF(AT49=3,0,IF(AT49=1,1,3)))</f>
        <v>0</v>
      </c>
      <c r="AS51" s="22">
        <f>IF(ISBLANK(F53),0,IF(F53&gt;E53,3,IF(F53=E53,1,0)))</f>
        <v>1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9802</v>
      </c>
      <c r="BA51" s="22" t="s">
        <v>73</v>
      </c>
      <c r="BB51" s="22">
        <f>10000*(AR51+AU51)+(E49-F49+F50-E50)*100+(E49+F50)</f>
        <v>29902</v>
      </c>
      <c r="BC51" s="24">
        <f>10000*(AS51+AU51)+(E49-F49+F53-E53)*100+(E49+F53)</f>
        <v>40104</v>
      </c>
      <c r="BD51" s="29">
        <f>-BF49</f>
        <v>0.5</v>
      </c>
      <c r="BE51" s="25">
        <f>-BF50</f>
        <v>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officiels'!H52,'R'!E52='Résultats officiels'!E52,'Résultats officiels'!F52='R'!F52),1,""))</f>
        <v/>
      </c>
      <c r="D52" s="68" t="str">
        <f>G49</f>
        <v>Corée du Sud</v>
      </c>
      <c r="E52" s="217">
        <v>1</v>
      </c>
      <c r="F52" s="217">
        <v>3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2</v>
      </c>
      <c r="M52" s="115">
        <f>INDEX(AP49:AP52,MATCH(AK52,$AL49:$AL52,0))</f>
        <v>7</v>
      </c>
      <c r="N52" s="117">
        <f>INDEX(AQ49:AQ52,MATCH(AK52,$AL49:$AL52,0))</f>
        <v>-5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0</v>
      </c>
      <c r="AO52" s="32">
        <f>F49+E51+E52</f>
        <v>2</v>
      </c>
      <c r="AP52" s="27">
        <f>E49+F51+F52</f>
        <v>7</v>
      </c>
      <c r="AQ52" s="33">
        <f>AO52-AP52</f>
        <v>-5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-399</v>
      </c>
      <c r="BB52" s="27">
        <f>10000*(AR52+AT52)+(E52-F52+F49-E49)*100+(E52+F49)</f>
        <v>-298</v>
      </c>
      <c r="BC52" s="33">
        <f>10000*(AS52+AT52)+(E51-F51+F49-E49)*100+(E51+F49)</f>
        <v>-299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officiels'!H53,'R'!E53='Résultats officiels'!E53,'Résultats officiels'!F53='R'!F53),1,""))</f>
        <v/>
      </c>
      <c r="D53" s="71" t="str">
        <f>G48</f>
        <v>Mexique</v>
      </c>
      <c r="E53" s="217">
        <v>2</v>
      </c>
      <c r="F53" s="217">
        <v>2</v>
      </c>
      <c r="G53" s="74" t="str">
        <f>D49</f>
        <v>Suède</v>
      </c>
      <c r="H53" s="95">
        <f t="shared" si="0"/>
        <v>3</v>
      </c>
      <c r="I53" s="118"/>
      <c r="J53" s="119" t="str">
        <f>IF(OR(I51&lt;3,I50&lt;2),"TIRAGE AU SORT !!!"," ")</f>
        <v xml:space="preserve"> </v>
      </c>
      <c r="K53" s="175"/>
      <c r="L53" s="175"/>
      <c r="M53" s="175"/>
      <c r="N53" s="175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9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7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7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17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officiels'!H56,'R'!E56='Résultats officiels'!E56,'Résultats officiels'!F56='R'!F56),1,""))</f>
        <v/>
      </c>
      <c r="D56" s="67" t="s">
        <v>103</v>
      </c>
      <c r="E56" s="217">
        <v>4</v>
      </c>
      <c r="F56" s="217">
        <v>0</v>
      </c>
      <c r="G56" s="72" t="s">
        <v>130</v>
      </c>
      <c r="H56" s="95">
        <f t="shared" si="0"/>
        <v>1</v>
      </c>
      <c r="I56" s="177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 t="str">
        <f>IF(H57=0,"",IF(H57='Résultats officiels'!H57,1,""))</f>
        <v/>
      </c>
      <c r="C57" s="75" t="str">
        <f>IF(H57=0,"",IF(AND(H57='Résultats officiels'!H57,'R'!E57='Résultats officiels'!E57,'Résultats officiels'!F57='R'!F57),1,""))</f>
        <v/>
      </c>
      <c r="D57" s="68" t="s">
        <v>131</v>
      </c>
      <c r="E57" s="217">
        <v>2</v>
      </c>
      <c r="F57" s="217">
        <v>2</v>
      </c>
      <c r="G57" s="73" t="s">
        <v>84</v>
      </c>
      <c r="H57" s="95">
        <f t="shared" si="0"/>
        <v>3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9</v>
      </c>
      <c r="L57" s="104">
        <f>INDEX(AO57:AO60,MATCH(AK57,$AL57:$AL60,0))</f>
        <v>9</v>
      </c>
      <c r="M57" s="103">
        <f>INDEX(AP57:AP60,MATCH(AK57,$AL57:$AL60,0))</f>
        <v>3</v>
      </c>
      <c r="N57" s="123">
        <f>INDEX(AQ57:AQ60,MATCH(AK57,$AL57:$AL60,0))</f>
        <v>6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4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9</v>
      </c>
      <c r="AO57" s="47">
        <f>E56+E58+F60</f>
        <v>9</v>
      </c>
      <c r="AP57" s="46">
        <f>F56+F58+E60</f>
        <v>3</v>
      </c>
      <c r="AQ57" s="48">
        <f>AO57-AP57</f>
        <v>6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3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60506</v>
      </c>
      <c r="BA57" s="46">
        <f>10000*(AS57+AU57)+(E56-F56+F60-E60)*100+(E56+F60)</f>
        <v>60507</v>
      </c>
      <c r="BB57" s="46">
        <f>10000*(AT57+AU57)+(F60-E60+E58-F58)*100+(F60+E58)</f>
        <v>60205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officiels'!H58,'R'!E58='Résultats officiels'!E58,'Résultats officiels'!F58='R'!F58),1,""))</f>
        <v/>
      </c>
      <c r="D58" s="68" t="str">
        <f>D56</f>
        <v>Belgique</v>
      </c>
      <c r="E58" s="217">
        <v>2</v>
      </c>
      <c r="F58" s="217">
        <v>1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4</v>
      </c>
      <c r="L58" s="109">
        <f>INDEX(AO57:AO60,MATCH(AK58,$AL57:$AL60,0))</f>
        <v>7</v>
      </c>
      <c r="M58" s="108">
        <f>INDEX(AP57:AP60,MATCH(AK58,$AL57:$AL60,0))</f>
        <v>5</v>
      </c>
      <c r="N58" s="110">
        <f>INDEX(AQ57:AQ60,MATCH(AK58,$AL57:$AL60,0))</f>
        <v>2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0</v>
      </c>
      <c r="AO58" s="47">
        <f>F56+F59+E61</f>
        <v>1</v>
      </c>
      <c r="AP58" s="46">
        <f>E56+E59+F61</f>
        <v>9</v>
      </c>
      <c r="AQ58" s="48">
        <f>AO58-AP58</f>
        <v>-8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-499</v>
      </c>
      <c r="BA58" s="46">
        <f>10000*(AR58+AU58)+(F56-E56+F59-E59)*100+(F56+F59)</f>
        <v>-700</v>
      </c>
      <c r="BB58" s="46" t="s">
        <v>73</v>
      </c>
      <c r="BC58" s="48">
        <f>10000*(AT58+AU58)+(F59-E59+E61-F61)*100+(F59+E61)</f>
        <v>-399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officiels'!H59,'R'!E59='Résultats officiels'!E59,'Résultats officiels'!F59='R'!F59),1,""))</f>
        <v/>
      </c>
      <c r="D59" s="68" t="str">
        <f>G57</f>
        <v>Angleterre</v>
      </c>
      <c r="E59" s="217">
        <v>3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4</v>
      </c>
      <c r="L59" s="112">
        <f>INDEX(AO57:AO60,MATCH(AK59,$AL57:$AL60,0))</f>
        <v>5</v>
      </c>
      <c r="M59" s="111">
        <f>INDEX(AP57:AP60,MATCH(AK59,$AL57:$AL60,0))</f>
        <v>5</v>
      </c>
      <c r="N59" s="113">
        <f>INDEX(AQ57:AQ60,MATCH(AK59,$AL57:$AL60,0))</f>
        <v>0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4</v>
      </c>
      <c r="AO59" s="47">
        <f>E57+F58+F61</f>
        <v>5</v>
      </c>
      <c r="AP59" s="46">
        <f>F57+E58+E61</f>
        <v>5</v>
      </c>
      <c r="AQ59" s="48">
        <f>AO59-AP59</f>
        <v>0</v>
      </c>
      <c r="AR59" s="46">
        <f>IF(ISBLANK(F58),0,IF(AT57=3,0,IF(AT57=1,1,3)))</f>
        <v>0</v>
      </c>
      <c r="AS59" s="46">
        <f>IF(ISBLANK(F61),0,IF(F61&gt;E61,3,IF(F61=E61,1,0)))</f>
        <v>3</v>
      </c>
      <c r="AT59" s="46" t="s">
        <v>73</v>
      </c>
      <c r="AU59" s="46">
        <f>IF(ISBLANK(E57),0,IF(E57&gt;F57,3,IF(E57=F57,1,0)))</f>
        <v>1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30003</v>
      </c>
      <c r="BA59" s="46" t="s">
        <v>73</v>
      </c>
      <c r="BB59" s="46">
        <f>10000*(AR59+AU59)+(E57-F57+F58-E58)*100+(E57+F58)</f>
        <v>9903</v>
      </c>
      <c r="BC59" s="48">
        <f>10000*(AS59+AU59)+(E57-F57+F61-E61)*100+(E57+F61)</f>
        <v>40104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>
        <f>IF(H60=0,"",IF(H60='Résultats officiels'!H60,1,""))</f>
        <v>1</v>
      </c>
      <c r="C60" s="75" t="str">
        <f>IF(H60=0,"",IF(AND(H60='Résultats officiels'!H60,'R'!E60='Résultats officiels'!E60,'Résultats officiels'!F60='R'!F60),1,""))</f>
        <v/>
      </c>
      <c r="D60" s="68" t="str">
        <f>G57</f>
        <v>Angleterre</v>
      </c>
      <c r="E60" s="217">
        <v>2</v>
      </c>
      <c r="F60" s="217">
        <v>3</v>
      </c>
      <c r="G60" s="73" t="str">
        <f>D56</f>
        <v>Belgique</v>
      </c>
      <c r="H60" s="95">
        <f t="shared" si="0"/>
        <v>2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0</v>
      </c>
      <c r="L60" s="116">
        <f>INDEX(AO57:AO60,MATCH(AK60,$AL57:$AL60,0))</f>
        <v>1</v>
      </c>
      <c r="M60" s="115">
        <f>INDEX(AP57:AP60,MATCH(AK60,$AL57:$AL60,0))</f>
        <v>9</v>
      </c>
      <c r="N60" s="117">
        <f>INDEX(AQ57:AQ60,MATCH(AK60,$AL57:$AL60,0))</f>
        <v>-8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4</v>
      </c>
      <c r="AO60" s="58">
        <f>F57+E59+E60</f>
        <v>7</v>
      </c>
      <c r="AP60" s="51">
        <f>E57+F59+F60</f>
        <v>5</v>
      </c>
      <c r="AQ60" s="59">
        <f>AO60-AP60</f>
        <v>2</v>
      </c>
      <c r="AR60" s="51">
        <f>IF(ISBLANK(E60),0,IF(AU57=3,0,IF(AU57=1,1,3)))</f>
        <v>0</v>
      </c>
      <c r="AS60" s="51">
        <f>IF(ISBLANK(E59),0,IF(AU58=3,0,IF(AU58=1,1,3)))</f>
        <v>3</v>
      </c>
      <c r="AT60" s="51">
        <f>IF(ISBLANK(F57),0,IF(AU59=3,0,IF(AU59=1,1,3)))</f>
        <v>1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30205</v>
      </c>
      <c r="BB60" s="51">
        <f>10000*(AR60+AT60)+(E60-F60+F57-E57)*100+(E60+F57)</f>
        <v>9904</v>
      </c>
      <c r="BC60" s="59">
        <f>10000*(AS60+AT60)+(E59-F59+F57-E57)*100+(E59+F57)</f>
        <v>40305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>
        <f>IF(H61=0,"",IF(H61='Résultats officiels'!H61,1,""))</f>
        <v>1</v>
      </c>
      <c r="C61" s="75">
        <f>IF(H61=0,"",IF(AND(H61='Résultats officiels'!H61,'R'!E61='Résultats officiels'!E61,'Résultats officiels'!F61='R'!F61),1,""))</f>
        <v>1</v>
      </c>
      <c r="D61" s="71" t="str">
        <f>G56</f>
        <v>Panama</v>
      </c>
      <c r="E61" s="217">
        <v>1</v>
      </c>
      <c r="F61" s="217">
        <v>2</v>
      </c>
      <c r="G61" s="74" t="str">
        <f>D57</f>
        <v>Tunisie</v>
      </c>
      <c r="H61" s="95">
        <f t="shared" si="0"/>
        <v>2</v>
      </c>
      <c r="I61" s="118"/>
      <c r="J61" s="119" t="str">
        <f>IF(OR(I59&lt;3,I58&lt;2),"TIRAGE AU SORT !!!"," ")</f>
        <v xml:space="preserve"> </v>
      </c>
      <c r="K61" s="175"/>
      <c r="L61" s="175"/>
      <c r="M61" s="175"/>
      <c r="N61" s="175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7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7"/>
      <c r="J63" s="95"/>
      <c r="K63" s="95"/>
      <c r="L63" s="95"/>
      <c r="M63" s="95"/>
      <c r="N63" s="95"/>
      <c r="O63" s="95"/>
      <c r="P63" s="175"/>
      <c r="Q63" s="175"/>
      <c r="R63" s="175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officiels'!H64,'R'!E64='Résultats officiels'!E64,'Résultats officiels'!F64='R'!F64),1,""))</f>
        <v/>
      </c>
      <c r="D64" s="67" t="s">
        <v>78</v>
      </c>
      <c r="E64" s="217">
        <v>2</v>
      </c>
      <c r="F64" s="217">
        <v>0</v>
      </c>
      <c r="G64" s="72" t="s">
        <v>79</v>
      </c>
      <c r="H64" s="95">
        <f t="shared" si="0"/>
        <v>1</v>
      </c>
      <c r="I64" s="177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6"/>
      <c r="Q64" s="176"/>
      <c r="R64" s="176"/>
      <c r="S64" s="280" t="s">
        <v>107</v>
      </c>
      <c r="T64" s="281"/>
      <c r="U64" s="262">
        <f>SUM(U51:U62)</f>
        <v>60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>
        <f>IF(H65=0,"",IF(H65='Résultats officiels'!H65,1,""))</f>
        <v>1</v>
      </c>
      <c r="C65" s="75">
        <f>IF(H65=0,"",IF(AND(H65='Résultats officiels'!H65,'R'!E65='Résultats officiels'!E65,'Résultats officiels'!F65='R'!F65),1,""))</f>
        <v>1</v>
      </c>
      <c r="D65" s="68" t="s">
        <v>132</v>
      </c>
      <c r="E65" s="217">
        <v>1</v>
      </c>
      <c r="F65" s="217">
        <v>2</v>
      </c>
      <c r="G65" s="73" t="s">
        <v>133</v>
      </c>
      <c r="H65" s="95">
        <f t="shared" si="0"/>
        <v>2</v>
      </c>
      <c r="I65" s="101">
        <f>AI65</f>
        <v>1</v>
      </c>
      <c r="J65" s="122" t="str">
        <f>INDEX(AM65:AM68,MATCH(AK65,$AL65:$AL68,0))</f>
        <v>Sénégal</v>
      </c>
      <c r="K65" s="103">
        <f>INDEX(AN65:AN68,MATCH(AK65,$AL65:$AL68,0))</f>
        <v>7</v>
      </c>
      <c r="L65" s="104">
        <f>INDEX(AO65:AO68,MATCH(AK65,$AL65:$AL68,0))</f>
        <v>7</v>
      </c>
      <c r="M65" s="103">
        <f>INDEX(AP65:AP68,MATCH(AK65,$AL65:$AL68,0))</f>
        <v>5</v>
      </c>
      <c r="N65" s="123">
        <f>INDEX(AQ65:AQ68,MATCH(AK65,$AL65:$AL68,0))</f>
        <v>2</v>
      </c>
      <c r="O65" s="95"/>
      <c r="P65" s="176"/>
      <c r="Q65" s="176"/>
      <c r="R65" s="176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0.98</v>
      </c>
      <c r="AL65" s="44">
        <f>SUM(BD65:BG65)+2.45</f>
        <v>1.9500000000000002</v>
      </c>
      <c r="AM65" s="45" t="str">
        <f>D64</f>
        <v>Colombie</v>
      </c>
      <c r="AN65" s="46">
        <f>SUM(AR65:AU65)</f>
        <v>5</v>
      </c>
      <c r="AO65" s="47">
        <f>E64+E66+F68</f>
        <v>6</v>
      </c>
      <c r="AP65" s="46">
        <f>F64+F66+E68</f>
        <v>4</v>
      </c>
      <c r="AQ65" s="48">
        <f>AO65-AP65</f>
        <v>2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1</v>
      </c>
      <c r="AU65" s="46">
        <f>IF(ISBLANK(F68),0,IF(F68&gt;E68,3,IF(F68=E68,1,0)))</f>
        <v>1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0</v>
      </c>
      <c r="AZ65" s="47">
        <f>10000*(AS65+AT65)+(E66-F66+E64-F64)*100+(E66+E64)</f>
        <v>40204</v>
      </c>
      <c r="BA65" s="46">
        <f>10000*(AS65+AU65)+(E64-F64+F68-E68)*100+(E64+F68)</f>
        <v>40204</v>
      </c>
      <c r="BB65" s="46">
        <f>10000*(AT65+AU65)+(F68-E68+E66-F66)*100+(F68+E66)</f>
        <v>20004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officiels'!H66,'R'!E66='Résultats officiels'!E66,'Résultats officiels'!F66='R'!F66),1,""))</f>
        <v/>
      </c>
      <c r="D66" s="68" t="str">
        <f>D64</f>
        <v>Colombie</v>
      </c>
      <c r="E66" s="217">
        <v>2</v>
      </c>
      <c r="F66" s="217">
        <v>2</v>
      </c>
      <c r="G66" s="73" t="str">
        <f>D65</f>
        <v>Pologne</v>
      </c>
      <c r="H66" s="95">
        <f t="shared" si="0"/>
        <v>3</v>
      </c>
      <c r="I66" s="106">
        <f>AI66</f>
        <v>2</v>
      </c>
      <c r="J66" s="124" t="str">
        <f>INDEX(AM65:AM68,MATCH(AK66,$AL65:$AL68,0))</f>
        <v>Colombie</v>
      </c>
      <c r="K66" s="108">
        <f>INDEX(AN65:AN68,MATCH(AK66,$AL65:$AL68,0))</f>
        <v>5</v>
      </c>
      <c r="L66" s="109">
        <f>INDEX(AO65:AO68,MATCH(AK66,$AL65:$AL68,0))</f>
        <v>6</v>
      </c>
      <c r="M66" s="108">
        <f>INDEX(AP65:AP68,MATCH(AK66,$AL65:$AL68,0))</f>
        <v>4</v>
      </c>
      <c r="N66" s="110">
        <f>INDEX(AQ65:AQ68,MATCH(AK66,$AL65:$AL68,0))</f>
        <v>2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1.9500000000000002</v>
      </c>
      <c r="AL66" s="52">
        <f>SUM(BD66:BG66)+2.46</f>
        <v>3.96</v>
      </c>
      <c r="AM66" s="45" t="str">
        <f>G64</f>
        <v>Japon</v>
      </c>
      <c r="AN66" s="46">
        <f>SUM(AR66:AU66)</f>
        <v>0</v>
      </c>
      <c r="AO66" s="47">
        <f>F64+F67+E69</f>
        <v>2</v>
      </c>
      <c r="AP66" s="46">
        <f>E64+E67+F69</f>
        <v>6</v>
      </c>
      <c r="AQ66" s="48">
        <f>AO66-AP66</f>
        <v>-4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-300</v>
      </c>
      <c r="BA66" s="46">
        <f>10000*(AR66+AU66)+(F64-E64+F67-E67)*100+(F64+F67)</f>
        <v>-298</v>
      </c>
      <c r="BB66" s="46" t="s">
        <v>73</v>
      </c>
      <c r="BC66" s="48">
        <f>10000*(AT66+AU66)+(F67-E67+E69-F69)*100+(F67+E69)</f>
        <v>-198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officiels'!H67,'R'!E67='Résultats officiels'!E67,'Résultats officiels'!F67='R'!F67),1,""))</f>
        <v/>
      </c>
      <c r="D67" s="68" t="str">
        <f>G65</f>
        <v>Sénégal</v>
      </c>
      <c r="E67" s="217">
        <v>3</v>
      </c>
      <c r="F67" s="217">
        <v>2</v>
      </c>
      <c r="G67" s="73" t="str">
        <f>G64</f>
        <v>Japon</v>
      </c>
      <c r="H67" s="95">
        <f t="shared" si="0"/>
        <v>1</v>
      </c>
      <c r="I67" s="106">
        <f>AI67</f>
        <v>3</v>
      </c>
      <c r="J67" s="68" t="str">
        <f>INDEX(AM65:AM68,MATCH(AK67,$AL65:$AL68,0))</f>
        <v>Pologne</v>
      </c>
      <c r="K67" s="111">
        <f>INDEX(AN65:AN68,MATCH(AK67,$AL65:$AL68,0))</f>
        <v>4</v>
      </c>
      <c r="L67" s="112">
        <f>INDEX(AO65:AO68,MATCH(AK67,$AL65:$AL68,0))</f>
        <v>4</v>
      </c>
      <c r="M67" s="111">
        <f>INDEX(AP65:AP68,MATCH(AK67,$AL65:$AL68,0))</f>
        <v>4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2.97</v>
      </c>
      <c r="AL67" s="52">
        <f>SUM(BD67:BG67)+2.47</f>
        <v>2.97</v>
      </c>
      <c r="AM67" s="45" t="str">
        <f>D65</f>
        <v>Pologne</v>
      </c>
      <c r="AN67" s="46">
        <f>SUM(AR67:AU67)</f>
        <v>4</v>
      </c>
      <c r="AO67" s="47">
        <f>E65+F66+F69</f>
        <v>4</v>
      </c>
      <c r="AP67" s="46">
        <f>F65+E66+E69</f>
        <v>4</v>
      </c>
      <c r="AQ67" s="48">
        <f>AO67-AP67</f>
        <v>0</v>
      </c>
      <c r="AR67" s="46">
        <f>IF(ISBLANK(F66),0,IF(AT65=3,0,IF(AT65=1,1,3)))</f>
        <v>1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0</v>
      </c>
      <c r="AV67" s="47" t="b">
        <f>10*(AQ65-AQ67)+AO65-AO67&lt;0</f>
        <v>0</v>
      </c>
      <c r="AW67" s="46" t="b">
        <f>10*(AQ66-AQ67)+AO66-AO67&lt;0</f>
        <v>1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40103</v>
      </c>
      <c r="BA67" s="46" t="s">
        <v>73</v>
      </c>
      <c r="BB67" s="46">
        <f>10000*(AR67+AU67)+(E65-F65+F66-E66)*100+(E65+F66)</f>
        <v>9903</v>
      </c>
      <c r="BC67" s="48">
        <f>10000*(AS67+AU67)+(E65-F65+F69-E69)*100+(E65+F69)</f>
        <v>30002</v>
      </c>
      <c r="BD67" s="53">
        <f>-BF65</f>
        <v>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officiels'!H68,'R'!E68='Résultats officiels'!E68,'Résultats officiels'!F68='R'!F68),1,""))</f>
        <v/>
      </c>
      <c r="D68" s="68" t="str">
        <f>G65</f>
        <v>Sénégal</v>
      </c>
      <c r="E68" s="217">
        <v>2</v>
      </c>
      <c r="F68" s="217">
        <v>2</v>
      </c>
      <c r="G68" s="73" t="str">
        <f>D64</f>
        <v>Colombie</v>
      </c>
      <c r="H68" s="95">
        <f t="shared" si="0"/>
        <v>3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0</v>
      </c>
      <c r="L68" s="116">
        <f>INDEX(AO65:AO68,MATCH(AK68,$AL65:$AL68,0))</f>
        <v>2</v>
      </c>
      <c r="M68" s="115">
        <f>INDEX(AP65:AP68,MATCH(AK68,$AL65:$AL68,0))</f>
        <v>6</v>
      </c>
      <c r="N68" s="117">
        <f>INDEX(AQ65:AQ68,MATCH(AK68,$AL65:$AL68,0))</f>
        <v>-4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0.98</v>
      </c>
      <c r="AM68" s="57" t="str">
        <f>G65</f>
        <v>Sénégal</v>
      </c>
      <c r="AN68" s="51">
        <f>SUM(AR68:AU68)</f>
        <v>7</v>
      </c>
      <c r="AO68" s="58">
        <f>F65+E67+E68</f>
        <v>7</v>
      </c>
      <c r="AP68" s="51">
        <f>E65+F67+F68</f>
        <v>5</v>
      </c>
      <c r="AQ68" s="59">
        <f>AO68-AP68</f>
        <v>2</v>
      </c>
      <c r="AR68" s="51">
        <f>IF(ISBLANK(E68),0,IF(AU65=3,0,IF(AU65=1,1,3)))</f>
        <v>1</v>
      </c>
      <c r="AS68" s="51">
        <f>IF(ISBLANK(E67),0,IF(AU66=3,0,IF(AU66=1,1,3)))</f>
        <v>3</v>
      </c>
      <c r="AT68" s="51">
        <f>IF(ISBLANK(F65),0,IF(AU67=3,0,IF(AU67=1,1,3)))</f>
        <v>3</v>
      </c>
      <c r="AU68" s="51" t="s">
        <v>73</v>
      </c>
      <c r="AV68" s="58" t="b">
        <f>10*(AQ65-AQ68)+AO65-AO68&lt;0</f>
        <v>1</v>
      </c>
      <c r="AW68" s="51" t="b">
        <f>10*(AQ66-AQ68)+AO66-AO68&lt;0</f>
        <v>1</v>
      </c>
      <c r="AX68" s="51" t="b">
        <f>10*(AQ67-AQ68)+AO67-AO68&lt;0</f>
        <v>1</v>
      </c>
      <c r="AY68" s="59" t="s">
        <v>73</v>
      </c>
      <c r="AZ68" s="58" t="s">
        <v>73</v>
      </c>
      <c r="BA68" s="51">
        <f>10000*(AR68+AS68)+(E67-F67+E68-F68)*100+(E67+E68)</f>
        <v>40105</v>
      </c>
      <c r="BB68" s="51">
        <f>10000*(AR68+AT68)+(E68-F68+F65-E65)*100+(E68+F65)</f>
        <v>40104</v>
      </c>
      <c r="BC68" s="59">
        <f>10000*(AS68+AT68)+(E67-F67+F65-E65)*100+(E67+F65)</f>
        <v>60205</v>
      </c>
      <c r="BD68" s="60">
        <f>-BG65</f>
        <v>-0.5</v>
      </c>
      <c r="BE68" s="61">
        <f>-BG66</f>
        <v>-0.5</v>
      </c>
      <c r="BF68" s="61">
        <f>-BG67</f>
        <v>-0.5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>
        <f>IF(H69=0,"",IF(AND(H69='Résultats officiels'!H69,'R'!E69='Résultats officiels'!E69,'Résultats officiels'!F69='R'!F69),1,""))</f>
        <v>1</v>
      </c>
      <c r="D69" s="71" t="str">
        <f>G64</f>
        <v>Japon</v>
      </c>
      <c r="E69" s="217">
        <v>0</v>
      </c>
      <c r="F69" s="217">
        <v>1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75"/>
      <c r="L69" s="175"/>
      <c r="M69" s="175"/>
      <c r="N69" s="17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D3:F3"/>
    <mergeCell ref="G3:W4"/>
    <mergeCell ref="U2:X2"/>
    <mergeCell ref="B4:B5"/>
    <mergeCell ref="C4:C5"/>
    <mergeCell ref="S7:V7"/>
    <mergeCell ref="Y13:AA19"/>
    <mergeCell ref="O14:P15"/>
    <mergeCell ref="S14:S15"/>
    <mergeCell ref="T14:T15"/>
    <mergeCell ref="O16:P17"/>
    <mergeCell ref="O12:P13"/>
    <mergeCell ref="S12:S13"/>
    <mergeCell ref="T12:T13"/>
    <mergeCell ref="S16:S17"/>
    <mergeCell ref="T16:T17"/>
    <mergeCell ref="O18:P19"/>
    <mergeCell ref="S18:S19"/>
    <mergeCell ref="T18:T19"/>
    <mergeCell ref="Y7:AA12"/>
    <mergeCell ref="O8:P9"/>
    <mergeCell ref="S8:S9"/>
    <mergeCell ref="Y20:AA23"/>
    <mergeCell ref="O22:P23"/>
    <mergeCell ref="S22:S23"/>
    <mergeCell ref="T22:T23"/>
    <mergeCell ref="T8:T9"/>
    <mergeCell ref="O10:P11"/>
    <mergeCell ref="S10:S11"/>
    <mergeCell ref="T10:T11"/>
    <mergeCell ref="O24:P25"/>
    <mergeCell ref="S25:V25"/>
    <mergeCell ref="O20:P21"/>
    <mergeCell ref="S20:S21"/>
    <mergeCell ref="T20:T21"/>
    <mergeCell ref="O26:P27"/>
    <mergeCell ref="S26:S27"/>
    <mergeCell ref="T26:T27"/>
    <mergeCell ref="O28:P29"/>
    <mergeCell ref="S28:S29"/>
    <mergeCell ref="T28:T29"/>
    <mergeCell ref="O30:P31"/>
    <mergeCell ref="S30:S31"/>
    <mergeCell ref="T30:T31"/>
    <mergeCell ref="O32:P33"/>
    <mergeCell ref="S32:S33"/>
    <mergeCell ref="T32:T33"/>
    <mergeCell ref="Q47:R47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Q46:R46"/>
    <mergeCell ref="S43:S44"/>
    <mergeCell ref="T43:T44"/>
    <mergeCell ref="Y43:Y44"/>
    <mergeCell ref="Z43:Z44"/>
    <mergeCell ref="Y46:Z47"/>
    <mergeCell ref="Y50:Z51"/>
    <mergeCell ref="AA46:AA47"/>
    <mergeCell ref="Y48:Z49"/>
    <mergeCell ref="AA48:AA49"/>
    <mergeCell ref="S49:X49"/>
    <mergeCell ref="AA50:AA51"/>
    <mergeCell ref="S53:T54"/>
    <mergeCell ref="U53:U54"/>
    <mergeCell ref="S46:T47"/>
    <mergeCell ref="U46:U47"/>
    <mergeCell ref="U64:U65"/>
    <mergeCell ref="S51:T52"/>
    <mergeCell ref="U51:U52"/>
    <mergeCell ref="S50:X50"/>
    <mergeCell ref="V64:X65"/>
    <mergeCell ref="S55:T56"/>
    <mergeCell ref="U55:U56"/>
    <mergeCell ref="S61:T62"/>
    <mergeCell ref="U61:U62"/>
    <mergeCell ref="S63:U63"/>
    <mergeCell ref="S64:T65"/>
    <mergeCell ref="Y56:AC57"/>
    <mergeCell ref="S57:T58"/>
    <mergeCell ref="U57:U58"/>
    <mergeCell ref="V58:X60"/>
    <mergeCell ref="S59:T60"/>
    <mergeCell ref="U59:U60"/>
  </mergeCells>
  <conditionalFormatting sqref="U8 U10 U12 U14 U16 U18 U20 U22 U26 U28 U30 U32 U36 U38 U43">
    <cfRule type="expression" dxfId="263" priority="7" stopIfTrue="1">
      <formula>100*$V8+$W8&gt;100*$V9+$W9</formula>
    </cfRule>
  </conditionalFormatting>
  <conditionalFormatting sqref="U9 U11 U13 U15 U17 U19 U21 U23 U27 U29 U31 U33 U37 U39 U44">
    <cfRule type="expression" dxfId="262" priority="6" stopIfTrue="1">
      <formula>100*$V9+$W9&gt;100*$V8+$W8</formula>
    </cfRule>
  </conditionalFormatting>
  <conditionalFormatting sqref="AA43">
    <cfRule type="expression" dxfId="261" priority="5" stopIfTrue="1">
      <formula>100*$AB43+$AC43&gt;100*$AB44+$AC44</formula>
    </cfRule>
  </conditionalFormatting>
  <conditionalFormatting sqref="AA44">
    <cfRule type="expression" dxfId="260" priority="4" stopIfTrue="1">
      <formula>100*$AB44+$AC44&gt;100*$AB43+$AC43</formula>
    </cfRule>
  </conditionalFormatting>
  <conditionalFormatting sqref="J35:N35 J43:N43 J11:N11 J27:N27 J19:N19 J51:N51 J59:N59 J67:N67">
    <cfRule type="expression" dxfId="259" priority="3" stopIfTrue="1">
      <formula>OR($I11&lt;3)</formula>
    </cfRule>
  </conditionalFormatting>
  <conditionalFormatting sqref="J36:N36 J44:N44 J12:N12 J28:N28 J20:N20 J52:N52 J60:N60 J68:N68">
    <cfRule type="expression" dxfId="258" priority="2" stopIfTrue="1">
      <formula>$I12&lt;3</formula>
    </cfRule>
  </conditionalFormatting>
  <conditionalFormatting sqref="U46:U47 AA46:AA51">
    <cfRule type="cellIs" dxfId="257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AG20" sqref="AG20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134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-2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officiels'!H8,A!E8='Résultats officiels'!E8,'Résultats officiels'!F8=A!F8),1,""))</f>
        <v/>
      </c>
      <c r="D8" s="67" t="s">
        <v>104</v>
      </c>
      <c r="E8" s="217">
        <v>2</v>
      </c>
      <c r="F8" s="217">
        <v>1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officiels'!U13=A!U8),"E",""))</f>
        <v>E</v>
      </c>
      <c r="R8" s="98" t="str">
        <f>IF('Résultats officiels'!O8=0,"",IF(AND(U8='Résultats officiels'!U8,A!U9='Résultats officiels'!U9),"A",""))</f>
        <v/>
      </c>
      <c r="S8" s="286" t="str">
        <f>IF(O8=0,"",IF(AND(R8="A",O8='Résultats officiels'!O8),1,IF(AND(A!R9="A",A!O8='Résultats officiels'!O12),1,"")))</f>
        <v/>
      </c>
      <c r="T8" s="287" t="str">
        <f>IF(O8=0,"",IF(AND(R8="A",O8='Résultats officiels'!O8,V8='Résultats officiels'!V8,'Résultats officiels'!V9=A!V9),1,IF(AND(A!R9="A",A!O8='Résultats officiels'!O12,A!V8='Résultats officiels'!V13,'Résultats officiels'!V12=A!V9),1,"")))</f>
        <v/>
      </c>
      <c r="U8" s="99" t="str">
        <f>IF(OR(I10&lt;2),"A1",T(J9))</f>
        <v>Uruguay</v>
      </c>
      <c r="V8" s="218">
        <v>1</v>
      </c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officiels'!H9,A!E9='Résultats officiels'!E9,'Résultats officiels'!F9=A!F9),1,""))</f>
        <v/>
      </c>
      <c r="D9" s="68" t="s">
        <v>122</v>
      </c>
      <c r="E9" s="217">
        <v>1</v>
      </c>
      <c r="F9" s="217">
        <v>2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7</v>
      </c>
      <c r="L9" s="104">
        <f>INDEX(AO9:AO12,MATCH(AK9,$AL9:$AL12,0))</f>
        <v>5</v>
      </c>
      <c r="M9" s="103">
        <f>INDEX(AP9:AP12,MATCH(AK9,$AL9:$AL12,0))</f>
        <v>2</v>
      </c>
      <c r="N9" s="105">
        <f>INDEX(AQ9:AQ12,MATCH(AK9,$AL9:$AL12,0))</f>
        <v>3</v>
      </c>
      <c r="O9" s="293"/>
      <c r="P9" s="293"/>
      <c r="Q9" s="97" t="str">
        <f>IF(AND('Résultats officiels'!O8&gt;0,U9='Résultats officiels'!U9),"E",IF(AND('Résultats officiels'!O12&gt;0,'Résultats officiels'!U12=A!U9),"E",""))</f>
        <v>E</v>
      </c>
      <c r="R9" s="98" t="str">
        <f>IF('Résultats officiels'!O12=0,"",IF(AND(U8='Résultats officiels'!U13,'Résultats officiels'!U12=A!U9),"A",""))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Espagne</v>
      </c>
      <c r="V9" s="219">
        <v>3</v>
      </c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1.9500000000000002</v>
      </c>
      <c r="AM9" s="21" t="str">
        <f>D8</f>
        <v>Russie</v>
      </c>
      <c r="AN9" s="22">
        <f>SUM(AR9:AU9)</f>
        <v>6</v>
      </c>
      <c r="AO9" s="23">
        <f>E8+E10+F12</f>
        <v>5</v>
      </c>
      <c r="AP9" s="22">
        <f>F8+F10+E12</f>
        <v>4</v>
      </c>
      <c r="AQ9" s="24">
        <f>AO9-AP9</f>
        <v>1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3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0</v>
      </c>
      <c r="AZ9" s="23">
        <f>10000*(AS9+AT9)+(E10-F10+E8-F8)*100+(E10+E8)</f>
        <v>60305</v>
      </c>
      <c r="BA9" s="22">
        <f>10000*(AS9+AU9)+(E8-F8+F12-E12)*100+(E8+F12)</f>
        <v>29902</v>
      </c>
      <c r="BB9" s="22">
        <f>10000*(AT9+AU9)+(E10-F10+F12-E12)*100+(E10+F12)</f>
        <v>30003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>
        <f>IF(H10=0,"",IF(H10='Résultats officiels'!H10,1,""))</f>
        <v>1</v>
      </c>
      <c r="C10" s="70">
        <f>IF(H10=0,"",IF(AND(H10='Résultats officiels'!H10,A!E10='Résultats officiels'!E10,'Résultats officiels'!F10=A!F10),1,""))</f>
        <v>1</v>
      </c>
      <c r="D10" s="68" t="str">
        <f>D8</f>
        <v>Russie</v>
      </c>
      <c r="E10" s="217">
        <v>3</v>
      </c>
      <c r="F10" s="217">
        <v>1</v>
      </c>
      <c r="G10" s="73" t="str">
        <f>D9</f>
        <v>Egypte</v>
      </c>
      <c r="H10" s="95">
        <f t="shared" si="0"/>
        <v>1</v>
      </c>
      <c r="I10" s="106">
        <f>AI10</f>
        <v>2</v>
      </c>
      <c r="J10" s="107" t="str">
        <f>INDEX(AM9:AM12,MATCH(AK10,$AL9:$AL12,0))</f>
        <v>Russie</v>
      </c>
      <c r="K10" s="108">
        <f>INDEX(AN9:AN12,MATCH(AK10,$AL9:$AL12,0))</f>
        <v>6</v>
      </c>
      <c r="L10" s="109">
        <f>INDEX(AO9:AO12,MATCH(AK10,$AL9:$AL12,0))</f>
        <v>5</v>
      </c>
      <c r="M10" s="108">
        <f>INDEX(AP9:AP12,MATCH(AK10,$AL9:$AL12,0))</f>
        <v>4</v>
      </c>
      <c r="N10" s="110">
        <f>INDEX(AQ9:AQ12,MATCH(AK10,$AL9:$AL12,0))</f>
        <v>1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officiels'!O10),1,IF(AND(A!R11="A",A!O10='Résultats officiels'!O14),1,"")))</f>
        <v/>
      </c>
      <c r="T10" s="310" t="str">
        <f>IF(O10=0,"",IF(AND(R10="A",O10='Résultats officiels'!O10,V10='Résultats officiels'!V10,'Résultats officiels'!V11=A!V11),1,IF(AND(A!R11="A",A!O10='Résultats officiels'!O14,A!V10='Résultats officiels'!V15,'Résultats officiels'!V14=A!V11),1,"")))</f>
        <v/>
      </c>
      <c r="U10" s="99" t="str">
        <f>IF(OR(I26&lt;2),"C1",T(J25))</f>
        <v>France</v>
      </c>
      <c r="V10" s="218">
        <v>3</v>
      </c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1.9500000000000002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1</v>
      </c>
      <c r="AO10" s="23">
        <f>F8+F11+E13</f>
        <v>2</v>
      </c>
      <c r="AP10" s="22">
        <f>E8+E11+F13</f>
        <v>5</v>
      </c>
      <c r="AQ10" s="24">
        <f>AO10-AP10</f>
        <v>-3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1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-299</v>
      </c>
      <c r="BA10" s="22">
        <f>10000*(AR10+AU10)+(F8-E8+F11-E11)*100+(F8+F11)</f>
        <v>9902</v>
      </c>
      <c r="BB10" s="22" t="s">
        <v>73</v>
      </c>
      <c r="BC10" s="24">
        <f>10000*(AT10+AU10)+(F11-E11+E13-F13)*100+(F11+E13)</f>
        <v>9801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 t="str">
        <f>IF(H11=0,"",IF(H11='Résultats officiels'!H11,1,""))</f>
        <v/>
      </c>
      <c r="C11" s="70" t="str">
        <f>IF(H11=0,"",IF(AND(H11='Résultats officiels'!H11,A!E11='Résultats officiels'!E11,'Résultats officiels'!F11=A!F11),1,""))</f>
        <v/>
      </c>
      <c r="D11" s="68" t="str">
        <f>G9</f>
        <v>Uruguay</v>
      </c>
      <c r="E11" s="217">
        <v>1</v>
      </c>
      <c r="F11" s="217">
        <v>1</v>
      </c>
      <c r="G11" s="73" t="str">
        <f>G8</f>
        <v>Arabie Saoudite</v>
      </c>
      <c r="H11" s="95">
        <f t="shared" si="0"/>
        <v>3</v>
      </c>
      <c r="I11" s="106">
        <f>AI11</f>
        <v>3</v>
      </c>
      <c r="J11" s="68" t="str">
        <f>INDEX(AM9:AM12,MATCH(AK11,$AL9:$AL12,0))</f>
        <v>Egypte</v>
      </c>
      <c r="K11" s="111">
        <f>INDEX(AN9:AN12,MATCH(AK11,$AL9:$AL12,0))</f>
        <v>3</v>
      </c>
      <c r="L11" s="112">
        <f>INDEX(AO9:AO12,MATCH(AK11,$AL9:$AL12,0))</f>
        <v>4</v>
      </c>
      <c r="M11" s="111">
        <f>INDEX(AP9:AP12,MATCH(AK11,$AL9:$AL12,0))</f>
        <v>5</v>
      </c>
      <c r="N11" s="113">
        <f>INDEX(AQ9:AQ12,MATCH(AK11,$AL9:$AL12,0))</f>
        <v>-1</v>
      </c>
      <c r="O11" s="293"/>
      <c r="P11" s="293"/>
      <c r="Q11" s="97" t="str">
        <f>IF(AND('Résultats officiels'!O10&gt;0,U11='Résultats officiels'!U11),"E",IF(AND('Résultats officiels'!O14&gt;0,'Résultats officiels'!U14=A!U11),"E",""))</f>
        <v/>
      </c>
      <c r="R11" s="98" t="str">
        <f>IF('Résultats officiels'!O14=0,"",IF(AND(U10='Résultats officiels'!U15,'Résultats officiels'!U14=A!U11),"A",""))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Nigéria</v>
      </c>
      <c r="V11" s="219">
        <v>1</v>
      </c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2.97</v>
      </c>
      <c r="AL11" s="28">
        <f>SUM(BD11:BG11)+2.47</f>
        <v>2.97</v>
      </c>
      <c r="AM11" s="21" t="str">
        <f>D9</f>
        <v>Egypte</v>
      </c>
      <c r="AN11" s="22">
        <f>SUM(AR11:AU11)</f>
        <v>3</v>
      </c>
      <c r="AO11" s="23">
        <f>E9+F10+F13</f>
        <v>4</v>
      </c>
      <c r="AP11" s="22">
        <f>F9+E10+E13</f>
        <v>5</v>
      </c>
      <c r="AQ11" s="24">
        <f>AO11-AP11</f>
        <v>-1</v>
      </c>
      <c r="AR11" s="22">
        <f>IF(ISBLANK(F10),0,IF(AT9=3,0,IF(AT9=1,1,3)))</f>
        <v>0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30003</v>
      </c>
      <c r="BA11" s="22" t="s">
        <v>73</v>
      </c>
      <c r="BB11" s="22">
        <f>10000*(AR11+AU11)+(E9-F9+F10-E10)*100+(E9+F10)</f>
        <v>-298</v>
      </c>
      <c r="BC11" s="24">
        <f>10000*(AS11+AU11)+(E9-F9+F13-E13)*100+(E9+F13)</f>
        <v>30103</v>
      </c>
      <c r="BD11" s="29">
        <f>-BF9</f>
        <v>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officiels'!H12,A!E12='Résultats officiels'!E12,'Résultats officiels'!F12=A!F12),1,""))</f>
        <v/>
      </c>
      <c r="D12" s="68" t="str">
        <f>G9</f>
        <v>Uruguay</v>
      </c>
      <c r="E12" s="217">
        <v>2</v>
      </c>
      <c r="F12" s="217">
        <v>0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1</v>
      </c>
      <c r="L12" s="116">
        <f>INDEX(AO9:AO12,MATCH(AK12,$AL9:$AL12,0))</f>
        <v>2</v>
      </c>
      <c r="M12" s="115">
        <f>INDEX(AP9:AP12,MATCH(AK12,$AL9:$AL12,0))</f>
        <v>5</v>
      </c>
      <c r="N12" s="117">
        <f>INDEX(AQ9:AQ12,MATCH(AK12,$AL9:$AL12,0))</f>
        <v>-3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officiels'!U9=A!U12),"E",""))</f>
        <v>E</v>
      </c>
      <c r="R12" s="98" t="str">
        <f>IF('Résultats officiels'!O12=0,"",IF(AND(U12='Résultats officiels'!U12,'Résultats officiels'!U13=A!U13),"A",""))</f>
        <v/>
      </c>
      <c r="S12" s="286" t="str">
        <f>IF(O12=0,"",IF(AND(R12="A",O12='Résultats officiels'!O12),1,IF(AND(A!R13="A",A!O12='Résultats officiels'!O8),1,"")))</f>
        <v/>
      </c>
      <c r="T12" s="308" t="str">
        <f>IF(O12=0,"",IF(AND(R12="A",O12='Résultats officiels'!O12,V12='Résultats officiels'!V12,'Résultats officiels'!V13=A!V13),1,IF(AND(A!R13="A",A!O12='Résultats officiels'!O8,A!V12='Résultats officiels'!V9,'Résultats officiels'!V8=A!V13),1,"")))</f>
        <v/>
      </c>
      <c r="U12" s="99" t="str">
        <f>IF(OR(I18&lt;2),"B1",T(J17))</f>
        <v>Portugal</v>
      </c>
      <c r="V12" s="218">
        <v>2</v>
      </c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7</v>
      </c>
      <c r="AO12" s="32">
        <f>F9+E11+E12</f>
        <v>5</v>
      </c>
      <c r="AP12" s="27">
        <f>E9+F11+F12</f>
        <v>2</v>
      </c>
      <c r="AQ12" s="33">
        <f>AO12-AP12</f>
        <v>3</v>
      </c>
      <c r="AR12" s="27">
        <f>IF(ISBLANK(E12),0,IF(AU9=3,0,IF(AU9=1,1,3)))</f>
        <v>3</v>
      </c>
      <c r="AS12" s="27">
        <f>IF(ISBLANK(E11),0,IF(AU10=3,0,IF(AU10=1,1,3)))</f>
        <v>1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40203</v>
      </c>
      <c r="BB12" s="27">
        <f>10000*(AR12+AT12)+(F9-E9+E12-F12)*100+(F9+E12)</f>
        <v>60304</v>
      </c>
      <c r="BC12" s="33">
        <f>10000*(AS12+AT12)+(E11-F11+F9-E9)*100+(E11+F9)</f>
        <v>40103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officiels'!H13,A!E13='Résultats officiels'!E13,'Résultats officiels'!F13=A!F13),1,""))</f>
        <v/>
      </c>
      <c r="D13" s="71" t="str">
        <f>G8</f>
        <v>Arabie Saoudite</v>
      </c>
      <c r="E13" s="217">
        <v>0</v>
      </c>
      <c r="F13" s="217">
        <v>2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67"/>
      <c r="L13" s="167"/>
      <c r="M13" s="167"/>
      <c r="N13" s="167"/>
      <c r="O13" s="293"/>
      <c r="P13" s="293"/>
      <c r="Q13" s="97" t="str">
        <f>IF(AND('Résultats officiels'!O12&gt;0,U13='Résultats officiels'!U13),"E",IF(AND('Résultats officiels'!O8&gt;0,'Résultats officiels'!U8=A!U13),"E",""))</f>
        <v>E</v>
      </c>
      <c r="R13" s="98" t="str">
        <f>IF('Résultats officiels'!O8=0,"",IF(AND(U12='Résultats officiels'!U9,'Résultats officiels'!U8=A!U13),"A",""))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Russie</v>
      </c>
      <c r="V13" s="219">
        <v>1</v>
      </c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69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officiels'!U11=A!U14),"E",""))</f>
        <v>E</v>
      </c>
      <c r="R14" s="98" t="str">
        <f>IF('Résultats officiels'!O14=0,"",IF(AND(U14='Résultats officiels'!U14,'Résultats officiels'!U15=A!U15),"A",""))</f>
        <v/>
      </c>
      <c r="S14" s="286" t="str">
        <f>IF(O14=0,"",IF(AND(R14="A",O14='Résultats officiels'!O14),1,IF(AND(A!R15="A",A!O14='Résultats officiels'!O10),1,"")))</f>
        <v/>
      </c>
      <c r="T14" s="308" t="str">
        <f>IF(O14=0,"",IF(AND(R14="A",O14='Résultats officiels'!O14,V14='Résultats officiels'!V14,'Résultats officiels'!V15=A!V15),1,IF(AND(A!R15="A",A!O14='Résultats officiels'!O10,A!V14='Résultats officiels'!V11,'Résultats officiels'!V10=A!V15),1,"")))</f>
        <v/>
      </c>
      <c r="U14" s="99" t="str">
        <f>IF(OR(I34&lt;2),"D1",T(J33))</f>
        <v>Argentine</v>
      </c>
      <c r="V14" s="218">
        <v>3</v>
      </c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69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officiels'!U10=A!U15),"E",""))</f>
        <v/>
      </c>
      <c r="R15" s="98" t="str">
        <f>IF('Résultats officiels'!O10=0,"",IF(AND(U15='Résultats officiels'!U10,'Résultats officiels'!U11=A!U14),"A",""))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Pérou</v>
      </c>
      <c r="V15" s="219">
        <v>2</v>
      </c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officiels'!H16,A!E16='Résultats officiels'!E16,'Résultats officiels'!F16=A!F16),1,""))</f>
        <v/>
      </c>
      <c r="D16" s="67" t="s">
        <v>124</v>
      </c>
      <c r="E16" s="217">
        <v>1</v>
      </c>
      <c r="F16" s="217">
        <v>0</v>
      </c>
      <c r="G16" s="72" t="s">
        <v>96</v>
      </c>
      <c r="H16" s="95">
        <f t="shared" si="0"/>
        <v>1</v>
      </c>
      <c r="I16" s="169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officiels'!U21=A!U16),"E",""))</f>
        <v>E</v>
      </c>
      <c r="R16" s="98" t="str">
        <f>IF('Résultats officiels'!O16=0,"",IF(AND(U16='Résultats officiels'!U16,'Résultats officiels'!U17=A!U17),"A",""))</f>
        <v/>
      </c>
      <c r="S16" s="286" t="str">
        <f>IF(O16=0,"",IF(AND(R16="A",O16='Résultats officiels'!O16),1,IF(AND(A!R17="A",A!O16='Résultats officiels'!O20),1,"")))</f>
        <v/>
      </c>
      <c r="T16" s="308" t="str">
        <f>IF(O16=0,"",IF(AND(R16="A",O16='Résultats officiels'!O16,V16='Résultats officiels'!V16,'Résultats officiels'!V17=A!V17),1,IF(AND(A!R17="A",A!O16='Résultats officiels'!O20,A!V16='Résultats officiels'!V21,'Résultats officiels'!V20=A!V17),1,"")))</f>
        <v/>
      </c>
      <c r="U16" s="121" t="str">
        <f>IF(OR(I42&lt;2),"E1",T(J41))</f>
        <v>Brésil</v>
      </c>
      <c r="V16" s="218">
        <v>1</v>
      </c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officiels'!H17,A!E17='Résultats officiels'!E17,'Résultats officiels'!F17=A!F17),1,""))</f>
        <v/>
      </c>
      <c r="D17" s="68" t="s">
        <v>101</v>
      </c>
      <c r="E17" s="217">
        <v>2</v>
      </c>
      <c r="F17" s="217">
        <v>1</v>
      </c>
      <c r="G17" s="73" t="s">
        <v>75</v>
      </c>
      <c r="H17" s="95">
        <f t="shared" si="0"/>
        <v>1</v>
      </c>
      <c r="I17" s="101">
        <f>AI17</f>
        <v>1</v>
      </c>
      <c r="J17" s="122" t="str">
        <f>INDEX(AM17:AM20,MATCH(AK17,$AL17:$AL20,0))</f>
        <v>Portugal</v>
      </c>
      <c r="K17" s="103">
        <f>INDEX(AN17:AN20,MATCH(AK17,$AL17:$AL20,0))</f>
        <v>9</v>
      </c>
      <c r="L17" s="104">
        <f>INDEX(AO17:AO20,MATCH(AK17,$AL17:$AL20,0))</f>
        <v>7</v>
      </c>
      <c r="M17" s="103">
        <f>INDEX(AP17:AP20,MATCH(AK17,$AL17:$AL20,0))</f>
        <v>2</v>
      </c>
      <c r="N17" s="123">
        <f>INDEX(AQ17:AQ20,MATCH(AK17,$AL17:$AL20,0))</f>
        <v>5</v>
      </c>
      <c r="O17" s="293"/>
      <c r="P17" s="293"/>
      <c r="Q17" s="97" t="str">
        <f>IF(AND('Résultats officiels'!O16&gt;0,U17='Résultats officiels'!U17),"E",IF(AND('Résultats officiels'!O20&gt;0,'Résultats officiels'!U20=A!U17),"E",""))</f>
        <v>E</v>
      </c>
      <c r="R17" s="98" t="str">
        <f>IF('Résultats officiels'!O20=0,"",IF(AND(U16='Résultats officiels'!U21,'Résultats officiels'!U20=A!U17),"A",""))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Suède</v>
      </c>
      <c r="V17" s="219">
        <v>2</v>
      </c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0.9700000000000002</v>
      </c>
      <c r="AL17" s="20">
        <f>SUM(BD17:BG17)+2.45</f>
        <v>2.95</v>
      </c>
      <c r="AM17" s="21" t="str">
        <f>D16</f>
        <v>Maroc</v>
      </c>
      <c r="AN17" s="22">
        <f>SUM(AR17:AU17)</f>
        <v>3</v>
      </c>
      <c r="AO17" s="23">
        <f>E16+E18+F20</f>
        <v>1</v>
      </c>
      <c r="AP17" s="22">
        <f>F16+F18+E20</f>
        <v>4</v>
      </c>
      <c r="AQ17" s="24">
        <f>AO17-AP17</f>
        <v>-3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29901</v>
      </c>
      <c r="BA17" s="22">
        <f>10000*(AS17+AU17)+(E16-F16+F20-E20)*100+(E16+F20)</f>
        <v>29901</v>
      </c>
      <c r="BB17" s="22">
        <f>10000*(AT17+AU17)+(F20-E20+E18-F18)*100+(F20+E18)</f>
        <v>-400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officiels'!H18,A!E18='Résultats officiels'!E18,'Résultats officiels'!F18=A!F18),1,""))</f>
        <v/>
      </c>
      <c r="D18" s="68" t="str">
        <f>D16</f>
        <v>Maroc</v>
      </c>
      <c r="E18" s="217">
        <v>0</v>
      </c>
      <c r="F18" s="217">
        <v>2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Espagne</v>
      </c>
      <c r="K18" s="108">
        <f>INDEX(AN17:AN20,MATCH(AK18,$AL17:$AL20,0))</f>
        <v>6</v>
      </c>
      <c r="L18" s="109">
        <f>INDEX(AO17:AO20,MATCH(AK18,$AL17:$AL20,0))</f>
        <v>5</v>
      </c>
      <c r="M18" s="108">
        <f>INDEX(AP17:AP20,MATCH(AK18,$AL17:$AL20,0))</f>
        <v>2</v>
      </c>
      <c r="N18" s="110">
        <f>INDEX(AQ17:AQ20,MATCH(AK18,$AL17:$AL20,0))</f>
        <v>3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2</v>
      </c>
      <c r="P18" s="293"/>
      <c r="Q18" s="97" t="str">
        <f>IF(AND('Résultats officiels'!O18&gt;0,U18='Résultats officiels'!U18),"E",IF(AND('Résultats officiels'!O22&gt;0,'Résultats officiels'!U23=A!U18),"E",""))</f>
        <v>E</v>
      </c>
      <c r="R18" s="98" t="str">
        <f>IF('Résultats officiels'!O18=0,"",IF(AND(U18='Résultats officiels'!U18,'Résultats officiels'!U19=A!U19),"A",""))</f>
        <v/>
      </c>
      <c r="S18" s="286">
        <f>IF(O18=0,"",IF(AND(R18="A",O18='Résultats officiels'!O18),1,IF(AND(A!R19="A",A!O18='Résultats officiels'!O22),1,"")))</f>
        <v>1</v>
      </c>
      <c r="T18" s="308" t="str">
        <f>IF(O18=0,"",IF(AND(R18="A",O18='Résultats officiels'!O18,V18='Résultats officiels'!V18,'Résultats officiels'!V19=A!V19),1,IF(AND(A!R19="A",A!O18='Résultats officiels'!O22,A!V18='Résultats officiels'!V23,'Résultats officiels'!V22=A!V19),1,"")))</f>
        <v/>
      </c>
      <c r="U18" s="121" t="str">
        <f>IF(OR(I58&lt;2),"G1",T(J57))</f>
        <v>Angleterre</v>
      </c>
      <c r="V18" s="218">
        <v>2</v>
      </c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1.98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1</v>
      </c>
      <c r="AP18" s="22">
        <f>E16+E19+F21</f>
        <v>6</v>
      </c>
      <c r="AQ18" s="24">
        <f>AO18-AP18</f>
        <v>-5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-299</v>
      </c>
      <c r="BA18" s="22">
        <f>10000*(AR18+AU18)+(F16-E16+F19-E19)*100+(F16+F19)</f>
        <v>-300</v>
      </c>
      <c r="BB18" s="22" t="s">
        <v>73</v>
      </c>
      <c r="BC18" s="24">
        <f>10000*(AT18+AU18)+(F19-E19+E21-F21)*100+(F19+E21)</f>
        <v>-399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officiels'!H19,A!E19='Résultats officiels'!E19,'Résultats officiels'!F19=A!F19),1,""))</f>
        <v/>
      </c>
      <c r="D19" s="68" t="str">
        <f>G17</f>
        <v>Espagne</v>
      </c>
      <c r="E19" s="217">
        <v>2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3</v>
      </c>
      <c r="L19" s="112">
        <f>INDEX(AO17:AO20,MATCH(AK19,$AL17:$AL20,0))</f>
        <v>1</v>
      </c>
      <c r="M19" s="111">
        <f>INDEX(AP17:AP20,MATCH(AK19,$AL17:$AL20,0))</f>
        <v>4</v>
      </c>
      <c r="N19" s="113">
        <f>INDEX(AQ17:AQ20,MATCH(AK19,$AL17:$AL20,0))</f>
        <v>-3</v>
      </c>
      <c r="O19" s="293"/>
      <c r="P19" s="293"/>
      <c r="Q19" s="97" t="str">
        <f>IF(AND('Résultats officiels'!O18&gt;0,U19='Résultats officiels'!U19),"E",IF(AND('Résultats officiels'!O22&gt;0,'Résultats officiels'!U22=A!U19),"E",""))</f>
        <v>E</v>
      </c>
      <c r="R19" s="98" t="str">
        <f>IF('Résultats officiels'!O22=0,"",IF(AND(U18='Résultats officiels'!U23,'Résultats officiels'!U22=A!U19),"A",""))</f>
        <v>A</v>
      </c>
      <c r="S19" s="286" t="str">
        <f>IF(Y19=0,"",IF(Y19='Résultats officiels'!Y19,1,""))</f>
        <v/>
      </c>
      <c r="T19" s="308"/>
      <c r="U19" s="121" t="str">
        <f>IF(OR(I67&lt;3,I66&lt;2),"H2",T(J66))</f>
        <v>Colombie</v>
      </c>
      <c r="V19" s="219">
        <v>1</v>
      </c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0.9700000000000002</v>
      </c>
      <c r="AM19" s="21" t="str">
        <f>D17</f>
        <v>Portugal</v>
      </c>
      <c r="AN19" s="22">
        <f>SUM(AR19:AU19)</f>
        <v>9</v>
      </c>
      <c r="AO19" s="23">
        <f>E17+F18+F21</f>
        <v>7</v>
      </c>
      <c r="AP19" s="22">
        <f>F17+E18+E21</f>
        <v>2</v>
      </c>
      <c r="AQ19" s="24">
        <f>AO19-AP19</f>
        <v>5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3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1</v>
      </c>
      <c r="AZ19" s="23">
        <f>10000*(AR19+AS19)+(F18-E18+F21-E21)*100+(F18+F21)</f>
        <v>60405</v>
      </c>
      <c r="BA19" s="22" t="s">
        <v>73</v>
      </c>
      <c r="BB19" s="22">
        <f>10000*(AR19+AU19)+(E17-F17+F18-E18)*100+(E17+F18)</f>
        <v>60304</v>
      </c>
      <c r="BC19" s="24">
        <f>10000*(AS19+AU19)+(E17-F17+F21-E21)*100+(E17+F21)</f>
        <v>60305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-0.5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officiels'!H20,A!E20='Résultats officiels'!E20,'Résultats officiels'!F20=A!F20),1,""))</f>
        <v/>
      </c>
      <c r="D20" s="68" t="str">
        <f>G17</f>
        <v>Espagne</v>
      </c>
      <c r="E20" s="217">
        <v>2</v>
      </c>
      <c r="F20" s="217">
        <v>0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1</v>
      </c>
      <c r="M20" s="115">
        <f>INDEX(AP17:AP20,MATCH(AK20,$AL17:$AL20,0))</f>
        <v>6</v>
      </c>
      <c r="N20" s="117">
        <f>INDEX(AQ17:AQ20,MATCH(AK20,$AL17:$AL20,0))</f>
        <v>-5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officiels'!U17=A!U20),"E",""))</f>
        <v/>
      </c>
      <c r="R20" s="98" t="str">
        <f>IF('Résultats officiels'!O20=0,"",IF(AND(U20='Résultats officiels'!U20,'Résultats officiels'!U21=A!U21),"A",""))</f>
        <v/>
      </c>
      <c r="S20" s="286" t="str">
        <f>IF(O20=0,"",IF(AND(R20="A",O20='Résultats officiels'!O20),1,IF(AND(A!R21="A",A!O20='Résultats officiels'!O16),1,"")))</f>
        <v/>
      </c>
      <c r="T20" s="308" t="str">
        <f>IF(O20=0,"",IF(AND(R20="A",O20='Résultats officiels'!O20,V20='Résultats officiels'!V20,'Résultats officiels'!V21=A!V21),1,IF(AND(A!R21="A",A!O20='Résultats officiels'!O16,A!V20='Résultats officiels'!V17,'Résultats officiels'!V16=A!V21),1,"")))</f>
        <v/>
      </c>
      <c r="U20" s="121" t="str">
        <f>IF(OR(I50&lt;2),"F1",T(J49))</f>
        <v>Allemagne</v>
      </c>
      <c r="V20" s="218">
        <v>2</v>
      </c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1.98</v>
      </c>
      <c r="AM20" s="31" t="str">
        <f>G17</f>
        <v>Espagne</v>
      </c>
      <c r="AN20" s="27">
        <f>SUM(AR20:AU20)</f>
        <v>6</v>
      </c>
      <c r="AO20" s="32">
        <f>F17+E19+E20</f>
        <v>5</v>
      </c>
      <c r="AP20" s="27">
        <f>E17+F19+F20</f>
        <v>2</v>
      </c>
      <c r="AQ20" s="33">
        <f>AO20-AP20</f>
        <v>3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0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0</v>
      </c>
      <c r="AY20" s="33" t="s">
        <v>73</v>
      </c>
      <c r="AZ20" s="32" t="s">
        <v>73</v>
      </c>
      <c r="BA20" s="27">
        <f>10000*(AR20+AS20)+(E19-F19+E20-F20)*100+(E19+E20)</f>
        <v>60404</v>
      </c>
      <c r="BB20" s="27">
        <f>10000*(AR20+AT20)+(E20-F20+F17-E17)*100+(E20+F17)</f>
        <v>30103</v>
      </c>
      <c r="BC20" s="33">
        <f>10000*(AS20+AT20)+(E19-F19+F17-E17)*100+(E19+F17)</f>
        <v>30103</v>
      </c>
      <c r="BD20" s="34">
        <f>-BG17</f>
        <v>-0.5</v>
      </c>
      <c r="BE20" s="35">
        <f>-BG18</f>
        <v>-0.5</v>
      </c>
      <c r="BF20" s="35">
        <f>-BG19</f>
        <v>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officiels'!H21,A!E21='Résultats officiels'!E21,'Résultats officiels'!F21=A!F21),1,""))</f>
        <v/>
      </c>
      <c r="D21" s="71" t="str">
        <f>G16</f>
        <v>Iran</v>
      </c>
      <c r="E21" s="217">
        <v>1</v>
      </c>
      <c r="F21" s="217">
        <v>3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67"/>
      <c r="L21" s="167"/>
      <c r="M21" s="167"/>
      <c r="N21" s="167"/>
      <c r="O21" s="293"/>
      <c r="P21" s="293"/>
      <c r="Q21" s="97" t="str">
        <f>IF(AND('Résultats officiels'!O20&gt;0,U21='Résultats officiels'!U21),"E",IF(AND('Résultats officiels'!O16&gt;0,'Résultats officiels'!U16=A!U21),"E",""))</f>
        <v>E</v>
      </c>
      <c r="R21" s="98" t="str">
        <f>IF('Résultats officiels'!O16=0,"",IF(AND(U20='Résultats officiels'!U17,'Résultats officiels'!U16=A!U21),"A",""))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0</v>
      </c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69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officiels'!U19=A!U22),"E",""))</f>
        <v/>
      </c>
      <c r="R22" s="98" t="str">
        <f>IF('Résultats officiels'!O22=0,"",IF(AND(U22='Résultats officiels'!U22,'Résultats officiels'!U23=A!U23),"A",""))</f>
        <v/>
      </c>
      <c r="S22" s="286" t="str">
        <f>IF(O22=0,"",IF(AND(R22="A",O22='Résultats officiels'!O22),1,IF(AND(A!R23="A",A!O22='Résultats officiels'!O18),1,"")))</f>
        <v/>
      </c>
      <c r="T22" s="308" t="str">
        <f>IF(O22=0,"",IF(AND(R22="A",O22='Résultats officiels'!O22,V22='Résultats officiels'!V22,'Résultats officiels'!V23=A!V23),1,IF(AND(A!R23="A",A!O22='Résultats officiels'!O18,A!V22='Résultats officiels'!V19,'Résultats officiels'!V18=A!V23),1,"")))</f>
        <v/>
      </c>
      <c r="U22" s="121" t="str">
        <f>IF(OR(I66&lt;2),"H1",T(J65))</f>
        <v>Pologne</v>
      </c>
      <c r="V22" s="218">
        <v>1</v>
      </c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69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officiels'!U18=A!U23),"E",""))</f>
        <v>E</v>
      </c>
      <c r="R23" s="98" t="str">
        <f>IF('Résultats officiels'!O18=0,"",IF(AND(U22='Résultats officiels'!U19,'Résultats officiels'!U18=A!U23),"A",""))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Belgique</v>
      </c>
      <c r="V23" s="219">
        <v>2</v>
      </c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officiels'!H24,A!E24='Résultats officiels'!E24,'Résultats officiels'!F24=A!F24),1,""))</f>
        <v/>
      </c>
      <c r="D24" s="67" t="s">
        <v>88</v>
      </c>
      <c r="E24" s="217">
        <v>3</v>
      </c>
      <c r="F24" s="217">
        <v>0</v>
      </c>
      <c r="G24" s="72" t="s">
        <v>76</v>
      </c>
      <c r="H24" s="95">
        <f t="shared" si="0"/>
        <v>1</v>
      </c>
      <c r="I24" s="169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officiels'!H25,A!E25='Résultats officiels'!E25,'Résultats officiels'!F25=A!F25),1,""))</f>
        <v/>
      </c>
      <c r="D25" s="68" t="s">
        <v>125</v>
      </c>
      <c r="E25" s="217">
        <v>2</v>
      </c>
      <c r="F25" s="217">
        <v>2</v>
      </c>
      <c r="G25" s="73" t="s">
        <v>126</v>
      </c>
      <c r="H25" s="95">
        <f t="shared" si="0"/>
        <v>3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9</v>
      </c>
      <c r="M25" s="103">
        <f>INDEX(AP25:AP28,MATCH(AK25,$AL25:$AL28,0))</f>
        <v>4</v>
      </c>
      <c r="N25" s="123">
        <f>INDEX(AQ25:AQ28,MATCH(AK25,$AL25:$AL28,0))</f>
        <v>5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9</v>
      </c>
      <c r="AP25" s="22">
        <f>F24+F26+E28</f>
        <v>4</v>
      </c>
      <c r="AQ25" s="24">
        <f>AO25-AP25</f>
        <v>5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60406</v>
      </c>
      <c r="BA25" s="22">
        <f>10000*(AS25+AU25)+(E24-F24+F28-E28)*100+(E24+F28)</f>
        <v>60406</v>
      </c>
      <c r="BB25" s="22">
        <f>10000*(AT25+AU25)+(F28-E28+E26-F26)*100+(F28+E26)</f>
        <v>60206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officiels'!H26,A!E26='Résultats officiels'!E26,'Résultats officiels'!F26=A!F26),1,""))</f>
        <v/>
      </c>
      <c r="D26" s="68" t="str">
        <f>D24</f>
        <v>France</v>
      </c>
      <c r="E26" s="217">
        <v>3</v>
      </c>
      <c r="F26" s="217">
        <v>2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Pérou</v>
      </c>
      <c r="K26" s="108">
        <f>INDEX(AN25:AN28,MATCH(AK26,$AL25:$AL28,0))</f>
        <v>4</v>
      </c>
      <c r="L26" s="109">
        <f>INDEX(AO25:AO28,MATCH(AK26,$AL25:$AL28,0))</f>
        <v>7</v>
      </c>
      <c r="M26" s="108">
        <f>INDEX(AP25:AP28,MATCH(AK26,$AL25:$AL28,0))</f>
        <v>5</v>
      </c>
      <c r="N26" s="110">
        <f>INDEX(AQ25:AQ28,MATCH(AK26,$AL25:$AL28,0))</f>
        <v>2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officiels'!U28=A!U26),"E",""))</f>
        <v/>
      </c>
      <c r="R26" s="98" t="str">
        <f>IF('Résultats officiels'!O26=0,"",IF(AND(U26='Résultats officiels'!U26,'Résultats officiels'!U27=A!U27),"A",""))</f>
        <v/>
      </c>
      <c r="S26" s="286" t="str">
        <f>IF(O26=0,"",IF(AND(R26="A",O26='Résultats officiels'!O26),1,IF(AND(A!R27="A",A!O26='Résultats officiels'!O28),1,"")))</f>
        <v/>
      </c>
      <c r="T26" s="287" t="str">
        <f>IF(O26=0,"",IF(AND(R26="A",O26='Résultats officiels'!O26,V26='Résultats officiels'!V26,'Résultats officiels'!V27=A!V27),1,IF(AND(A!R27="A",A!O26='Résultats officiels'!O28,A!V26='Résultats officiels'!V28,'Résultats officiels'!V29=A!V27),1,"")))</f>
        <v/>
      </c>
      <c r="U26" s="125" t="str">
        <f>IF(100*V8+W8&gt;100*V9+W9,U8,IF(100*V8+W8&lt;100*V9+W9,U9,CONCATENATE(U8," ou ",U9)))</f>
        <v>Espagne</v>
      </c>
      <c r="V26" s="218">
        <v>0</v>
      </c>
      <c r="W26" s="100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1.9700000000000002</v>
      </c>
      <c r="AL26" s="28">
        <f>SUM(BD26:BG26)+2.46</f>
        <v>3.96</v>
      </c>
      <c r="AM26" s="21" t="str">
        <f>G24</f>
        <v>Australie</v>
      </c>
      <c r="AN26" s="22">
        <f>SUM(AR26:AU26)</f>
        <v>0</v>
      </c>
      <c r="AO26" s="23">
        <f>F24+F27+E29</f>
        <v>0</v>
      </c>
      <c r="AP26" s="22">
        <f>E24+E27+F29</f>
        <v>8</v>
      </c>
      <c r="AQ26" s="24">
        <f>AO26-AP26</f>
        <v>-8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-600</v>
      </c>
      <c r="BA26" s="22">
        <f>10000*(AR26+AU26)+(F24-E24+F27-E27)*100+(F24+F27)</f>
        <v>-500</v>
      </c>
      <c r="BB26" s="22" t="s">
        <v>73</v>
      </c>
      <c r="BC26" s="24">
        <f>10000*(AT26+AU26)+(F27-E27+E29-F29)*100+(F27+E29)</f>
        <v>-500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officiels'!H27,A!E27='Résultats officiels'!E27,'Résultats officiels'!F27=A!F27),1,""))</f>
        <v/>
      </c>
      <c r="D27" s="68" t="str">
        <f>G25</f>
        <v>Danemark</v>
      </c>
      <c r="E27" s="217">
        <v>2</v>
      </c>
      <c r="F27" s="217">
        <v>0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Danemark</v>
      </c>
      <c r="K27" s="111">
        <f>INDEX(AN25:AN28,MATCH(AK27,$AL25:$AL28,0))</f>
        <v>4</v>
      </c>
      <c r="L27" s="112">
        <f>INDEX(AO25:AO28,MATCH(AK27,$AL25:$AL28,0))</f>
        <v>6</v>
      </c>
      <c r="M27" s="111">
        <f>INDEX(AP25:AP28,MATCH(AK27,$AL25:$AL28,0))</f>
        <v>5</v>
      </c>
      <c r="N27" s="113">
        <f>INDEX(AQ25:AQ28,MATCH(AK27,$AL25:$AL28,0))</f>
        <v>1</v>
      </c>
      <c r="O27" s="293"/>
      <c r="P27" s="293"/>
      <c r="Q27" s="97" t="str">
        <f>IF(AND('Résultats officiels'!O26&gt;0,U27='Résultats officiels'!U27),"E",IF(AND('Résultats officiels'!O28&gt;0,'Résultats officiels'!U29=A!U27),"E",""))</f>
        <v>E</v>
      </c>
      <c r="R27" s="98" t="str">
        <f>IF('Résultats officiels'!O28=0,"",IF(AND(U26='Résultats officiels'!U28,'Résultats officiels'!U29=A!U27),"A",""))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2</v>
      </c>
      <c r="W27" s="100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2.98</v>
      </c>
      <c r="AL27" s="28">
        <f>SUM(BD27:BG27)+2.47</f>
        <v>1.9700000000000002</v>
      </c>
      <c r="AM27" s="21" t="str">
        <f>D25</f>
        <v>Pérou</v>
      </c>
      <c r="AN27" s="22">
        <f>SUM(AR27:AU27)</f>
        <v>4</v>
      </c>
      <c r="AO27" s="23">
        <f>E25+F26+F29</f>
        <v>7</v>
      </c>
      <c r="AP27" s="22">
        <f>F25+E26+E29</f>
        <v>5</v>
      </c>
      <c r="AQ27" s="24">
        <f>AO27-AP27</f>
        <v>2</v>
      </c>
      <c r="AR27" s="22">
        <f>IF(ISBLANK(F26),0,IF(AT25=3,0,IF(AT25=1,1,3)))</f>
        <v>0</v>
      </c>
      <c r="AS27" s="22">
        <f>IF(ISBLANK(F29),0,IF(F29&gt;E29,3,IF(F29=E29,1,0)))</f>
        <v>3</v>
      </c>
      <c r="AT27" s="22" t="s">
        <v>73</v>
      </c>
      <c r="AU27" s="22">
        <f>IF(ISBLANK(E25),0,IF(E25&gt;F25,3,IF(E25=F25,1,0)))</f>
        <v>1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1</v>
      </c>
      <c r="AZ27" s="23">
        <f>10000*(AR27+AS27)+(F26-E26+F29-E29)*100+(F26+F29)</f>
        <v>30205</v>
      </c>
      <c r="BA27" s="22" t="s">
        <v>73</v>
      </c>
      <c r="BB27" s="22">
        <f>10000*(AR27+AU27)+(E25-F25+F26-E26)*100+(E25+F26)</f>
        <v>9904</v>
      </c>
      <c r="BC27" s="24">
        <f>10000*(AS27+AU27)+(E25-F25+F29-E29)*100+(E25+F29)</f>
        <v>40305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-0.5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officiels'!H28,A!E28='Résultats officiels'!E28,'Résultats officiels'!F28=A!F28),1,""))</f>
        <v/>
      </c>
      <c r="D28" s="68" t="str">
        <f>G25</f>
        <v>Danemark</v>
      </c>
      <c r="E28" s="217">
        <v>2</v>
      </c>
      <c r="F28" s="217">
        <v>3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Australie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8</v>
      </c>
      <c r="N28" s="117">
        <f>INDEX(AQ25:AQ28,MATCH(AK28,$AL25:$AL28,0))</f>
        <v>-8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officiels'!U26=A!U28),"E",""))</f>
        <v/>
      </c>
      <c r="R28" s="98" t="str">
        <f>IF('Résultats officiels'!O28=0,"",IF(AND(U28='Résultats officiels'!U28,'Résultats officiels'!U29=A!U29),"A",""))</f>
        <v/>
      </c>
      <c r="S28" s="286" t="str">
        <f>IF(O28=0,"",IF(AND(R28="A",O28='Résultats officiels'!O28),1,IF(AND(A!R29="A",A!O28='Résultats officiels'!O26),1,"")))</f>
        <v/>
      </c>
      <c r="T28" s="287" t="str">
        <f>IF(O28=0,"",IF(AND(R28="A",O28='Résultats officiels'!O28,V28='Résultats officiels'!V28,'Résultats officiels'!V29=A!V29),1,IF(AND(A!R29="A",A!O28='Résultats officiels'!O26,A!V28='Résultats officiels'!V26,'Résultats officiels'!V27=A!V29),1,"")))</f>
        <v/>
      </c>
      <c r="U28" s="125" t="str">
        <f>IF(100*V12+W12&gt;100*V13+W13,U12,IF(100*V12+W12&lt;100*V13+W13,U13,CONCATENATE(U12," ou ",U13)))</f>
        <v>Portugal</v>
      </c>
      <c r="V28" s="218">
        <v>1</v>
      </c>
      <c r="W28" s="100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3.96</v>
      </c>
      <c r="AL28" s="30">
        <f>SUM(BD28:BG28)+2.48</f>
        <v>2.98</v>
      </c>
      <c r="AM28" s="31" t="str">
        <f>G25</f>
        <v>Danemark</v>
      </c>
      <c r="AN28" s="27">
        <f>SUM(AR28:AU28)</f>
        <v>4</v>
      </c>
      <c r="AO28" s="32">
        <f>F25+E27+E28</f>
        <v>6</v>
      </c>
      <c r="AP28" s="27">
        <f>E25+F27+F28</f>
        <v>5</v>
      </c>
      <c r="AQ28" s="33">
        <f>AO28-AP28</f>
        <v>1</v>
      </c>
      <c r="AR28" s="27">
        <f>IF(ISBLANK(E28),0,IF(AU25=3,0,IF(AU25=1,1,3)))</f>
        <v>0</v>
      </c>
      <c r="AS28" s="27">
        <f>IF(ISBLANK(E27),0,IF(AU26=3,0,IF(AU26=1,1,3)))</f>
        <v>3</v>
      </c>
      <c r="AT28" s="27">
        <f>IF(ISBLANK(F25),0,IF(AU27=3,0,IF(AU27=1,1,3)))</f>
        <v>1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30104</v>
      </c>
      <c r="BB28" s="27">
        <f>10000*(AR28+AT28)+(E28-F28+F25-E25)*100+(E28+F25)</f>
        <v>9904</v>
      </c>
      <c r="BC28" s="33">
        <f>10000*(AS28+AT28)+(E27-F27+F25-E25)*100+(E27+F25)</f>
        <v>40204</v>
      </c>
      <c r="BD28" s="34">
        <f>-BG25</f>
        <v>0.5</v>
      </c>
      <c r="BE28" s="35">
        <f>-BG26</f>
        <v>-0.5</v>
      </c>
      <c r="BF28" s="35">
        <f>-BG27</f>
        <v>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>
        <f>IF(H29=0,"",IF(H29='Résultats officiels'!H29,1,""))</f>
        <v>1</v>
      </c>
      <c r="C29" s="75" t="str">
        <f>IF(H29=0,"",IF(AND(H29='Résultats officiels'!H29,A!E29='Résultats officiels'!E29,'Résultats officiels'!F29=A!F29),1,""))</f>
        <v/>
      </c>
      <c r="D29" s="71" t="str">
        <f>G24</f>
        <v>Australie</v>
      </c>
      <c r="E29" s="217">
        <v>0</v>
      </c>
      <c r="F29" s="217">
        <v>3</v>
      </c>
      <c r="G29" s="74" t="str">
        <f>D25</f>
        <v>Pérou</v>
      </c>
      <c r="H29" s="95">
        <f t="shared" si="0"/>
        <v>2</v>
      </c>
      <c r="I29" s="118"/>
      <c r="J29" s="119" t="str">
        <f>IF(OR(I27&lt;3,I26&lt;2),"TIRAGE AU SORT !!!"," ")</f>
        <v xml:space="preserve"> </v>
      </c>
      <c r="K29" s="167"/>
      <c r="L29" s="167"/>
      <c r="M29" s="167"/>
      <c r="N29" s="167"/>
      <c r="O29" s="293"/>
      <c r="P29" s="293"/>
      <c r="Q29" s="97" t="str">
        <f>IF(AND('Résultats officiels'!O28&gt;0,U29='Résultats officiels'!U29),"E",IF(AND('Résultats officiels'!O26&gt;0,'Résultats officiels'!U27=A!U29),"E",""))</f>
        <v/>
      </c>
      <c r="R29" s="98" t="str">
        <f>IF('Résultats officiels'!O26=0,"",IF(AND(U28='Résultats officiels'!U26,'Résultats officiels'!U27=A!U29),"A",""))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3</v>
      </c>
      <c r="W29" s="100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69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officiels'!U32=A!U30),"E",""))</f>
        <v>E</v>
      </c>
      <c r="R30" s="98" t="str">
        <f>IF('Résultats officiels'!O30=0,"",IF(AND(U30='Résultats officiels'!U30,'Résultats officiels'!U31=A!U31),"A",""))</f>
        <v/>
      </c>
      <c r="S30" s="286" t="str">
        <f>IF(O30=0,"",IF(AND(R30="A",O30='Résultats officiels'!O30),1,IF(AND(A!R31="A",A!O30='Résultats officiels'!O32),1,"")))</f>
        <v/>
      </c>
      <c r="T30" s="287" t="str">
        <f>IF(O30=0,"",IF(AND(R30="A",O30='Résultats officiels'!O30,V30='Résultats officiels'!V30,'Résultats officiels'!V31=A!V31),1,IF(AND(A!R31="A",A!O30='Résultats officiels'!O32,A!V30='Résultats officiels'!V32,'Résultats officiels'!V33=A!V31),1,"")))</f>
        <v/>
      </c>
      <c r="U30" s="125" t="str">
        <f>IF(100*V16+W16&gt;100*V17+W17,U16,IF(100*V16+W16&lt;100*V17+W17,U17,CONCATENATE(U16," ou ",U17)))</f>
        <v>Suède</v>
      </c>
      <c r="V30" s="218">
        <v>2</v>
      </c>
      <c r="W30" s="100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69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officiels'!U33=A!U31),"E",""))</f>
        <v>E</v>
      </c>
      <c r="R31" s="98" t="str">
        <f>IF('Résultats officiels'!O32=0,"",IF(AND(U30='Résultats officiels'!U32,'Résultats officiels'!U33=A!U31),"A",""))</f>
        <v>A</v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Angleterre</v>
      </c>
      <c r="V31" s="219">
        <v>0</v>
      </c>
      <c r="W31" s="100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officiels'!H32,A!E32='Résultats officiels'!E32,'Résultats officiels'!F32=A!F32),1,""))</f>
        <v/>
      </c>
      <c r="D32" s="67" t="s">
        <v>94</v>
      </c>
      <c r="E32" s="217">
        <v>3</v>
      </c>
      <c r="F32" s="217">
        <v>1</v>
      </c>
      <c r="G32" s="72" t="s">
        <v>127</v>
      </c>
      <c r="H32" s="95">
        <f t="shared" si="0"/>
        <v>1</v>
      </c>
      <c r="I32" s="169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officiels'!U30=A!U32),"E",""))</f>
        <v/>
      </c>
      <c r="R32" s="98" t="str">
        <f>IF('Résultats officiels'!O32=0,"",IF(AND(U32='Résultats officiels'!U32,'Résultats officiels'!U33=A!U33),"A",""))</f>
        <v/>
      </c>
      <c r="S32" s="286" t="str">
        <f>IF(O32=0,"",IF(AND(R32="A",O32='Résultats officiels'!O32),1,IF(AND(A!R33="A",A!O32='Résultats officiels'!O30),1,"")))</f>
        <v/>
      </c>
      <c r="T32" s="287" t="str">
        <f>IF(O32=0,"",IF(AND(R32="A",O32='Résultats officiels'!O32,V32='Résultats officiels'!V32,'Résultats officiels'!V33=A!V33),1,IF(AND(A!R33="A",A!O32='Résultats officiels'!O30,A!V32='Résultats officiels'!V30,'Résultats officiels'!V31=A!V33),1,"")))</f>
        <v/>
      </c>
      <c r="U32" s="125" t="str">
        <f>IF(100*V20+W20&gt;100*V21+W21,U20,IF(100*V20+W20&lt;100*V21+W21,U21,CONCATENATE(U20," ou ",U21)))</f>
        <v>Allemagne</v>
      </c>
      <c r="V32" s="218">
        <v>3</v>
      </c>
      <c r="W32" s="100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officiels'!H33,A!E33='Résultats officiels'!E33,'Résultats officiels'!F33=A!F33),1,""))</f>
        <v/>
      </c>
      <c r="D33" s="68" t="s">
        <v>37</v>
      </c>
      <c r="E33" s="217">
        <v>2</v>
      </c>
      <c r="F33" s="217">
        <v>2</v>
      </c>
      <c r="G33" s="73" t="s">
        <v>97</v>
      </c>
      <c r="H33" s="95">
        <f t="shared" si="0"/>
        <v>3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9</v>
      </c>
      <c r="L33" s="104">
        <f>INDEX(AO33:AO36,MATCH(AK33,$AL33:$AL36,0))</f>
        <v>9</v>
      </c>
      <c r="M33" s="103">
        <f>INDEX(AP33:AP36,MATCH(AK33,$AL33:$AL36,0))</f>
        <v>4</v>
      </c>
      <c r="N33" s="123">
        <f>INDEX(AQ33:AQ36,MATCH(AK33,$AL33:$AL36,0))</f>
        <v>5</v>
      </c>
      <c r="O33" s="293"/>
      <c r="P33" s="293"/>
      <c r="Q33" s="97" t="str">
        <f>IF(AND('Résultats officiels'!O32&gt;0,U33='Résultats officiels'!U33),"E",IF(AND('Résultats officiels'!O30&gt;0,'Résultats officiels'!U31=A!U33),"E",""))</f>
        <v>E</v>
      </c>
      <c r="R33" s="98" t="str">
        <f>IF('Résultats officiels'!O30=0,"",IF(AND(U32='Résultats officiels'!U30,'Résultats officiels'!U31=A!U33),"A",""))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Belgique</v>
      </c>
      <c r="V33" s="219">
        <v>1</v>
      </c>
      <c r="W33" s="100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9</v>
      </c>
      <c r="AO33" s="23">
        <f>E32+E34+F36</f>
        <v>9</v>
      </c>
      <c r="AP33" s="22">
        <f>F32+F34+E36</f>
        <v>4</v>
      </c>
      <c r="AQ33" s="24">
        <f>AO33-AP33</f>
        <v>5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60406</v>
      </c>
      <c r="BA33" s="22">
        <f>10000*(AS33+AU33)+(E32-F32+F36-E36)*100+(E32+F36)</f>
        <v>60306</v>
      </c>
      <c r="BB33" s="22">
        <f>10000*(AT33+AU33)+(F36-E36+E34-F34)*100+(F36+E34)</f>
        <v>60306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officiels'!H34,A!E34='Résultats officiels'!E34,'Résultats officiels'!F34=A!F34),1,""))</f>
        <v/>
      </c>
      <c r="D34" s="68" t="str">
        <f>D32</f>
        <v>Argentine</v>
      </c>
      <c r="E34" s="217">
        <v>3</v>
      </c>
      <c r="F34" s="217">
        <v>1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Nigéria</v>
      </c>
      <c r="K34" s="108">
        <f>INDEX(AN33:AN36,MATCH(AK34,$AL33:$AL36,0))</f>
        <v>4</v>
      </c>
      <c r="L34" s="109">
        <f>INDEX(AO33:AO36,MATCH(AK34,$AL33:$AL36,0))</f>
        <v>6</v>
      </c>
      <c r="M34" s="108">
        <f>INDEX(AP33:AP36,MATCH(AK34,$AL33:$AL36,0))</f>
        <v>6</v>
      </c>
      <c r="N34" s="110">
        <f>INDEX(AQ33:AQ36,MATCH(AK34,$AL33:$AL36,0))</f>
        <v>0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1.98</v>
      </c>
      <c r="AL34" s="28">
        <f>SUM(BD34:BG34)+2.46</f>
        <v>3.96</v>
      </c>
      <c r="AM34" s="21" t="str">
        <f>G32</f>
        <v>Islande</v>
      </c>
      <c r="AN34" s="22">
        <f>SUM(AR34:AU34)</f>
        <v>0</v>
      </c>
      <c r="AO34" s="23">
        <f>F32+F35+E37</f>
        <v>3</v>
      </c>
      <c r="AP34" s="22">
        <f>E32+E35+F37</f>
        <v>7</v>
      </c>
      <c r="AQ34" s="24">
        <f>AO34-AP34</f>
        <v>-4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-298</v>
      </c>
      <c r="BA34" s="22">
        <f>10000*(AR34+AU34)+(F32-E32+F35-E35)*100+(F32+F35)</f>
        <v>-298</v>
      </c>
      <c r="BB34" s="22" t="s">
        <v>73</v>
      </c>
      <c r="BC34" s="24">
        <f>10000*(AT34+AU34)+(F35-E35+E37-F37)*100+(F35+E37)</f>
        <v>-198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>
        <f>IF(H35=0,"",IF(H35='Résultats officiels'!H35,1,""))</f>
        <v>1</v>
      </c>
      <c r="C35" s="75" t="str">
        <f>IF(H35=0,"",IF(AND(H35='Résultats officiels'!H35,A!E35='Résultats officiels'!E35,'Résultats officiels'!F35=A!F35),1,""))</f>
        <v/>
      </c>
      <c r="D35" s="68" t="str">
        <f>G33</f>
        <v>Nigéria</v>
      </c>
      <c r="E35" s="217">
        <v>2</v>
      </c>
      <c r="F35" s="217">
        <v>1</v>
      </c>
      <c r="G35" s="73" t="str">
        <f>G32</f>
        <v>Islande</v>
      </c>
      <c r="H35" s="95">
        <f t="shared" si="0"/>
        <v>1</v>
      </c>
      <c r="I35" s="106">
        <f>AI35</f>
        <v>3</v>
      </c>
      <c r="J35" s="68" t="str">
        <f>INDEX(AM33:AM36,MATCH(AK35,$AL33:$AL36,0))</f>
        <v>Croatie</v>
      </c>
      <c r="K35" s="111">
        <f>INDEX(AN33:AN36,MATCH(AK35,$AL33:$AL36,0))</f>
        <v>4</v>
      </c>
      <c r="L35" s="112">
        <f>INDEX(AO33:AO36,MATCH(AK35,$AL33:$AL36,0))</f>
        <v>5</v>
      </c>
      <c r="M35" s="111">
        <f>INDEX(AP33:AP36,MATCH(AK35,$AL33:$AL36,0))</f>
        <v>6</v>
      </c>
      <c r="N35" s="113">
        <f>INDEX(AQ33:AQ36,MATCH(AK35,$AL33:$AL36,0))</f>
        <v>-1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2.97</v>
      </c>
      <c r="AL35" s="28">
        <f>SUM(BD35:BG35)+2.47</f>
        <v>2.97</v>
      </c>
      <c r="AM35" s="21" t="str">
        <f>D33</f>
        <v>Croatie</v>
      </c>
      <c r="AN35" s="22">
        <f>SUM(AR35:AU35)</f>
        <v>4</v>
      </c>
      <c r="AO35" s="23">
        <f>E33+F34+F37</f>
        <v>5</v>
      </c>
      <c r="AP35" s="22">
        <f>F33+E34+E37</f>
        <v>6</v>
      </c>
      <c r="AQ35" s="24">
        <f>AO35-AP35</f>
        <v>-1</v>
      </c>
      <c r="AR35" s="22">
        <f>IF(ISBLANK(F34),0,IF(AT33=3,0,IF(AT33=1,1,3)))</f>
        <v>0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1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29903</v>
      </c>
      <c r="BA35" s="22" t="s">
        <v>73</v>
      </c>
      <c r="BB35" s="22">
        <f>10000*(AR35+AU35)+(E33-F33+F34-E34)*100+(E33+F34)</f>
        <v>9803</v>
      </c>
      <c r="BC35" s="24">
        <f>10000*(AS35+AU35)+(E33-F33+F37-E37)*100+(E33+F37)</f>
        <v>40104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officiels'!H36,A!E36='Résultats officiels'!E36,'Résultats officiels'!F36=A!F36),1,""))</f>
        <v/>
      </c>
      <c r="D36" s="68" t="str">
        <f>G33</f>
        <v>Nigéria</v>
      </c>
      <c r="E36" s="217">
        <v>2</v>
      </c>
      <c r="F36" s="217">
        <v>3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Islande</v>
      </c>
      <c r="K36" s="115">
        <f>INDEX(AN33:AN36,MATCH(AK36,$AL33:$AL36,0))</f>
        <v>0</v>
      </c>
      <c r="L36" s="116">
        <f>INDEX(AO33:AO36,MATCH(AK36,$AL33:$AL36,0))</f>
        <v>3</v>
      </c>
      <c r="M36" s="115">
        <f>INDEX(AP33:AP36,MATCH(AK36,$AL33:$AL36,0))</f>
        <v>7</v>
      </c>
      <c r="N36" s="117">
        <f>INDEX(AQ33:AQ36,MATCH(AK36,$AL33:$AL36,0))</f>
        <v>-4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officiels'!U38=A!U36),"E",""))</f>
        <v>E</v>
      </c>
      <c r="R36" s="98" t="str">
        <f>IF('Résultats officiels'!O36=0,"",IF(AND(U36='Résultats officiels'!U36,'Résultats officiels'!U37=A!U37),"A",""))</f>
        <v/>
      </c>
      <c r="S36" s="286" t="str">
        <f>IF(O36=0,"",IF(AND(R36="A",O36='Résultats officiels'!O36),1,IF(AND(A!R37="A",A!O36='Résultats officiels'!O38),1,"")))</f>
        <v/>
      </c>
      <c r="T36" s="297" t="str">
        <f>IF(O36=0,"",IF(AND(R36="A",O36='Résultats officiels'!O36,V36='Résultats officiels'!V36,'Résultats officiels'!V37=A!V37),1,IF(AND(A!R37="A",A!O36='Résultats officiels'!O38,A!V36='Résultats officiels'!V38,'Résultats officiels'!V39=A!V37),1,"")))</f>
        <v/>
      </c>
      <c r="U36" s="128" t="str">
        <f>IF(100*V26+W26&gt;100*V27+W27,U26,IF(100*V26+W26&lt;100*V27+W27,U27,IF(X27*X26=1,"-",CONCATENATE(U26," ou ",U27))))</f>
        <v>France</v>
      </c>
      <c r="V36" s="218">
        <v>2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3.96</v>
      </c>
      <c r="AL36" s="30">
        <f>SUM(BD36:BG36)+2.48</f>
        <v>1.98</v>
      </c>
      <c r="AM36" s="31" t="str">
        <f>G33</f>
        <v>Nigéria</v>
      </c>
      <c r="AN36" s="27">
        <f>SUM(AR36:AU36)</f>
        <v>4</v>
      </c>
      <c r="AO36" s="32">
        <f>F33+E35+E36</f>
        <v>6</v>
      </c>
      <c r="AP36" s="27">
        <f>E33+F35+F36</f>
        <v>6</v>
      </c>
      <c r="AQ36" s="33">
        <f>AO36-AP36</f>
        <v>0</v>
      </c>
      <c r="AR36" s="27">
        <f>IF(ISBLANK(E36),0,IF(AU33=3,0,IF(AU33=1,1,3)))</f>
        <v>0</v>
      </c>
      <c r="AS36" s="27">
        <f>IF(ISBLANK(E35),0,IF(AU34=3,0,IF(AU34=1,1,3)))</f>
        <v>3</v>
      </c>
      <c r="AT36" s="27">
        <f>IF(ISBLANK(F33),0,IF(AU35=3,0,IF(AU35=1,1,3)))</f>
        <v>1</v>
      </c>
      <c r="AU36" s="27" t="s">
        <v>73</v>
      </c>
      <c r="AV36" s="32" t="b">
        <f>10*(AQ33-AQ36)+AO33-AO36&lt;0</f>
        <v>0</v>
      </c>
      <c r="AW36" s="27" t="b">
        <f>10*(AQ34-AQ36)+AO34-AO36&lt;0</f>
        <v>1</v>
      </c>
      <c r="AX36" s="27" t="b">
        <f>10*(AQ35-AQ36)+AO35-AO36&lt;0</f>
        <v>1</v>
      </c>
      <c r="AY36" s="33" t="s">
        <v>73</v>
      </c>
      <c r="AZ36" s="32" t="s">
        <v>73</v>
      </c>
      <c r="BA36" s="27">
        <f>10000*(AR36+AS36)+(E35-F35+E36-F36)*100+(E35+E36)</f>
        <v>30004</v>
      </c>
      <c r="BB36" s="27">
        <f>10000*(AR36+AT36)+(E36-F36+F33-E33)*100+(E36+F33)</f>
        <v>9904</v>
      </c>
      <c r="BC36" s="33">
        <f>10000*(AS36+AT36)+(E35-F35+F33-E33)*100+(E35+F33)</f>
        <v>40104</v>
      </c>
      <c r="BD36" s="34">
        <f>-BG33</f>
        <v>0.5</v>
      </c>
      <c r="BE36" s="35">
        <f>-BG34</f>
        <v>-0.5</v>
      </c>
      <c r="BF36" s="35">
        <f>-BG35</f>
        <v>-0.5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>
        <f>IF(H37=0,"",IF(AND(H37='Résultats officiels'!H37,A!E37='Résultats officiels'!E37,'Résultats officiels'!F37=A!F37),1,""))</f>
        <v>1</v>
      </c>
      <c r="D37" s="71" t="str">
        <f>G32</f>
        <v>Islande</v>
      </c>
      <c r="E37" s="217">
        <v>1</v>
      </c>
      <c r="F37" s="217">
        <v>2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67"/>
      <c r="L37" s="167"/>
      <c r="M37" s="167"/>
      <c r="N37" s="167"/>
      <c r="O37" s="293"/>
      <c r="P37" s="293"/>
      <c r="Q37" s="97" t="str">
        <f>IF(AND('Résultats officiels'!O36&gt;0,U37='Résultats officiels'!U37),"E",IF(AND('Résultats officiels'!O38&gt;0,'Résultats officiels'!U39=A!U37),"E",""))</f>
        <v/>
      </c>
      <c r="R37" s="98" t="str">
        <f>IF('Résultats officiels'!O38=0,"",IF(AND(U36='Résultats officiels'!U38,'Résultats officiels'!U39=A!U37),"A",""))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Suède</v>
      </c>
      <c r="V37" s="219">
        <v>1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69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officiels'!U36=A!U38),"E",""))</f>
        <v/>
      </c>
      <c r="R38" s="98" t="str">
        <f>IF('Résultats officiels'!O38=0,"",IF(AND(U38='Résultats officiels'!U38,'Résultats officiels'!U39=A!U39),"A",""))</f>
        <v/>
      </c>
      <c r="S38" s="286" t="str">
        <f>IF(O38=0,"",IF(AND(R38="A",O38='Résultats officiels'!O38),1,IF(AND(A!R39="A",A!O38='Résultats officiels'!O36),1,"")))</f>
        <v/>
      </c>
      <c r="T38" s="297" t="str">
        <f>IF(O38=0,"",IF(AND(R38="A",O38='Résultats officiels'!O38,V38='Résultats officiels'!V38,'Résultats officiels'!V39=A!V39),1,IF(AND(A!R39="A",A!O38='Résultats officiels'!O36,A!V38='Résultats officiels'!V36,'Résultats officiels'!V37=A!V39),1,"")))</f>
        <v/>
      </c>
      <c r="U38" s="125" t="str">
        <f>IF(100*V28+W28&gt;100*V29+W29,U28,IF(100*V28+W28&lt;100*V29+W29,U29,IF(X30*X31=1,"-",CONCATENATE(U28," ou ",U29))))</f>
        <v>Argentine</v>
      </c>
      <c r="V38" s="218">
        <v>2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69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officiels'!U37=A!U39),"E",""))</f>
        <v/>
      </c>
      <c r="R39" s="98" t="str">
        <f>IF('Résultats officiels'!O36=0,"",IF(AND(U38='Résultats officiels'!U36,'Résultats officiels'!U37=A!U39),"A",""))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3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officiels'!H40,A!E40='Résultats officiels'!E40,'Résultats officiels'!F40=A!F40),1,""))</f>
        <v/>
      </c>
      <c r="D40" s="67" t="s">
        <v>83</v>
      </c>
      <c r="E40" s="217">
        <v>1</v>
      </c>
      <c r="F40" s="217">
        <v>0</v>
      </c>
      <c r="G40" s="72" t="s">
        <v>128</v>
      </c>
      <c r="H40" s="95">
        <f t="shared" si="0"/>
        <v>1</v>
      </c>
      <c r="I40" s="169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officiels'!H41,A!E41='Résultats officiels'!E41,'Résultats officiels'!F41=A!F41),1,""))</f>
        <v/>
      </c>
      <c r="D41" s="68" t="s">
        <v>36</v>
      </c>
      <c r="E41" s="217">
        <v>2</v>
      </c>
      <c r="F41" s="217">
        <v>1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8</v>
      </c>
      <c r="M41" s="103">
        <f>INDEX(AP41:AP44,MATCH(AK41,$AL41:$AL44,0))</f>
        <v>3</v>
      </c>
      <c r="N41" s="123">
        <f>INDEX(AQ41:AQ44,MATCH(AK41,$AL41:$AL44,0))</f>
        <v>5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2.95</v>
      </c>
      <c r="AM41" s="21" t="str">
        <f>D40</f>
        <v>Costa Rica</v>
      </c>
      <c r="AN41" s="22">
        <f>SUM(AR41:AU41)</f>
        <v>4</v>
      </c>
      <c r="AO41" s="23">
        <f>E40+E42+F44</f>
        <v>3</v>
      </c>
      <c r="AP41" s="22">
        <f>F40+F42+E44</f>
        <v>4</v>
      </c>
      <c r="AQ41" s="24">
        <f>AO41-AP41</f>
        <v>-1</v>
      </c>
      <c r="AR41" s="22" t="s">
        <v>73</v>
      </c>
      <c r="AS41" s="22">
        <f>IF(ISBLANK(E40),0,IF(E40&gt;F40,3,IF(E40=F40,1,0)))</f>
        <v>3</v>
      </c>
      <c r="AT41" s="22">
        <f>IF(ISBLANK(E42),0,IF(E42&gt;F42,3,IF(E42=F42,1,0)))</f>
        <v>0</v>
      </c>
      <c r="AU41" s="22">
        <f>IF(ISBLANK(F44),0,IF(F44&gt;E44,3,IF(F44=E44,1,0)))</f>
        <v>1</v>
      </c>
      <c r="AV41" s="23" t="s">
        <v>73</v>
      </c>
      <c r="AW41" s="22" t="b">
        <f>(10*(AQ41-AQ42)+AO41-AO42&gt;0)</f>
        <v>1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29902</v>
      </c>
      <c r="BA41" s="22">
        <f>10000*(AS41+AU41)+(E40-F40+F44-E44)*100+(E40+F44)</f>
        <v>40102</v>
      </c>
      <c r="BB41" s="22">
        <f>10000*(AT41+AU41)+(F44-E44+E42-F42)*100+(F44+E42)</f>
        <v>9802</v>
      </c>
      <c r="BC41" s="24" t="s">
        <v>73</v>
      </c>
      <c r="BD41" s="23" t="s">
        <v>73</v>
      </c>
      <c r="BE41" s="25">
        <f>IF($AN41&gt;$AN42,-0.5,IF($AN42&gt;$AN41,0.5,IF(AW41,-0.5,IF(AV42,0.5,BU41))))</f>
        <v>-0.5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officiels'!H42,A!E42='Résultats officiels'!E42,'Résultats officiels'!F42=A!F42),1,""))</f>
        <v/>
      </c>
      <c r="D42" s="68" t="str">
        <f>D40</f>
        <v>Costa Rica</v>
      </c>
      <c r="E42" s="217">
        <v>1</v>
      </c>
      <c r="F42" s="217">
        <v>3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4</v>
      </c>
      <c r="L42" s="109">
        <f>INDEX(AO41:AO44,MATCH(AK42,$AL41:$AL44,0))</f>
        <v>3</v>
      </c>
      <c r="M42" s="108">
        <f>INDEX(AP41:AP44,MATCH(AK42,$AL41:$AL44,0))</f>
        <v>3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3.96</v>
      </c>
      <c r="AM42" s="21" t="str">
        <f>G40</f>
        <v>Serbie</v>
      </c>
      <c r="AN42" s="22">
        <f>SUM(AR42:AU42)</f>
        <v>0</v>
      </c>
      <c r="AO42" s="23">
        <f>F40+F43+E45</f>
        <v>1</v>
      </c>
      <c r="AP42" s="22">
        <f>E40+E43+F45</f>
        <v>5</v>
      </c>
      <c r="AQ42" s="24">
        <f>AO42-AP42</f>
        <v>-4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-299</v>
      </c>
      <c r="BA42" s="22">
        <f>10000*(AR42+AU42)+(F40-E40+F43-E43)*100+(F40+F43)</f>
        <v>-200</v>
      </c>
      <c r="BB42" s="22" t="s">
        <v>73</v>
      </c>
      <c r="BC42" s="24">
        <f>10000*(AT42+AU42)+(F43-E43+E45-F45)*100+(F43+E45)</f>
        <v>-299</v>
      </c>
      <c r="BD42" s="29">
        <f>-BE41</f>
        <v>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 t="str">
        <f>IF(H43=0,"",IF(AND(H43='Résultats officiels'!H43,A!E43='Résultats officiels'!E43,'Résultats officiels'!F43=A!F43),1,""))</f>
        <v/>
      </c>
      <c r="D43" s="68" t="str">
        <f>G41</f>
        <v>Suisse</v>
      </c>
      <c r="E43" s="217">
        <v>1</v>
      </c>
      <c r="F43" s="217">
        <v>0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Costa Rica</v>
      </c>
      <c r="K43" s="111">
        <f>INDEX(AN41:AN44,MATCH(AK43,$AL41:$AL44,0))</f>
        <v>4</v>
      </c>
      <c r="L43" s="112">
        <f>INDEX(AO41:AO44,MATCH(AK43,$AL41:$AL44,0))</f>
        <v>3</v>
      </c>
      <c r="M43" s="111">
        <f>INDEX(AP41:AP44,MATCH(AK43,$AL41:$AL44,0))</f>
        <v>4</v>
      </c>
      <c r="N43" s="113">
        <f>INDEX(AQ41:AQ44,MATCH(AK43,$AL41:$AL44,0))</f>
        <v>-1</v>
      </c>
      <c r="O43" s="173"/>
      <c r="P43" s="173"/>
      <c r="Q43" s="97" t="str">
        <f>IF(AND('Résultats officiels'!O41&gt;0,U43='Résultats officiels'!U43),"E",IF(AND('Résultats officiels'!O41&gt;0,'Résultats officiels'!U44=A!U43),"E",""))</f>
        <v>E</v>
      </c>
      <c r="R43" s="98" t="str">
        <f>IF('Résultats officiels'!O41=0,"",IF(AND(U43='Résultats officiels'!U43,'Résultats officiels'!U44=A!U44),"A",""))</f>
        <v/>
      </c>
      <c r="S43" s="286" t="str">
        <f>IF(O41=0,"",IF(AND(R43="A",O41='Résultats officiels'!O41),1,IF(AND(A!R44="A",A!O41='Résultats officiels'!O41),1,"")))</f>
        <v/>
      </c>
      <c r="T43" s="287" t="str">
        <f>IF(O41=0,"",IF(AND(R43="A",O41='Résultats officiels'!O41,V43='Résultats officiels'!V43,'Résultats officiels'!V44=A!V44),1,IF(AND(A!R44="A",A!O41='Résultats officiels'!O41,A!V43='Résultats officiels'!V44,'Résultats officiels'!V43=A!V44),1,"")))</f>
        <v/>
      </c>
      <c r="U43" s="125" t="str">
        <f>IF(100*V36+W36&gt;100*V37+W37,U36,IF(100*V36+W36&lt;100*V37+W37,U37," - "))</f>
        <v>France</v>
      </c>
      <c r="V43" s="218">
        <v>3</v>
      </c>
      <c r="W43" s="100"/>
      <c r="X43" s="147" t="str">
        <f>IF(AND('Résultats officiels'!X41&gt;0,AA43='Résultats officiels'!AA43),"E",IF(AND('Résultats officiels'!X41&gt;0,'Résultats officiels'!AA44=A!AA43),"E",""))</f>
        <v/>
      </c>
      <c r="Y43" s="286" t="str">
        <f>IF(X41=0,"",IF(AND(X45="A",X41='Résultats officiels'!X41),1,IF(AND(X46="A",A!X41='Résultats officiels'!X41),1,"")))</f>
        <v/>
      </c>
      <c r="Z43" s="287" t="str">
        <f>IF(X41=0,"",IF(AND(X45="A",X41='Résultats officiels'!X41,AB43='Résultats officiels'!AB43,'Résultats officiels'!AB44=A!AB44),1,IF(AND(A!X46="A",A!X41='Résultats officiels'!X41,A!AB43='Résultats officiels'!AB44,'Résultats officiels'!AB43=A!AB44),1,"")))</f>
        <v/>
      </c>
      <c r="AA43" s="100" t="str">
        <f>IF(100*V36+W36&gt;100*V37+W37,U37,IF(100*V36+W36&lt;100*V37+W37,U36," - "))</f>
        <v>Suède</v>
      </c>
      <c r="AB43" s="217">
        <v>2</v>
      </c>
      <c r="AC43" s="12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2.95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8</v>
      </c>
      <c r="AP43" s="22">
        <f>F41+E42+E45</f>
        <v>3</v>
      </c>
      <c r="AQ43" s="24">
        <f>AO43-AP43</f>
        <v>5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60406</v>
      </c>
      <c r="BA43" s="22" t="s">
        <v>73</v>
      </c>
      <c r="BB43" s="22">
        <f>10000*(AR43+AU43)+(E41-F41+F42-E42)*100+(E41+F42)</f>
        <v>60305</v>
      </c>
      <c r="BC43" s="24">
        <f>10000*(AS43+AU43)+(E41-F41+F45-E45)*100+(E41+F45)</f>
        <v>60305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>
        <f>IF(H44=0,"",IF(H44='Résultats officiels'!H44,1,""))</f>
        <v>1</v>
      </c>
      <c r="C44" s="75" t="str">
        <f>IF(H44=0,"",IF(AND(H44='Résultats officiels'!H44,A!E44='Résultats officiels'!E44,'Résultats officiels'!F44=A!F44),1,""))</f>
        <v/>
      </c>
      <c r="D44" s="68" t="str">
        <f>G41</f>
        <v>Suisse</v>
      </c>
      <c r="E44" s="217">
        <v>1</v>
      </c>
      <c r="F44" s="217">
        <v>1</v>
      </c>
      <c r="G44" s="73" t="str">
        <f>D40</f>
        <v>Costa Rica</v>
      </c>
      <c r="H44" s="95">
        <f t="shared" si="0"/>
        <v>3</v>
      </c>
      <c r="I44" s="114">
        <f>AI44</f>
        <v>4</v>
      </c>
      <c r="J44" s="71" t="str">
        <f>INDEX(AM41:AM44,MATCH(AK44,$AL41:$AL44,0))</f>
        <v>Serbie</v>
      </c>
      <c r="K44" s="115">
        <f>INDEX(AN41:AN44,MATCH(AK44,$AL41:$AL44,0))</f>
        <v>0</v>
      </c>
      <c r="L44" s="116">
        <f>INDEX(AO41:AO44,MATCH(AK44,$AL41:$AL44,0))</f>
        <v>1</v>
      </c>
      <c r="M44" s="115">
        <f>INDEX(AP41:AP44,MATCH(AK44,$AL41:$AL44,0))</f>
        <v>5</v>
      </c>
      <c r="N44" s="117">
        <f>INDEX(AQ41:AQ44,MATCH(AK44,$AL41:$AL44,0))</f>
        <v>-4</v>
      </c>
      <c r="O44" s="173"/>
      <c r="P44" s="173"/>
      <c r="Q44" s="97" t="str">
        <f>IF(AND('Résultats officiels'!O41&gt;0,U44='Résultats officiels'!U44),"E",IF(AND('Résultats officiels'!O41&gt;0,'Résultats officiels'!U43=A!U44),"E",""))</f>
        <v/>
      </c>
      <c r="R44" s="98" t="str">
        <f>IF('Résultats officiels'!O41=0,"",IF(AND(U43='Résultats officiels'!U44,'Résultats officiels'!U43=A!U44),"A",""))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Allemagne</v>
      </c>
      <c r="V44" s="218">
        <v>2</v>
      </c>
      <c r="W44" s="100"/>
      <c r="X44" s="147" t="str">
        <f>IF(AND('Résultats officiels'!X41&gt;0,AA44='Résultats officiels'!AA44),"E",IF(AND('Résultats officiels'!X41&gt;0,'Résultats officiels'!AA43=A!AA44),"E",""))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Argentine</v>
      </c>
      <c r="AB44" s="219">
        <v>3</v>
      </c>
      <c r="AC44" s="12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3.96</v>
      </c>
      <c r="AL44" s="30">
        <f>SUM(BD44:BG44)+2.48</f>
        <v>1.98</v>
      </c>
      <c r="AM44" s="31" t="str">
        <f>G41</f>
        <v>Suisse</v>
      </c>
      <c r="AN44" s="27">
        <f>SUM(AR44:AU44)</f>
        <v>4</v>
      </c>
      <c r="AO44" s="32">
        <f>F41+E43+E44</f>
        <v>3</v>
      </c>
      <c r="AP44" s="27">
        <f>E41+F43+F44</f>
        <v>3</v>
      </c>
      <c r="AQ44" s="33">
        <f>AO44-AP44</f>
        <v>0</v>
      </c>
      <c r="AR44" s="27">
        <f>IF(ISBLANK(E44),0,IF(AU41=3,0,IF(AU41=1,1,3)))</f>
        <v>1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40102</v>
      </c>
      <c r="BB44" s="27">
        <f>10000*(AR44+AT44)+(E44-F44+F41-E41)*100+(E44+F41)</f>
        <v>9902</v>
      </c>
      <c r="BC44" s="33">
        <f>10000*(AS44+AT44)+(E43-F43+F41-E41)*100+(E43+F41)</f>
        <v>30002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officiels'!H45,A!E45='Résultats officiels'!E45,'Résultats officiels'!F45=A!F45),1,""))</f>
        <v/>
      </c>
      <c r="D45" s="71" t="str">
        <f>G40</f>
        <v>Serbie</v>
      </c>
      <c r="E45" s="217">
        <v>1</v>
      </c>
      <c r="F45" s="217">
        <v>3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67"/>
      <c r="L45" s="167"/>
      <c r="M45" s="167"/>
      <c r="N45" s="167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69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officiels'!U46=A!U46),"C","")</f>
        <v>C</v>
      </c>
      <c r="R46" s="307"/>
      <c r="S46" s="256" t="s">
        <v>91</v>
      </c>
      <c r="T46" s="257"/>
      <c r="U46" s="260" t="str">
        <f>IF(100*V43+W43&gt;100*V44+W44,U43,IF(100*V44+W44&gt;100*V43+W43,U44,"-"))</f>
        <v>France</v>
      </c>
      <c r="V46" s="130"/>
      <c r="W46" s="95"/>
      <c r="X46" s="148" t="str">
        <f>IF('Résultats officiels'!X41=0,"",IF(AND(AA43='Résultats officiels'!AA44,'Résultats officiels'!AA43=A!AA44),"A",""))</f>
        <v/>
      </c>
      <c r="Y46" s="288" t="s">
        <v>92</v>
      </c>
      <c r="Z46" s="257"/>
      <c r="AA46" s="282" t="str">
        <f>IF(100*V43+W43&gt;100*V44+W44,U44,IF(100*V44+W44&gt;100*V43+W43,U43,"-"))</f>
        <v>Allemagne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69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officiels'!H48,A!E48='Résultats officiels'!E48,'Résultats officiels'!F48=A!F48),1,""))</f>
        <v/>
      </c>
      <c r="D48" s="67" t="s">
        <v>100</v>
      </c>
      <c r="E48" s="217">
        <v>3</v>
      </c>
      <c r="F48" s="217">
        <v>1</v>
      </c>
      <c r="G48" s="72" t="s">
        <v>72</v>
      </c>
      <c r="H48" s="95">
        <f t="shared" si="0"/>
        <v>1</v>
      </c>
      <c r="I48" s="169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Argentine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 t="str">
        <f>IF(H49=0,"",IF(AND(H49='Résultats officiels'!H49,A!E49='Résultats officiels'!E49,'Résultats officiels'!F49=A!F49),1,""))</f>
        <v/>
      </c>
      <c r="D49" s="68" t="s">
        <v>129</v>
      </c>
      <c r="E49" s="217">
        <v>2</v>
      </c>
      <c r="F49" s="217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8</v>
      </c>
      <c r="M49" s="103">
        <f>INDEX(AP49:AP52,MATCH(AK49,$AL49:$AL52,0))</f>
        <v>3</v>
      </c>
      <c r="N49" s="123">
        <f>INDEX(AQ49:AQ52,MATCH(AK49,$AL49:$AL52,0))</f>
        <v>5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8</v>
      </c>
      <c r="AP49" s="22">
        <f>F48+F50+E52</f>
        <v>3</v>
      </c>
      <c r="AQ49" s="24">
        <f>AO49-AP49</f>
        <v>5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60305</v>
      </c>
      <c r="BA49" s="22">
        <f>10000*(AS49+AU49)+(E48-F48+F52-E52)*100+(E48+F52)</f>
        <v>60406</v>
      </c>
      <c r="BB49" s="22">
        <f>10000*(AT49+AU49)+(F52-E52+E50-F50)*100+(F52+E50)</f>
        <v>60305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>
        <f>IF(H50=0,"",IF(AND(H50='Résultats officiels'!H50,A!E50='Résultats officiels'!E50,'Résultats officiels'!F50=A!F50),1,""))</f>
        <v>1</v>
      </c>
      <c r="D50" s="68" t="str">
        <f>D48</f>
        <v>Allemagne</v>
      </c>
      <c r="E50" s="217">
        <v>2</v>
      </c>
      <c r="F50" s="217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Suède</v>
      </c>
      <c r="K50" s="108">
        <f>INDEX(AN49:AN52,MATCH(AK50,$AL49:$AL52,0))</f>
        <v>4</v>
      </c>
      <c r="L50" s="109">
        <f>INDEX(AO49:AO52,MATCH(AK50,$AL49:$AL52,0))</f>
        <v>5</v>
      </c>
      <c r="M50" s="108">
        <f>INDEX(AP49:AP52,MATCH(AK50,$AL49:$AL52,0))</f>
        <v>4</v>
      </c>
      <c r="N50" s="110">
        <f>INDEX(AQ49:AQ52,MATCH(AK50,$AL49:$AL52,0))</f>
        <v>1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Suède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1.9700000000000002</v>
      </c>
      <c r="AL50" s="28">
        <f>SUM(BD50:BG50)+2.46</f>
        <v>2.96</v>
      </c>
      <c r="AM50" s="21" t="str">
        <f>G48</f>
        <v>Mexique</v>
      </c>
      <c r="AN50" s="22">
        <f>SUM(AR50:AU50)</f>
        <v>2</v>
      </c>
      <c r="AO50" s="23">
        <f>F48+F51+E53</f>
        <v>5</v>
      </c>
      <c r="AP50" s="22">
        <f>E48+E51+F53</f>
        <v>7</v>
      </c>
      <c r="AQ50" s="24">
        <f>AO50-AP50</f>
        <v>-2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1</v>
      </c>
      <c r="AU50" s="22">
        <f>IF(ISBLANK(F51),0,IF(F51&gt;E51,3,IF(F51=E51,1,0)))</f>
        <v>1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1</v>
      </c>
      <c r="AZ50" s="23">
        <f>10000*(AR50+AT50)+(F48-E48+E53-F53)*100+(F48+E53)</f>
        <v>9803</v>
      </c>
      <c r="BA50" s="22">
        <f>10000*(AR50+AU50)+(F48-E48+F51-E51)*100+(F48+F51)</f>
        <v>9803</v>
      </c>
      <c r="BB50" s="22" t="s">
        <v>73</v>
      </c>
      <c r="BC50" s="24">
        <f>10000*(AT50+AU50)+(F51-E51+E53-F53)*100+(F51+E53)</f>
        <v>20004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officiels'!H51,A!E51='Résultats officiels'!E51,'Résultats officiels'!F51=A!F51),1,""))</f>
        <v/>
      </c>
      <c r="D51" s="68" t="str">
        <f>G49</f>
        <v>Corée du Sud</v>
      </c>
      <c r="E51" s="217">
        <v>2</v>
      </c>
      <c r="F51" s="217">
        <v>2</v>
      </c>
      <c r="G51" s="73" t="str">
        <f>G48</f>
        <v>Mexique</v>
      </c>
      <c r="H51" s="95">
        <f t="shared" si="0"/>
        <v>3</v>
      </c>
      <c r="I51" s="106">
        <f>AI51</f>
        <v>3</v>
      </c>
      <c r="J51" s="68" t="str">
        <f>INDEX(AM49:AM52,MATCH(AK51,$AL49:$AL52,0))</f>
        <v>Mexique</v>
      </c>
      <c r="K51" s="111">
        <f>INDEX(AN49:AN52,MATCH(AK51,$AL49:$AL52,0))</f>
        <v>2</v>
      </c>
      <c r="L51" s="112">
        <f>INDEX(AO49:AO52,MATCH(AK51,$AL49:$AL52,0))</f>
        <v>5</v>
      </c>
      <c r="M51" s="111">
        <f>INDEX(AP49:AP52,MATCH(AK51,$AL49:$AL52,0))</f>
        <v>7</v>
      </c>
      <c r="N51" s="113">
        <f>INDEX(AQ49:AQ52,MATCH(AK51,$AL49:$AL52,0))</f>
        <v>-2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25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2.96</v>
      </c>
      <c r="AL51" s="28">
        <f>SUM(BD51:BG51)+2.47</f>
        <v>1.9700000000000002</v>
      </c>
      <c r="AM51" s="21" t="str">
        <f>D49</f>
        <v>Suède</v>
      </c>
      <c r="AN51" s="22">
        <f>SUM(AR51:AU51)</f>
        <v>4</v>
      </c>
      <c r="AO51" s="23">
        <f>E49+F50+F53</f>
        <v>5</v>
      </c>
      <c r="AP51" s="22">
        <f>F49+E50+E53</f>
        <v>4</v>
      </c>
      <c r="AQ51" s="24">
        <f>AO51-AP51</f>
        <v>1</v>
      </c>
      <c r="AR51" s="22">
        <f>IF(ISBLANK(F50),0,IF(AT49=3,0,IF(AT49=1,1,3)))</f>
        <v>0</v>
      </c>
      <c r="AS51" s="22">
        <f>IF(ISBLANK(F53),0,IF(F53&gt;E53,3,IF(F53=E53,1,0)))</f>
        <v>1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1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9903</v>
      </c>
      <c r="BA51" s="22" t="s">
        <v>73</v>
      </c>
      <c r="BB51" s="22">
        <f>10000*(AR51+AU51)+(E49-F49+F50-E50)*100+(E49+F50)</f>
        <v>30103</v>
      </c>
      <c r="BC51" s="24">
        <f>10000*(AS51+AU51)+(E49-F49+F53-E53)*100+(E49+F53)</f>
        <v>40204</v>
      </c>
      <c r="BD51" s="29">
        <f>-BF49</f>
        <v>0.5</v>
      </c>
      <c r="BE51" s="25">
        <f>-BF50</f>
        <v>-0.5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officiels'!H52,A!E52='Résultats officiels'!E52,'Résultats officiels'!F52=A!F52),1,""))</f>
        <v/>
      </c>
      <c r="D52" s="68" t="str">
        <f>G49</f>
        <v>Corée du Sud</v>
      </c>
      <c r="E52" s="217">
        <v>1</v>
      </c>
      <c r="F52" s="217">
        <v>3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1</v>
      </c>
      <c r="L52" s="116">
        <f>INDEX(AO49:AO52,MATCH(AK52,$AL49:$AL52,0))</f>
        <v>3</v>
      </c>
      <c r="M52" s="115">
        <f>INDEX(AP49:AP52,MATCH(AK52,$AL49:$AL52,0))</f>
        <v>7</v>
      </c>
      <c r="N52" s="117">
        <f>INDEX(AQ49:AQ52,MATCH(AK52,$AL49:$AL52,0))</f>
        <v>-4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1</v>
      </c>
      <c r="AO52" s="32">
        <f>F49+E51+E52</f>
        <v>3</v>
      </c>
      <c r="AP52" s="27">
        <f>E49+F51+F52</f>
        <v>7</v>
      </c>
      <c r="AQ52" s="33">
        <f>AO52-AP52</f>
        <v>-4</v>
      </c>
      <c r="AR52" s="27">
        <f>IF(ISBLANK(E52),0,IF(AU49=3,0,IF(AU49=1,1,3)))</f>
        <v>0</v>
      </c>
      <c r="AS52" s="27">
        <f>IF(ISBLANK(E51),0,IF(AU50=3,0,IF(AU50=1,1,3)))</f>
        <v>1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9803</v>
      </c>
      <c r="BB52" s="27">
        <f>10000*(AR52+AT52)+(E52-F52+F49-E49)*100+(E52+F49)</f>
        <v>-399</v>
      </c>
      <c r="BC52" s="33">
        <f>10000*(AS52+AT52)+(E51-F51+F49-E49)*100+(E51+F49)</f>
        <v>9802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officiels'!H53,A!E53='Résultats officiels'!E53,'Résultats officiels'!F53=A!F53),1,""))</f>
        <v/>
      </c>
      <c r="D53" s="71" t="str">
        <f>G48</f>
        <v>Mexique</v>
      </c>
      <c r="E53" s="217">
        <v>2</v>
      </c>
      <c r="F53" s="217">
        <v>2</v>
      </c>
      <c r="G53" s="74" t="str">
        <f>D49</f>
        <v>Suède</v>
      </c>
      <c r="H53" s="95">
        <f t="shared" si="0"/>
        <v>3</v>
      </c>
      <c r="I53" s="118"/>
      <c r="J53" s="119" t="str">
        <f>IF(OR(I51&lt;3,I50&lt;2),"TIRAGE AU SORT !!!"," ")</f>
        <v xml:space="preserve"> </v>
      </c>
      <c r="K53" s="167"/>
      <c r="L53" s="167"/>
      <c r="M53" s="167"/>
      <c r="N53" s="167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3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69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69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18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officiels'!H56,A!E56='Résultats officiels'!E56,'Résultats officiels'!F56=A!F56),1,""))</f>
        <v/>
      </c>
      <c r="D56" s="67" t="s">
        <v>103</v>
      </c>
      <c r="E56" s="217">
        <v>1</v>
      </c>
      <c r="F56" s="217">
        <v>0</v>
      </c>
      <c r="G56" s="72" t="s">
        <v>130</v>
      </c>
      <c r="H56" s="95">
        <f t="shared" si="0"/>
        <v>1</v>
      </c>
      <c r="I56" s="169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 t="str">
        <f>IF(H57=0,"",IF(AND(H57='Résultats officiels'!H57,A!E57='Résultats officiels'!E57,'Résultats officiels'!F57=A!F57),1,""))</f>
        <v/>
      </c>
      <c r="D57" s="68" t="s">
        <v>131</v>
      </c>
      <c r="E57" s="217">
        <v>0</v>
      </c>
      <c r="F57" s="217">
        <v>1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Angleterre</v>
      </c>
      <c r="K57" s="103">
        <f>INDEX(AN57:AN60,MATCH(AK57,$AL57:$AL60,0))</f>
        <v>7</v>
      </c>
      <c r="L57" s="104">
        <f>INDEX(AO57:AO60,MATCH(AK57,$AL57:$AL60,0))</f>
        <v>4</v>
      </c>
      <c r="M57" s="103">
        <f>INDEX(AP57:AP60,MATCH(AK57,$AL57:$AL60,0))</f>
        <v>1</v>
      </c>
      <c r="N57" s="123">
        <f>INDEX(AQ57:AQ60,MATCH(AK57,$AL57:$AL60,0))</f>
        <v>3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2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0.98</v>
      </c>
      <c r="AL57" s="44">
        <f>SUM(BD57:BG57)+2.45</f>
        <v>1.9500000000000002</v>
      </c>
      <c r="AM57" s="45" t="str">
        <f>D56</f>
        <v>Belgique</v>
      </c>
      <c r="AN57" s="46">
        <f>SUM(AR57:AU57)</f>
        <v>5</v>
      </c>
      <c r="AO57" s="47">
        <f>E56+E58+F60</f>
        <v>3</v>
      </c>
      <c r="AP57" s="46">
        <f>F56+F58+E60</f>
        <v>2</v>
      </c>
      <c r="AQ57" s="48">
        <f>AO57-AP57</f>
        <v>1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1</v>
      </c>
      <c r="AU57" s="46">
        <f>IF(ISBLANK(F60),0,IF(F60&gt;E60,3,IF(F60=E60,1,0)))</f>
        <v>1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0</v>
      </c>
      <c r="AZ57" s="47">
        <f>10000*(AS57+AT57)+(E58-F58+E56-F56)*100+(E58+E56)</f>
        <v>40102</v>
      </c>
      <c r="BA57" s="46">
        <f>10000*(AS57+AU57)+(E56-F56+F60-E60)*100+(E56+F60)</f>
        <v>40102</v>
      </c>
      <c r="BB57" s="46">
        <f>10000*(AT57+AU57)+(F60-E60+E58-F58)*100+(F60+E58)</f>
        <v>20002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 t="str">
        <f>IF(H58=0,"",IF(H58='Résultats officiels'!H58,1,""))</f>
        <v/>
      </c>
      <c r="C58" s="75" t="str">
        <f>IF(H58=0,"",IF(AND(H58='Résultats officiels'!H58,A!E58='Résultats officiels'!E58,'Résultats officiels'!F58=A!F58),1,""))</f>
        <v/>
      </c>
      <c r="D58" s="68" t="str">
        <f>D56</f>
        <v>Belgique</v>
      </c>
      <c r="E58" s="217">
        <v>1</v>
      </c>
      <c r="F58" s="217">
        <v>1</v>
      </c>
      <c r="G58" s="73" t="str">
        <f>D57</f>
        <v>Tunisie</v>
      </c>
      <c r="H58" s="95">
        <f t="shared" si="0"/>
        <v>3</v>
      </c>
      <c r="I58" s="106">
        <f>AI58</f>
        <v>2</v>
      </c>
      <c r="J58" s="124" t="str">
        <f>INDEX(AM57:AM60,MATCH(AK58,$AL57:$AL60,0))</f>
        <v>Belgique</v>
      </c>
      <c r="K58" s="108">
        <f>INDEX(AN57:AN60,MATCH(AK58,$AL57:$AL60,0))</f>
        <v>5</v>
      </c>
      <c r="L58" s="109">
        <f>INDEX(AO57:AO60,MATCH(AK58,$AL57:$AL60,0))</f>
        <v>3</v>
      </c>
      <c r="M58" s="108">
        <f>INDEX(AP57:AP60,MATCH(AK58,$AL57:$AL60,0))</f>
        <v>2</v>
      </c>
      <c r="N58" s="110">
        <f>INDEX(AQ57:AQ60,MATCH(AK58,$AL57:$AL60,0))</f>
        <v>1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1.9500000000000002</v>
      </c>
      <c r="AL58" s="52">
        <f>SUM(BD58:BG58)+2.46</f>
        <v>3.96</v>
      </c>
      <c r="AM58" s="45" t="str">
        <f>G56</f>
        <v>Panama</v>
      </c>
      <c r="AN58" s="46">
        <f>SUM(AR58:AU58)</f>
        <v>0</v>
      </c>
      <c r="AO58" s="47">
        <f>F56+F59+E61</f>
        <v>0</v>
      </c>
      <c r="AP58" s="46">
        <f>E56+E59+F61</f>
        <v>4</v>
      </c>
      <c r="AQ58" s="48">
        <f>AO58-AP58</f>
        <v>-4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-200</v>
      </c>
      <c r="BA58" s="46">
        <f>10000*(AR58+AU58)+(F56-E56+F59-E59)*100+(F56+F59)</f>
        <v>-300</v>
      </c>
      <c r="BB58" s="46" t="s">
        <v>73</v>
      </c>
      <c r="BC58" s="48">
        <f>10000*(AT58+AU58)+(F59-E59+E61-F61)*100+(F59+E61)</f>
        <v>-300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officiels'!H59,A!E59='Résultats officiels'!E59,'Résultats officiels'!F59=A!F59),1,""))</f>
        <v/>
      </c>
      <c r="D59" s="68" t="str">
        <f>G57</f>
        <v>Angleterre</v>
      </c>
      <c r="E59" s="217">
        <v>2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4</v>
      </c>
      <c r="L59" s="112">
        <f>INDEX(AO57:AO60,MATCH(AK59,$AL57:$AL60,0))</f>
        <v>2</v>
      </c>
      <c r="M59" s="111">
        <f>INDEX(AP57:AP60,MATCH(AK59,$AL57:$AL60,0))</f>
        <v>2</v>
      </c>
      <c r="N59" s="113">
        <f>INDEX(AQ57:AQ60,MATCH(AK59,$AL57:$AL60,0))</f>
        <v>0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3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4</v>
      </c>
      <c r="AO59" s="47">
        <f>E57+F58+F61</f>
        <v>2</v>
      </c>
      <c r="AP59" s="46">
        <f>F57+E58+E61</f>
        <v>2</v>
      </c>
      <c r="AQ59" s="48">
        <f>AO59-AP59</f>
        <v>0</v>
      </c>
      <c r="AR59" s="46">
        <f>IF(ISBLANK(F58),0,IF(AT57=3,0,IF(AT57=1,1,3)))</f>
        <v>1</v>
      </c>
      <c r="AS59" s="46">
        <f>IF(ISBLANK(F61),0,IF(F61&gt;E61,3,IF(F61=E61,1,0)))</f>
        <v>3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40102</v>
      </c>
      <c r="BA59" s="46" t="s">
        <v>73</v>
      </c>
      <c r="BB59" s="46">
        <f>10000*(AR59+AU59)+(E57-F57+F58-E58)*100+(E57+F58)</f>
        <v>9901</v>
      </c>
      <c r="BC59" s="48">
        <f>10000*(AS59+AU59)+(E57-F57+F61-E61)*100+(E57+F61)</f>
        <v>30001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officiels'!H60,A!E60='Résultats officiels'!E60,'Résultats officiels'!F60=A!F60),1,""))</f>
        <v/>
      </c>
      <c r="D60" s="68" t="str">
        <f>G57</f>
        <v>Angleterre</v>
      </c>
      <c r="E60" s="217">
        <v>1</v>
      </c>
      <c r="F60" s="217">
        <v>1</v>
      </c>
      <c r="G60" s="73" t="str">
        <f>D56</f>
        <v>Belgique</v>
      </c>
      <c r="H60" s="95">
        <f t="shared" si="0"/>
        <v>3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0</v>
      </c>
      <c r="L60" s="116">
        <f>INDEX(AO57:AO60,MATCH(AK60,$AL57:$AL60,0))</f>
        <v>0</v>
      </c>
      <c r="M60" s="115">
        <f>INDEX(AP57:AP60,MATCH(AK60,$AL57:$AL60,0))</f>
        <v>4</v>
      </c>
      <c r="N60" s="117">
        <f>INDEX(AQ57:AQ60,MATCH(AK60,$AL57:$AL60,0))</f>
        <v>-4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0.98</v>
      </c>
      <c r="AM60" s="57" t="str">
        <f>G57</f>
        <v>Angleterre</v>
      </c>
      <c r="AN60" s="51">
        <f>SUM(AR60:AU60)</f>
        <v>7</v>
      </c>
      <c r="AO60" s="58">
        <f>F57+E59+E60</f>
        <v>4</v>
      </c>
      <c r="AP60" s="51">
        <f>E57+F59+F60</f>
        <v>1</v>
      </c>
      <c r="AQ60" s="59">
        <f>AO60-AP60</f>
        <v>3</v>
      </c>
      <c r="AR60" s="51">
        <f>IF(ISBLANK(E60),0,IF(AU57=3,0,IF(AU57=1,1,3)))</f>
        <v>1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1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40203</v>
      </c>
      <c r="BB60" s="51">
        <f>10000*(AR60+AT60)+(E60-F60+F57-E57)*100+(E60+F57)</f>
        <v>40102</v>
      </c>
      <c r="BC60" s="59">
        <f>10000*(AS60+AT60)+(E59-F59+F57-E57)*100+(E59+F57)</f>
        <v>60303</v>
      </c>
      <c r="BD60" s="60">
        <f>-BG57</f>
        <v>-0.5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>
        <f>IF(H61=0,"",IF(H61='Résultats officiels'!H61,1,""))</f>
        <v>1</v>
      </c>
      <c r="C61" s="75" t="str">
        <f>IF(H61=0,"",IF(AND(H61='Résultats officiels'!H61,A!E61='Résultats officiels'!E61,'Résultats officiels'!F61=A!F61),1,""))</f>
        <v/>
      </c>
      <c r="D61" s="71" t="str">
        <f>G56</f>
        <v>Panama</v>
      </c>
      <c r="E61" s="217">
        <v>0</v>
      </c>
      <c r="F61" s="217">
        <v>1</v>
      </c>
      <c r="G61" s="74" t="str">
        <f>D57</f>
        <v>Tunisie</v>
      </c>
      <c r="H61" s="95">
        <f t="shared" si="0"/>
        <v>2</v>
      </c>
      <c r="I61" s="118"/>
      <c r="J61" s="119" t="str">
        <f>IF(OR(I59&lt;3,I58&lt;2),"TIRAGE AU SORT !!!"," ")</f>
        <v xml:space="preserve"> </v>
      </c>
      <c r="K61" s="167"/>
      <c r="L61" s="167"/>
      <c r="M61" s="167"/>
      <c r="N61" s="167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69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69"/>
      <c r="J63" s="95"/>
      <c r="K63" s="95"/>
      <c r="L63" s="95"/>
      <c r="M63" s="95"/>
      <c r="N63" s="95"/>
      <c r="O63" s="95"/>
      <c r="P63" s="167"/>
      <c r="Q63" s="167"/>
      <c r="R63" s="167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officiels'!H64,A!E64='Résultats officiels'!E64,'Résultats officiels'!F64=A!F64),1,""))</f>
        <v/>
      </c>
      <c r="D64" s="67" t="s">
        <v>78</v>
      </c>
      <c r="E64" s="217">
        <v>2</v>
      </c>
      <c r="F64" s="217">
        <v>1</v>
      </c>
      <c r="G64" s="72" t="s">
        <v>79</v>
      </c>
      <c r="H64" s="95">
        <f t="shared" si="0"/>
        <v>1</v>
      </c>
      <c r="I64" s="169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68"/>
      <c r="Q64" s="168"/>
      <c r="R64" s="168"/>
      <c r="S64" s="280" t="s">
        <v>107</v>
      </c>
      <c r="T64" s="281"/>
      <c r="U64" s="262">
        <f>SUM(U51:U62)</f>
        <v>51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officiels'!H65,A!E65='Résultats officiels'!E65,'Résultats officiels'!F65=A!F65),1,""))</f>
        <v/>
      </c>
      <c r="D65" s="68" t="s">
        <v>132</v>
      </c>
      <c r="E65" s="217">
        <v>2</v>
      </c>
      <c r="F65" s="217">
        <v>2</v>
      </c>
      <c r="G65" s="73" t="s">
        <v>133</v>
      </c>
      <c r="H65" s="95">
        <f t="shared" si="0"/>
        <v>3</v>
      </c>
      <c r="I65" s="101">
        <f>AI65</f>
        <v>1</v>
      </c>
      <c r="J65" s="122" t="str">
        <f>INDEX(AM65:AM68,MATCH(AK65,$AL65:$AL68,0))</f>
        <v>Pologne</v>
      </c>
      <c r="K65" s="103">
        <f>INDEX(AN65:AN68,MATCH(AK65,$AL65:$AL68,0))</f>
        <v>7</v>
      </c>
      <c r="L65" s="104">
        <f>INDEX(AO65:AO68,MATCH(AK65,$AL65:$AL68,0))</f>
        <v>6</v>
      </c>
      <c r="M65" s="103">
        <f>INDEX(AP65:AP68,MATCH(AK65,$AL65:$AL68,0))</f>
        <v>3</v>
      </c>
      <c r="N65" s="123">
        <f>INDEX(AQ65:AQ68,MATCH(AK65,$AL65:$AL68,0))</f>
        <v>3</v>
      </c>
      <c r="O65" s="95"/>
      <c r="P65" s="168"/>
      <c r="Q65" s="168"/>
      <c r="R65" s="168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0.9700000000000002</v>
      </c>
      <c r="AL65" s="44">
        <f>SUM(BD65:BG65)+2.45</f>
        <v>1.9500000000000002</v>
      </c>
      <c r="AM65" s="45" t="str">
        <f>D64</f>
        <v>Colombie</v>
      </c>
      <c r="AN65" s="46">
        <f>SUM(AR65:AU65)</f>
        <v>4</v>
      </c>
      <c r="AO65" s="47">
        <f>E64+E66+F68</f>
        <v>5</v>
      </c>
      <c r="AP65" s="46">
        <f>F64+F66+E68</f>
        <v>5</v>
      </c>
      <c r="AQ65" s="48">
        <f>AO65-AP65</f>
        <v>0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0</v>
      </c>
      <c r="AU65" s="46">
        <f>IF(ISBLANK(F68),0,IF(F68&gt;E68,3,IF(F68=E68,1,0)))</f>
        <v>1</v>
      </c>
      <c r="AV65" s="47" t="s">
        <v>73</v>
      </c>
      <c r="AW65" s="46" t="b">
        <f>(10*(AQ65-AQ66)+AO65-AO66&gt;0)</f>
        <v>1</v>
      </c>
      <c r="AX65" s="46" t="b">
        <f>10*(AQ65-AQ67)+AO65-AO67&gt;0</f>
        <v>0</v>
      </c>
      <c r="AY65" s="48" t="b">
        <f>10*(AQ65-AQ68)+AO65-AO68&gt;0</f>
        <v>0</v>
      </c>
      <c r="AZ65" s="47">
        <f>10000*(AS65+AT65)+(E66-F66+E64-F64)*100+(E66+E64)</f>
        <v>30003</v>
      </c>
      <c r="BA65" s="46">
        <f>10000*(AS65+AU65)+(E64-F64+F68-E68)*100+(E64+F68)</f>
        <v>40104</v>
      </c>
      <c r="BB65" s="46">
        <f>10000*(AT65+AU65)+(F68-E68+E66-F66)*100+(F68+E66)</f>
        <v>9903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officiels'!H66,A!E66='Résultats officiels'!E66,'Résultats officiels'!F66=A!F66),1,""))</f>
        <v/>
      </c>
      <c r="D66" s="68" t="str">
        <f>D64</f>
        <v>Colombie</v>
      </c>
      <c r="E66" s="217">
        <v>1</v>
      </c>
      <c r="F66" s="217">
        <v>2</v>
      </c>
      <c r="G66" s="73" t="str">
        <f>D65</f>
        <v>Pologne</v>
      </c>
      <c r="H66" s="95">
        <f t="shared" si="0"/>
        <v>2</v>
      </c>
      <c r="I66" s="106">
        <f>AI66</f>
        <v>2</v>
      </c>
      <c r="J66" s="124" t="str">
        <f>INDEX(AM65:AM68,MATCH(AK66,$AL65:$AL68,0))</f>
        <v>Colombie</v>
      </c>
      <c r="K66" s="108">
        <f>INDEX(AN65:AN68,MATCH(AK66,$AL65:$AL68,0))</f>
        <v>4</v>
      </c>
      <c r="L66" s="109">
        <f>INDEX(AO65:AO68,MATCH(AK66,$AL65:$AL68,0))</f>
        <v>5</v>
      </c>
      <c r="M66" s="108">
        <f>INDEX(AP65:AP68,MATCH(AK66,$AL65:$AL68,0))</f>
        <v>5</v>
      </c>
      <c r="N66" s="110">
        <f>INDEX(AQ65:AQ68,MATCH(AK66,$AL65:$AL68,0))</f>
        <v>0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1.9500000000000002</v>
      </c>
      <c r="AL66" s="52">
        <f>SUM(BD66:BG66)+2.46</f>
        <v>3.96</v>
      </c>
      <c r="AM66" s="45" t="str">
        <f>G64</f>
        <v>Japon</v>
      </c>
      <c r="AN66" s="46">
        <f>SUM(AR66:AU66)</f>
        <v>1</v>
      </c>
      <c r="AO66" s="47">
        <f>F64+F67+E69</f>
        <v>2</v>
      </c>
      <c r="AP66" s="46">
        <f>E64+E67+F69</f>
        <v>5</v>
      </c>
      <c r="AQ66" s="48">
        <f>AO66-AP66</f>
        <v>-3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1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-299</v>
      </c>
      <c r="BA66" s="46">
        <f>10000*(AR66+AU66)+(F64-E64+F67-E67)*100+(F64+F67)</f>
        <v>9902</v>
      </c>
      <c r="BB66" s="46" t="s">
        <v>73</v>
      </c>
      <c r="BC66" s="48">
        <f>10000*(AT66+AU66)+(F67-E67+E69-F69)*100+(F67+E69)</f>
        <v>9801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>
        <f>IF(H67=0,"",IF(H67='Résultats officiels'!H67,1,""))</f>
        <v>1</v>
      </c>
      <c r="C67" s="75" t="str">
        <f>IF(H67=0,"",IF(AND(H67='Résultats officiels'!H67,A!E67='Résultats officiels'!E67,'Résultats officiels'!F67=A!F67),1,""))</f>
        <v/>
      </c>
      <c r="D67" s="68" t="str">
        <f>G65</f>
        <v>Sénégal</v>
      </c>
      <c r="E67" s="217">
        <v>1</v>
      </c>
      <c r="F67" s="217">
        <v>1</v>
      </c>
      <c r="G67" s="73" t="str">
        <f>G64</f>
        <v>Japon</v>
      </c>
      <c r="H67" s="95">
        <f t="shared" si="0"/>
        <v>3</v>
      </c>
      <c r="I67" s="106">
        <f>AI67</f>
        <v>3</v>
      </c>
      <c r="J67" s="68" t="str">
        <f>INDEX(AM65:AM68,MATCH(AK67,$AL65:$AL68,0))</f>
        <v>Sénégal</v>
      </c>
      <c r="K67" s="111">
        <f>INDEX(AN65:AN68,MATCH(AK67,$AL65:$AL68,0))</f>
        <v>3</v>
      </c>
      <c r="L67" s="112">
        <f>INDEX(AO65:AO68,MATCH(AK67,$AL65:$AL68,0))</f>
        <v>5</v>
      </c>
      <c r="M67" s="111">
        <f>INDEX(AP65:AP68,MATCH(AK67,$AL65:$AL68,0))</f>
        <v>5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2.98</v>
      </c>
      <c r="AL67" s="52">
        <f>SUM(BD67:BG67)+2.47</f>
        <v>0.9700000000000002</v>
      </c>
      <c r="AM67" s="45" t="str">
        <f>D65</f>
        <v>Pologne</v>
      </c>
      <c r="AN67" s="46">
        <f>SUM(AR67:AU67)</f>
        <v>7</v>
      </c>
      <c r="AO67" s="47">
        <f>E65+F66+F69</f>
        <v>6</v>
      </c>
      <c r="AP67" s="46">
        <f>F65+E66+E69</f>
        <v>3</v>
      </c>
      <c r="AQ67" s="48">
        <f>AO67-AP67</f>
        <v>3</v>
      </c>
      <c r="AR67" s="46">
        <f>IF(ISBLANK(F66),0,IF(AT65=3,0,IF(AT65=1,1,3)))</f>
        <v>3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1</v>
      </c>
      <c r="AV67" s="47" t="b">
        <f>10*(AQ65-AQ67)+AO65-AO67&lt;0</f>
        <v>1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60304</v>
      </c>
      <c r="BA67" s="46" t="s">
        <v>73</v>
      </c>
      <c r="BB67" s="46">
        <f>10000*(AR67+AU67)+(E65-F65+F66-E66)*100+(E65+F66)</f>
        <v>40104</v>
      </c>
      <c r="BC67" s="48">
        <f>10000*(AS67+AU67)+(E65-F65+F69-E69)*100+(E65+F69)</f>
        <v>40204</v>
      </c>
      <c r="BD67" s="53">
        <f>-BF65</f>
        <v>-0.5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officiels'!H68,A!E68='Résultats officiels'!E68,'Résultats officiels'!F68=A!F68),1,""))</f>
        <v/>
      </c>
      <c r="D68" s="68" t="str">
        <f>G65</f>
        <v>Sénégal</v>
      </c>
      <c r="E68" s="217">
        <v>2</v>
      </c>
      <c r="F68" s="217">
        <v>2</v>
      </c>
      <c r="G68" s="73" t="str">
        <f>D64</f>
        <v>Colombie</v>
      </c>
      <c r="H68" s="95">
        <f t="shared" si="0"/>
        <v>3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1</v>
      </c>
      <c r="L68" s="116">
        <f>INDEX(AO65:AO68,MATCH(AK68,$AL65:$AL68,0))</f>
        <v>2</v>
      </c>
      <c r="M68" s="115">
        <f>INDEX(AP65:AP68,MATCH(AK68,$AL65:$AL68,0))</f>
        <v>5</v>
      </c>
      <c r="N68" s="117">
        <f>INDEX(AQ65:AQ68,MATCH(AK68,$AL65:$AL68,0))</f>
        <v>-3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2.98</v>
      </c>
      <c r="AM68" s="57" t="str">
        <f>G65</f>
        <v>Sénégal</v>
      </c>
      <c r="AN68" s="51">
        <f>SUM(AR68:AU68)</f>
        <v>3</v>
      </c>
      <c r="AO68" s="58">
        <f>F65+E67+E68</f>
        <v>5</v>
      </c>
      <c r="AP68" s="51">
        <f>E65+F67+F68</f>
        <v>5</v>
      </c>
      <c r="AQ68" s="59">
        <f>AO68-AP68</f>
        <v>0</v>
      </c>
      <c r="AR68" s="51">
        <f>IF(ISBLANK(E68),0,IF(AU65=3,0,IF(AU65=1,1,3)))</f>
        <v>1</v>
      </c>
      <c r="AS68" s="51">
        <f>IF(ISBLANK(E67),0,IF(AU66=3,0,IF(AU66=1,1,3)))</f>
        <v>1</v>
      </c>
      <c r="AT68" s="51">
        <f>IF(ISBLANK(F65),0,IF(AU67=3,0,IF(AU67=1,1,3)))</f>
        <v>1</v>
      </c>
      <c r="AU68" s="51" t="s">
        <v>73</v>
      </c>
      <c r="AV68" s="58" t="b">
        <f>10*(AQ65-AQ68)+AO65-AO68&lt;0</f>
        <v>0</v>
      </c>
      <c r="AW68" s="51" t="b">
        <f>10*(AQ66-AQ68)+AO66-AO68&lt;0</f>
        <v>1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20003</v>
      </c>
      <c r="BB68" s="51">
        <f>10000*(AR68+AT68)+(E68-F68+F65-E65)*100+(E68+F65)</f>
        <v>20004</v>
      </c>
      <c r="BC68" s="59">
        <f>10000*(AS68+AT68)+(E67-F67+F65-E65)*100+(E67+F65)</f>
        <v>20003</v>
      </c>
      <c r="BD68" s="60">
        <f>-BG65</f>
        <v>0.5</v>
      </c>
      <c r="BE68" s="61">
        <f>-BG66</f>
        <v>-0.5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 t="str">
        <f>IF(H69=0,"",IF(AND(H69='Résultats officiels'!H69,A!E69='Résultats officiels'!E69,'Résultats officiels'!F69=A!F69),1,""))</f>
        <v/>
      </c>
      <c r="D69" s="71" t="str">
        <f>G64</f>
        <v>Japon</v>
      </c>
      <c r="E69" s="217">
        <v>0</v>
      </c>
      <c r="F69" s="217">
        <v>2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67"/>
      <c r="L69" s="167"/>
      <c r="M69" s="167"/>
      <c r="N69" s="167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D3:F3"/>
    <mergeCell ref="G3:W4"/>
    <mergeCell ref="U2:X2"/>
    <mergeCell ref="B4:B5"/>
    <mergeCell ref="C4:C5"/>
    <mergeCell ref="S7:V7"/>
    <mergeCell ref="Y13:AA19"/>
    <mergeCell ref="O14:P15"/>
    <mergeCell ref="S14:S15"/>
    <mergeCell ref="T14:T15"/>
    <mergeCell ref="O16:P17"/>
    <mergeCell ref="O12:P13"/>
    <mergeCell ref="S12:S13"/>
    <mergeCell ref="T12:T13"/>
    <mergeCell ref="S16:S17"/>
    <mergeCell ref="T16:T17"/>
    <mergeCell ref="O18:P19"/>
    <mergeCell ref="S18:S19"/>
    <mergeCell ref="T18:T19"/>
    <mergeCell ref="Y7:AA12"/>
    <mergeCell ref="O8:P9"/>
    <mergeCell ref="S8:S9"/>
    <mergeCell ref="Y20:AA23"/>
    <mergeCell ref="O22:P23"/>
    <mergeCell ref="S22:S23"/>
    <mergeCell ref="T22:T23"/>
    <mergeCell ref="T8:T9"/>
    <mergeCell ref="O10:P11"/>
    <mergeCell ref="S10:S11"/>
    <mergeCell ref="T10:T11"/>
    <mergeCell ref="O24:P25"/>
    <mergeCell ref="S25:V25"/>
    <mergeCell ref="O20:P21"/>
    <mergeCell ref="S20:S21"/>
    <mergeCell ref="T20:T21"/>
    <mergeCell ref="O26:P27"/>
    <mergeCell ref="S26:S27"/>
    <mergeCell ref="T26:T27"/>
    <mergeCell ref="O28:P29"/>
    <mergeCell ref="S28:S29"/>
    <mergeCell ref="T28:T29"/>
    <mergeCell ref="O30:P31"/>
    <mergeCell ref="S30:S31"/>
    <mergeCell ref="T30:T31"/>
    <mergeCell ref="O32:P33"/>
    <mergeCell ref="S32:S33"/>
    <mergeCell ref="T32:T33"/>
    <mergeCell ref="Q47:R47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Q46:R46"/>
    <mergeCell ref="S43:S44"/>
    <mergeCell ref="T43:T44"/>
    <mergeCell ref="Y43:Y44"/>
    <mergeCell ref="Z43:Z44"/>
    <mergeCell ref="Y46:Z47"/>
    <mergeCell ref="Y50:Z51"/>
    <mergeCell ref="AA46:AA47"/>
    <mergeCell ref="Y48:Z49"/>
    <mergeCell ref="AA48:AA49"/>
    <mergeCell ref="S49:X49"/>
    <mergeCell ref="AA50:AA51"/>
    <mergeCell ref="S53:T54"/>
    <mergeCell ref="U53:U54"/>
    <mergeCell ref="S46:T47"/>
    <mergeCell ref="U46:U47"/>
    <mergeCell ref="U64:U65"/>
    <mergeCell ref="S51:T52"/>
    <mergeCell ref="U51:U52"/>
    <mergeCell ref="S50:X50"/>
    <mergeCell ref="V64:X65"/>
    <mergeCell ref="S55:T56"/>
    <mergeCell ref="U55:U56"/>
    <mergeCell ref="S61:T62"/>
    <mergeCell ref="U61:U62"/>
    <mergeCell ref="S63:U63"/>
    <mergeCell ref="S64:T65"/>
    <mergeCell ref="Y56:AC57"/>
    <mergeCell ref="S57:T58"/>
    <mergeCell ref="U57:U58"/>
    <mergeCell ref="V58:X60"/>
    <mergeCell ref="S59:T60"/>
    <mergeCell ref="U59:U60"/>
  </mergeCells>
  <conditionalFormatting sqref="U8 U10 U12 U14 U16 U18 U20 U22 U26 U28 U30 U32 U36 U38 U43">
    <cfRule type="expression" dxfId="382" priority="7" stopIfTrue="1">
      <formula>100*$V8+$W8&gt;100*$V9+$W9</formula>
    </cfRule>
  </conditionalFormatting>
  <conditionalFormatting sqref="U9 U11 U13 U15 U17 U19 U21 U23 U27 U29 U31 U33 U37 U39 U44">
    <cfRule type="expression" dxfId="381" priority="6" stopIfTrue="1">
      <formula>100*$V9+$W9&gt;100*$V8+$W8</formula>
    </cfRule>
  </conditionalFormatting>
  <conditionalFormatting sqref="AA43">
    <cfRule type="expression" dxfId="380" priority="5" stopIfTrue="1">
      <formula>100*$AB43+$AC43&gt;100*$AB44+$AC44</formula>
    </cfRule>
  </conditionalFormatting>
  <conditionalFormatting sqref="AA44">
    <cfRule type="expression" dxfId="379" priority="4" stopIfTrue="1">
      <formula>100*$AB44+$AC44&gt;100*$AB43+$AC43</formula>
    </cfRule>
  </conditionalFormatting>
  <conditionalFormatting sqref="J35:N35 J43:N43 J11:N11 J27:N27 J19:N19 J51:N51 J59:N59 J67:N67">
    <cfRule type="expression" dxfId="378" priority="3" stopIfTrue="1">
      <formula>OR($I11&lt;3)</formula>
    </cfRule>
  </conditionalFormatting>
  <conditionalFormatting sqref="J36:N36 J44:N44 J12:N12 J28:N28 J20:N20 J52:N52 J60:N60 J68:N68">
    <cfRule type="expression" dxfId="377" priority="2" stopIfTrue="1">
      <formula>$I12&lt;3</formula>
    </cfRule>
  </conditionalFormatting>
  <conditionalFormatting sqref="U46:U47 AA46:AA51">
    <cfRule type="cellIs" dxfId="376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154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officiels'!H8,S!E8='Résultats officiels'!E8,'Résultats officiels'!F8=S!F8),1,""))</f>
        <v/>
      </c>
      <c r="D8" s="67" t="s">
        <v>104</v>
      </c>
      <c r="E8" s="217">
        <v>2</v>
      </c>
      <c r="F8" s="217">
        <v>1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2</v>
      </c>
      <c r="P8" s="293"/>
      <c r="Q8" s="97" t="str">
        <f>IF(AND('Résultats officiels'!O8&gt;0,U8='Résultats officiels'!U8),"E",IF(AND('Résultats officiels'!O12&gt;0,'Résultats officiels'!U13=S!U8),"E",""))</f>
        <v>E</v>
      </c>
      <c r="R8" s="98" t="str">
        <f>IF('Résultats officiels'!O8=0,"",IF(AND(U8='Résultats officiels'!U8,S!U9='Résultats officiels'!U9),"A",""))</f>
        <v>A</v>
      </c>
      <c r="S8" s="286" t="str">
        <f>IF(O8=0,"",IF(AND(R8="A",O8='Résultats officiels'!O8),1,IF(AND(S!R9="A",S!O8='Résultats officiels'!O12),1,"")))</f>
        <v/>
      </c>
      <c r="T8" s="287" t="str">
        <f>IF(O8=0,"",IF(AND(R8="A",O8='Résultats officiels'!O8,V8='Résultats officiels'!V8,'Résultats officiels'!V9=S!V9),1,IF(AND(S!R9="A",S!O8='Résultats officiels'!O12,S!V8='Résultats officiels'!V13,'Résultats officiels'!V12=S!V9),1,"")))</f>
        <v/>
      </c>
      <c r="U8" s="99" t="str">
        <f>IF(OR(I10&lt;2),"A1",T(J9))</f>
        <v>Uruguay</v>
      </c>
      <c r="V8" s="218">
        <v>1</v>
      </c>
      <c r="W8" s="12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officiels'!H9,S!E9='Résultats officiels'!E9,'Résultats officiels'!F9=S!F9),1,""))</f>
        <v/>
      </c>
      <c r="D9" s="68" t="s">
        <v>122</v>
      </c>
      <c r="E9" s="217">
        <v>1</v>
      </c>
      <c r="F9" s="217">
        <v>2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7</v>
      </c>
      <c r="L9" s="104">
        <f>INDEX(AO9:AO12,MATCH(AK9,$AL9:$AL12,0))</f>
        <v>6</v>
      </c>
      <c r="M9" s="103">
        <f>INDEX(AP9:AP12,MATCH(AK9,$AL9:$AL12,0))</f>
        <v>3</v>
      </c>
      <c r="N9" s="105">
        <f>INDEX(AQ9:AQ12,MATCH(AK9,$AL9:$AL12,0))</f>
        <v>3</v>
      </c>
      <c r="O9" s="293"/>
      <c r="P9" s="293"/>
      <c r="Q9" s="97" t="str">
        <f>IF(AND('Résultats officiels'!O8&gt;0,U9='Résultats officiels'!U9),"E",IF(AND('Résultats officiels'!O12&gt;0,'Résultats officiels'!U12=S!U9),"E",""))</f>
        <v>E</v>
      </c>
      <c r="R9" s="98" t="str">
        <f>IF('Résultats officiels'!O12=0,"",IF(AND(U8='Résultats officiels'!U13,'Résultats officiels'!U12=S!U9),"A",""))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2</v>
      </c>
      <c r="W9" s="12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1.9500000000000002</v>
      </c>
      <c r="AM9" s="21" t="str">
        <f>D8</f>
        <v>Russie</v>
      </c>
      <c r="AN9" s="22">
        <f>SUM(AR9:AU9)</f>
        <v>5</v>
      </c>
      <c r="AO9" s="23">
        <f>E8+E10+F12</f>
        <v>5</v>
      </c>
      <c r="AP9" s="22">
        <f>F8+F10+E12</f>
        <v>4</v>
      </c>
      <c r="AQ9" s="24">
        <f>AO9-AP9</f>
        <v>1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1</v>
      </c>
      <c r="AU9" s="22">
        <f>IF(ISBLANK(F12),0,IF(F12&gt;E12,3,IF(F12=E12,1,0)))</f>
        <v>1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0</v>
      </c>
      <c r="AZ9" s="23">
        <f>10000*(AS9+AT9)+(E10-F10+E8-F8)*100+(E10+E8)</f>
        <v>40103</v>
      </c>
      <c r="BA9" s="22">
        <f>10000*(AS9+AU9)+(E8-F8+F12-E12)*100+(E8+F12)</f>
        <v>40104</v>
      </c>
      <c r="BB9" s="22">
        <f>10000*(AT9+AU9)+(E10-F10+F12-E12)*100+(E10+F12)</f>
        <v>20003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officiels'!H10,S!E10='Résultats officiels'!E10,'Résultats officiels'!F10=S!F10),1,""))</f>
        <v/>
      </c>
      <c r="D10" s="68" t="str">
        <f>D8</f>
        <v>Russie</v>
      </c>
      <c r="E10" s="217">
        <v>1</v>
      </c>
      <c r="F10" s="217">
        <v>1</v>
      </c>
      <c r="G10" s="73" t="str">
        <f>D9</f>
        <v>Egypte</v>
      </c>
      <c r="H10" s="95">
        <f t="shared" si="0"/>
        <v>3</v>
      </c>
      <c r="I10" s="106">
        <f>AI10</f>
        <v>2</v>
      </c>
      <c r="J10" s="107" t="str">
        <f>INDEX(AM9:AM12,MATCH(AK10,$AL9:$AL12,0))</f>
        <v>Russie</v>
      </c>
      <c r="K10" s="108">
        <f>INDEX(AN9:AN12,MATCH(AK10,$AL9:$AL12,0))</f>
        <v>5</v>
      </c>
      <c r="L10" s="109">
        <f>INDEX(AO9:AO12,MATCH(AK10,$AL9:$AL12,0))</f>
        <v>5</v>
      </c>
      <c r="M10" s="108">
        <f>INDEX(AP9:AP12,MATCH(AK10,$AL9:$AL12,0))</f>
        <v>4</v>
      </c>
      <c r="N10" s="110">
        <f>INDEX(AQ9:AQ12,MATCH(AK10,$AL9:$AL12,0))</f>
        <v>1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officiels'!U15=S!U10),"E",""))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officiels'!O10),1,IF(AND(S!R11="A",S!O10='Résultats officiels'!O14),1,"")))</f>
        <v/>
      </c>
      <c r="T10" s="310" t="str">
        <f>IF(O10=0,"",IF(AND(R10="A",O10='Résultats officiels'!O10,V10='Résultats officiels'!V10,'Résultats officiels'!V11=S!V11),1,IF(AND(S!R11="A",S!O10='Résultats officiels'!O14,S!V10='Résultats officiels'!V15,'Résultats officiels'!V14=S!V11),1,"")))</f>
        <v/>
      </c>
      <c r="U10" s="99" t="str">
        <f>IF(OR(I26&lt;2),"C1",T(J25))</f>
        <v>France</v>
      </c>
      <c r="V10" s="218">
        <v>2</v>
      </c>
      <c r="W10" s="12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1.9500000000000002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2</v>
      </c>
      <c r="AP10" s="22">
        <f>E8+E11+F13</f>
        <v>6</v>
      </c>
      <c r="AQ10" s="24">
        <f>AO10-AP10</f>
        <v>-4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-198</v>
      </c>
      <c r="BA10" s="22">
        <f>10000*(AR10+AU10)+(F8-E8+F11-E11)*100+(F8+F11)</f>
        <v>-299</v>
      </c>
      <c r="BB10" s="22" t="s">
        <v>73</v>
      </c>
      <c r="BC10" s="24">
        <f>10000*(AT10+AU10)+(F11-E11+E13-F13)*100+(F11+E13)</f>
        <v>-299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officiels'!H11,S!E11='Résultats officiels'!E11,'Résultats officiels'!F11=S!F11),1,""))</f>
        <v/>
      </c>
      <c r="D11" s="68" t="str">
        <f>G9</f>
        <v>Uruguay</v>
      </c>
      <c r="E11" s="217">
        <v>2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Egypte</v>
      </c>
      <c r="K11" s="111">
        <f>INDEX(AN9:AN12,MATCH(AK11,$AL9:$AL12,0))</f>
        <v>4</v>
      </c>
      <c r="L11" s="112">
        <f>INDEX(AO9:AO12,MATCH(AK11,$AL9:$AL12,0))</f>
        <v>4</v>
      </c>
      <c r="M11" s="111">
        <f>INDEX(AP9:AP12,MATCH(AK11,$AL9:$AL12,0))</f>
        <v>4</v>
      </c>
      <c r="N11" s="113">
        <f>INDEX(AQ9:AQ12,MATCH(AK11,$AL9:$AL12,0))</f>
        <v>0</v>
      </c>
      <c r="O11" s="293"/>
      <c r="P11" s="293"/>
      <c r="Q11" s="97" t="str">
        <f>IF(AND('Résultats officiels'!O10&gt;0,U11='Résultats officiels'!U11),"E",IF(AND('Résultats officiels'!O14&gt;0,'Résultats officiels'!U14=S!U11),"E",""))</f>
        <v/>
      </c>
      <c r="R11" s="98" t="str">
        <f>IF('Résultats officiels'!O14=0,"",IF(AND(U10='Résultats officiels'!U15,'Résultats officiels'!U14=S!U11),"A",""))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Islande</v>
      </c>
      <c r="V11" s="219">
        <v>1</v>
      </c>
      <c r="W11" s="12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2.97</v>
      </c>
      <c r="AL11" s="28">
        <f>SUM(BD11:BG11)+2.47</f>
        <v>2.97</v>
      </c>
      <c r="AM11" s="21" t="str">
        <f>D9</f>
        <v>Egypte</v>
      </c>
      <c r="AN11" s="22">
        <f>SUM(AR11:AU11)</f>
        <v>4</v>
      </c>
      <c r="AO11" s="23">
        <f>E9+F10+F13</f>
        <v>4</v>
      </c>
      <c r="AP11" s="22">
        <f>F9+E10+E13</f>
        <v>4</v>
      </c>
      <c r="AQ11" s="24">
        <f>AO11-AP11</f>
        <v>0</v>
      </c>
      <c r="AR11" s="22">
        <f>IF(ISBLANK(F10),0,IF(AT9=3,0,IF(AT9=1,1,3)))</f>
        <v>1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40103</v>
      </c>
      <c r="BA11" s="22" t="s">
        <v>73</v>
      </c>
      <c r="BB11" s="22">
        <f>10000*(AR11+AU11)+(E9-F9+F10-E10)*100+(E9+F10)</f>
        <v>9902</v>
      </c>
      <c r="BC11" s="24">
        <f>10000*(AS11+AU11)+(E9-F9+F13-E13)*100+(E9+F13)</f>
        <v>30003</v>
      </c>
      <c r="BD11" s="29">
        <f>-BF9</f>
        <v>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officiels'!H12,S!E12='Résultats officiels'!E12,'Résultats officiels'!F12=S!F12),1,""))</f>
        <v/>
      </c>
      <c r="D12" s="68" t="str">
        <f>G9</f>
        <v>Uruguay</v>
      </c>
      <c r="E12" s="217">
        <v>2</v>
      </c>
      <c r="F12" s="217">
        <v>2</v>
      </c>
      <c r="G12" s="73" t="str">
        <f>D8</f>
        <v>Russie</v>
      </c>
      <c r="H12" s="95">
        <f t="shared" si="0"/>
        <v>3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2</v>
      </c>
      <c r="M12" s="115">
        <f>INDEX(AP9:AP12,MATCH(AK12,$AL9:$AL12,0))</f>
        <v>6</v>
      </c>
      <c r="N12" s="117">
        <f>INDEX(AQ9:AQ12,MATCH(AK12,$AL9:$AL12,0))</f>
        <v>-4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1</v>
      </c>
      <c r="P12" s="293"/>
      <c r="Q12" s="97" t="str">
        <f>IF(AND('Résultats officiels'!O12&gt;0,U12='Résultats officiels'!U12),"E",IF(AND('Résultats officiels'!O8&gt;0,'Résultats officiels'!U9=S!U12),"E",""))</f>
        <v>E</v>
      </c>
      <c r="R12" s="98" t="str">
        <f>IF('Résultats officiels'!O12=0,"",IF(AND(U12='Résultats officiels'!U12,'Résultats officiels'!U13=S!U13),"A",""))</f>
        <v>A</v>
      </c>
      <c r="S12" s="286" t="str">
        <f>IF(O12=0,"",IF(AND(R12="A",O12='Résultats officiels'!O12),1,IF(AND(S!R13="A",S!O12='Résultats officiels'!O8),1,"")))</f>
        <v/>
      </c>
      <c r="T12" s="308" t="str">
        <f>IF(O12=0,"",IF(AND(R12="A",O12='Résultats officiels'!O12,V12='Résultats officiels'!V12,'Résultats officiels'!V13=S!V13),1,IF(AND(S!R13="A",S!O12='Résultats officiels'!O8,S!V12='Résultats officiels'!V9,'Résultats officiels'!V8=S!V13),1,"")))</f>
        <v/>
      </c>
      <c r="U12" s="99" t="str">
        <f>IF(OR(I18&lt;2),"B1",T(J17))</f>
        <v>Espagne</v>
      </c>
      <c r="V12" s="218">
        <v>3</v>
      </c>
      <c r="W12" s="12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7</v>
      </c>
      <c r="AO12" s="32">
        <f>F9+E11+E12</f>
        <v>6</v>
      </c>
      <c r="AP12" s="27">
        <f>E9+F11+F12</f>
        <v>3</v>
      </c>
      <c r="AQ12" s="33">
        <f>AO12-AP12</f>
        <v>3</v>
      </c>
      <c r="AR12" s="27">
        <f>IF(ISBLANK(E12),0,IF(AU9=3,0,IF(AU9=1,1,3)))</f>
        <v>1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40204</v>
      </c>
      <c r="BB12" s="27">
        <f>10000*(AR12+AT12)+(F9-E9+E12-F12)*100+(F9+E12)</f>
        <v>40104</v>
      </c>
      <c r="BC12" s="33">
        <f>10000*(AS12+AT12)+(E11-F11+F9-E9)*100+(E11+F9)</f>
        <v>60304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officiels'!H13,S!E13='Résultats officiels'!E13,'Résultats officiels'!F13=S!F13),1,""))</f>
        <v/>
      </c>
      <c r="D13" s="71" t="str">
        <f>G8</f>
        <v>Arabie Saoudite</v>
      </c>
      <c r="E13" s="217">
        <v>1</v>
      </c>
      <c r="F13" s="217">
        <v>2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5"/>
      <c r="L13" s="175"/>
      <c r="M13" s="175"/>
      <c r="N13" s="175"/>
      <c r="O13" s="293"/>
      <c r="P13" s="293"/>
      <c r="Q13" s="97" t="str">
        <f>IF(AND('Résultats officiels'!O12&gt;0,U13='Résultats officiels'!U13),"E",IF(AND('Résultats officiels'!O8&gt;0,'Résultats officiels'!U8=S!U13),"E",""))</f>
        <v>E</v>
      </c>
      <c r="R13" s="98" t="str">
        <f>IF('Résultats officiels'!O8=0,"",IF(AND(U12='Résultats officiels'!U9,'Résultats officiels'!U8=S!U13),"A",""))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Russie</v>
      </c>
      <c r="V13" s="219">
        <v>1</v>
      </c>
      <c r="W13" s="12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7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officiels'!U11=S!U14),"E",""))</f>
        <v>E</v>
      </c>
      <c r="R14" s="98" t="str">
        <f>IF('Résultats officiels'!O14=0,"",IF(AND(U14='Résultats officiels'!U14,'Résultats officiels'!U15=S!U15),"A",""))</f>
        <v/>
      </c>
      <c r="S14" s="286" t="str">
        <f>IF(O14=0,"",IF(AND(R14="A",O14='Résultats officiels'!O14),1,IF(AND(S!R15="A",S!O14='Résultats officiels'!O10),1,"")))</f>
        <v/>
      </c>
      <c r="T14" s="308" t="str">
        <f>IF(O14=0,"",IF(AND(R14="A",O14='Résultats officiels'!O14,V14='Résultats officiels'!V14,'Résultats officiels'!V15=S!V15),1,IF(AND(S!R15="A",S!O14='Résultats officiels'!O10,S!V14='Résultats officiels'!V11,'Résultats officiels'!V10=S!V15),1,"")))</f>
        <v/>
      </c>
      <c r="U14" s="99" t="str">
        <f>IF(OR(I34&lt;2),"D1",T(J33))</f>
        <v>Argentine</v>
      </c>
      <c r="V14" s="218">
        <v>2</v>
      </c>
      <c r="W14" s="12">
        <v>4</v>
      </c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7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officiels'!U10=S!U15),"E",""))</f>
        <v>E</v>
      </c>
      <c r="R15" s="98" t="str">
        <f>IF('Résultats officiels'!O10=0,"",IF(AND(U15='Résultats officiels'!U10,'Résultats officiels'!U11=S!U14),"A",""))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19">
        <v>2</v>
      </c>
      <c r="W15" s="12">
        <v>3</v>
      </c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officiels'!H16,S!E16='Résultats officiels'!E16,'Résultats officiels'!F16=S!F16),1,""))</f>
        <v/>
      </c>
      <c r="D16" s="67" t="s">
        <v>124</v>
      </c>
      <c r="E16" s="217">
        <v>2</v>
      </c>
      <c r="F16" s="217">
        <v>1</v>
      </c>
      <c r="G16" s="72" t="s">
        <v>96</v>
      </c>
      <c r="H16" s="95">
        <f t="shared" si="0"/>
        <v>1</v>
      </c>
      <c r="I16" s="177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1</v>
      </c>
      <c r="P16" s="293"/>
      <c r="Q16" s="97" t="str">
        <f>IF(AND('Résultats officiels'!O16&gt;0,U16='Résultats officiels'!U16),"E",IF(AND('Résultats officiels'!O20&gt;0,'Résultats officiels'!U21=S!U16),"E",""))</f>
        <v>E</v>
      </c>
      <c r="R16" s="98" t="str">
        <f>IF('Résultats officiels'!O16=0,"",IF(AND(U16='Résultats officiels'!U16,'Résultats officiels'!U17=S!U17),"A",""))</f>
        <v>A</v>
      </c>
      <c r="S16" s="286">
        <f>IF(O16=0,"",IF(AND(R16="A",O16='Résultats officiels'!O16),1,IF(AND(S!R17="A",S!O16='Résultats officiels'!O20),1,"")))</f>
        <v>1</v>
      </c>
      <c r="T16" s="308" t="str">
        <f>IF(O16=0,"",IF(AND(R16="A",O16='Résultats officiels'!O16,V16='Résultats officiels'!V16,'Résultats officiels'!V17=S!V17),1,IF(AND(S!R17="A",S!O16='Résultats officiels'!O20,S!V16='Résultats officiels'!V21,'Résultats officiels'!V20=S!V17),1,"")))</f>
        <v/>
      </c>
      <c r="U16" s="121" t="str">
        <f>IF(OR(I42&lt;2),"E1",T(J41))</f>
        <v>Brésil</v>
      </c>
      <c r="V16" s="218">
        <v>3</v>
      </c>
      <c r="W16" s="12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>
        <f>IF(H17=0,"",IF(H17='Résultats officiels'!H17,1,""))</f>
        <v>1</v>
      </c>
      <c r="C17" s="75" t="str">
        <f>IF(H17=0,"",IF(AND(H17='Résultats officiels'!H17,S!E17='Résultats officiels'!E17,'Résultats officiels'!F17=S!F17),1,""))</f>
        <v/>
      </c>
      <c r="D17" s="68" t="s">
        <v>101</v>
      </c>
      <c r="E17" s="217">
        <v>2</v>
      </c>
      <c r="F17" s="217">
        <v>2</v>
      </c>
      <c r="G17" s="73" t="s">
        <v>75</v>
      </c>
      <c r="H17" s="95">
        <f t="shared" si="0"/>
        <v>3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7</v>
      </c>
      <c r="L17" s="104">
        <f>INDEX(AO17:AO20,MATCH(AK17,$AL17:$AL20,0))</f>
        <v>7</v>
      </c>
      <c r="M17" s="103">
        <f>INDEX(AP17:AP20,MATCH(AK17,$AL17:$AL20,0))</f>
        <v>4</v>
      </c>
      <c r="N17" s="123">
        <f>INDEX(AQ17:AQ20,MATCH(AK17,$AL17:$AL20,0))</f>
        <v>3</v>
      </c>
      <c r="O17" s="293"/>
      <c r="P17" s="293"/>
      <c r="Q17" s="97" t="str">
        <f>IF(AND('Résultats officiels'!O16&gt;0,U17='Résultats officiels'!U17),"E",IF(AND('Résultats officiels'!O20&gt;0,'Résultats officiels'!U20=S!U17),"E",""))</f>
        <v>E</v>
      </c>
      <c r="R17" s="98" t="str">
        <f>IF('Résultats officiels'!O20=0,"",IF(AND(U16='Résultats officiels'!U21,'Résultats officiels'!U20=S!U17),"A",""))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Mexique</v>
      </c>
      <c r="V17" s="219">
        <v>1</v>
      </c>
      <c r="W17" s="12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4</v>
      </c>
      <c r="AO17" s="23">
        <f>E16+E18+F20</f>
        <v>4</v>
      </c>
      <c r="AP17" s="22">
        <f>F16+F18+E20</f>
        <v>4</v>
      </c>
      <c r="AQ17" s="24">
        <f>AO17-AP17</f>
        <v>0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1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40103</v>
      </c>
      <c r="BA17" s="22">
        <f>10000*(AS17+AU17)+(E16-F16+F20-E20)*100+(E16+F20)</f>
        <v>30003</v>
      </c>
      <c r="BB17" s="22">
        <f>10000*(AT17+AU17)+(F20-E20+E18-F18)*100+(F20+E18)</f>
        <v>9902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 t="str">
        <f>IF(H18=0,"",IF(H18='Résultats officiels'!H18,1,""))</f>
        <v/>
      </c>
      <c r="C18" s="75" t="str">
        <f>IF(H18=0,"",IF(AND(H18='Résultats officiels'!H18,S!E18='Résultats officiels'!E18,'Résultats officiels'!F18=S!F18),1,""))</f>
        <v/>
      </c>
      <c r="D18" s="68" t="str">
        <f>D16</f>
        <v>Maroc</v>
      </c>
      <c r="E18" s="217">
        <v>1</v>
      </c>
      <c r="F18" s="217">
        <v>1</v>
      </c>
      <c r="G18" s="73" t="str">
        <f>D17</f>
        <v>Portugal</v>
      </c>
      <c r="H18" s="95">
        <f t="shared" si="0"/>
        <v>3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5</v>
      </c>
      <c r="L18" s="109">
        <f>INDEX(AO17:AO20,MATCH(AK18,$AL17:$AL20,0))</f>
        <v>5</v>
      </c>
      <c r="M18" s="108">
        <f>INDEX(AP17:AP20,MATCH(AK18,$AL17:$AL20,0))</f>
        <v>4</v>
      </c>
      <c r="N18" s="110">
        <f>INDEX(AQ17:AQ20,MATCH(AK18,$AL17:$AL20,0))</f>
        <v>1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officiels'!U23=S!U18),"E",""))</f>
        <v>E</v>
      </c>
      <c r="R18" s="98" t="str">
        <f>IF('Résultats officiels'!O18=0,"",IF(AND(U18='Résultats officiels'!U18,'Résultats officiels'!U19=S!U19),"A",""))</f>
        <v/>
      </c>
      <c r="S18" s="286" t="str">
        <f>IF(O18=0,"",IF(AND(R18="A",O18='Résultats officiels'!O18),1,IF(AND(S!R19="A",S!O18='Résultats officiels'!O22),1,"")))</f>
        <v/>
      </c>
      <c r="T18" s="308" t="str">
        <f>IF(O18=0,"",IF(AND(R18="A",O18='Résultats officiels'!O18,V18='Résultats officiels'!V18,'Résultats officiels'!V19=S!V19),1,IF(AND(S!R19="A",S!O18='Résultats officiels'!O22,S!V18='Résultats officiels'!V23,'Résultats officiels'!V22=S!V19),1,"")))</f>
        <v/>
      </c>
      <c r="U18" s="121" t="str">
        <f>IF(OR(I58&lt;2),"G1",T(J57))</f>
        <v>Belgique</v>
      </c>
      <c r="V18" s="218">
        <v>2</v>
      </c>
      <c r="W18" s="12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3</v>
      </c>
      <c r="AP18" s="22">
        <f>E16+E19+F21</f>
        <v>7</v>
      </c>
      <c r="AQ18" s="24">
        <f>AO18-AP18</f>
        <v>-4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-198</v>
      </c>
      <c r="BA18" s="22">
        <f>10000*(AR18+AU18)+(F16-E16+F19-E19)*100+(F16+F19)</f>
        <v>-298</v>
      </c>
      <c r="BB18" s="22" t="s">
        <v>73</v>
      </c>
      <c r="BC18" s="24">
        <f>10000*(AT18+AU18)+(F19-E19+E21-F21)*100+(F19+E21)</f>
        <v>-298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officiels'!H19,S!E19='Résultats officiels'!E19,'Résultats officiels'!F19=S!F19),1,""))</f>
        <v/>
      </c>
      <c r="D19" s="68" t="str">
        <f>G17</f>
        <v>Espagne</v>
      </c>
      <c r="E19" s="217">
        <v>3</v>
      </c>
      <c r="F19" s="217">
        <v>1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4</v>
      </c>
      <c r="L19" s="112">
        <f>INDEX(AO17:AO20,MATCH(AK19,$AL17:$AL20,0))</f>
        <v>4</v>
      </c>
      <c r="M19" s="111">
        <f>INDEX(AP17:AP20,MATCH(AK19,$AL17:$AL20,0))</f>
        <v>4</v>
      </c>
      <c r="N19" s="113">
        <f>INDEX(AQ17:AQ20,MATCH(AK19,$AL17:$AL20,0))</f>
        <v>0</v>
      </c>
      <c r="O19" s="293"/>
      <c r="P19" s="293"/>
      <c r="Q19" s="97" t="str">
        <f>IF(AND('Résultats officiels'!O18&gt;0,U19='Résultats officiels'!U19),"E",IF(AND('Résultats officiels'!O22&gt;0,'Résultats officiels'!U22=S!U19),"E",""))</f>
        <v/>
      </c>
      <c r="R19" s="98" t="str">
        <f>IF('Résultats officiels'!O22=0,"",IF(AND(U18='Résultats officiels'!U23,'Résultats officiels'!U22=S!U19),"A",""))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Pologne</v>
      </c>
      <c r="V19" s="219">
        <v>1</v>
      </c>
      <c r="W19" s="12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5</v>
      </c>
      <c r="AO19" s="23">
        <f>E17+F18+F21</f>
        <v>5</v>
      </c>
      <c r="AP19" s="22">
        <f>F17+E18+E21</f>
        <v>4</v>
      </c>
      <c r="AQ19" s="24">
        <f>AO19-AP19</f>
        <v>1</v>
      </c>
      <c r="AR19" s="22">
        <f>IF(ISBLANK(F18),0,IF(AT17=3,0,IF(AT17=1,1,3)))</f>
        <v>1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1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40103</v>
      </c>
      <c r="BA19" s="22" t="s">
        <v>73</v>
      </c>
      <c r="BB19" s="22">
        <f>10000*(AR19+AU19)+(E17-F17+F18-E18)*100+(E17+F18)</f>
        <v>20003</v>
      </c>
      <c r="BC19" s="24">
        <f>10000*(AS19+AU19)+(E17-F17+F21-E21)*100+(E17+F21)</f>
        <v>40104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officiels'!H20,S!E20='Résultats officiels'!E20,'Résultats officiels'!F20=S!F20),1,""))</f>
        <v/>
      </c>
      <c r="D20" s="68" t="str">
        <f>G17</f>
        <v>Espagne</v>
      </c>
      <c r="E20" s="217">
        <v>2</v>
      </c>
      <c r="F20" s="217">
        <v>1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3</v>
      </c>
      <c r="M20" s="115">
        <f>INDEX(AP17:AP20,MATCH(AK20,$AL17:$AL20,0))</f>
        <v>7</v>
      </c>
      <c r="N20" s="117">
        <f>INDEX(AQ17:AQ20,MATCH(AK20,$AL17:$AL20,0))</f>
        <v>-4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officiels'!U17=S!U20),"E",""))</f>
        <v/>
      </c>
      <c r="R20" s="98" t="str">
        <f>IF('Résultats officiels'!O20=0,"",IF(AND(U20='Résultats officiels'!U20,'Résultats officiels'!U21=S!U21),"A",""))</f>
        <v/>
      </c>
      <c r="S20" s="286" t="str">
        <f>IF(O20=0,"",IF(AND(R20="A",O20='Résultats officiels'!O20),1,IF(AND(S!R21="A",S!O20='Résultats officiels'!O16),1,"")))</f>
        <v/>
      </c>
      <c r="T20" s="308" t="str">
        <f>IF(O20=0,"",IF(AND(R20="A",O20='Résultats officiels'!O20,V20='Résultats officiels'!V20,'Résultats officiels'!V21=S!V21),1,IF(AND(S!R21="A",S!O20='Résultats officiels'!O16,S!V20='Résultats officiels'!V17,'Résultats officiels'!V16=S!V21),1,"")))</f>
        <v/>
      </c>
      <c r="U20" s="121" t="str">
        <f>IF(OR(I50&lt;2),"F1",T(J49))</f>
        <v>Allemagne</v>
      </c>
      <c r="V20" s="218">
        <v>3</v>
      </c>
      <c r="W20" s="12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7</v>
      </c>
      <c r="AO20" s="32">
        <f>F17+E19+E20</f>
        <v>7</v>
      </c>
      <c r="AP20" s="27">
        <f>E17+F19+F20</f>
        <v>4</v>
      </c>
      <c r="AQ20" s="33">
        <f>AO20-AP20</f>
        <v>3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1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60305</v>
      </c>
      <c r="BB20" s="27">
        <f>10000*(AR20+AT20)+(E20-F20+F17-E17)*100+(E20+F17)</f>
        <v>40104</v>
      </c>
      <c r="BC20" s="33">
        <f>10000*(AS20+AT20)+(E19-F19+F17-E17)*100+(E19+F17)</f>
        <v>40205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officiels'!H21,S!E21='Résultats officiels'!E21,'Résultats officiels'!F21=S!F21),1,""))</f>
        <v/>
      </c>
      <c r="D21" s="71" t="str">
        <f>G16</f>
        <v>Iran</v>
      </c>
      <c r="E21" s="217">
        <v>1</v>
      </c>
      <c r="F21" s="217">
        <v>2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5"/>
      <c r="L21" s="175"/>
      <c r="M21" s="175"/>
      <c r="N21" s="175"/>
      <c r="O21" s="293"/>
      <c r="P21" s="293"/>
      <c r="Q21" s="97" t="str">
        <f>IF(AND('Résultats officiels'!O20&gt;0,U21='Résultats officiels'!U21),"E",IF(AND('Résultats officiels'!O16&gt;0,'Résultats officiels'!U16=S!U21),"E",""))</f>
        <v>E</v>
      </c>
      <c r="R21" s="98" t="str">
        <f>IF('Résultats officiels'!O16=0,"",IF(AND(U20='Résultats officiels'!U17,'Résultats officiels'!U16=S!U21),"A",""))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1</v>
      </c>
      <c r="W21" s="12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7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2</v>
      </c>
      <c r="P22" s="293"/>
      <c r="Q22" s="97" t="str">
        <f>IF(AND('Résultats officiels'!O22&gt;0,U22='Résultats officiels'!U22),"E",IF(AND('Résultats officiels'!O18&gt;0,'Résultats officiels'!U19=S!U22),"E",""))</f>
        <v>E</v>
      </c>
      <c r="R22" s="98" t="str">
        <f>IF('Résultats officiels'!O22=0,"",IF(AND(U22='Résultats officiels'!U22,'Résultats officiels'!U23=S!U23),"A",""))</f>
        <v>A</v>
      </c>
      <c r="S22" s="286">
        <f>IF(O22=0,"",IF(AND(R22="A",O22='Résultats officiels'!O22),1,IF(AND(S!R23="A",S!O22='Résultats officiels'!O18),1,"")))</f>
        <v>1</v>
      </c>
      <c r="T22" s="308" t="str">
        <f>IF(O22=0,"",IF(AND(R22="A",O22='Résultats officiels'!O22,V22='Résultats officiels'!V22,'Résultats officiels'!V23=S!V23),1,IF(AND(S!R23="A",S!O22='Résultats officiels'!O18,S!V22='Résultats officiels'!V19,'Résultats officiels'!V18=S!V23),1,"")))</f>
        <v/>
      </c>
      <c r="U22" s="121" t="str">
        <f>IF(OR(I66&lt;2),"H1",T(J65))</f>
        <v>Colombie</v>
      </c>
      <c r="V22" s="218">
        <v>2</v>
      </c>
      <c r="W22" s="12">
        <v>3</v>
      </c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7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officiels'!U18=S!U23),"E",""))</f>
        <v>E</v>
      </c>
      <c r="R23" s="98" t="str">
        <f>IF('Résultats officiels'!O18=0,"",IF(AND(U22='Résultats officiels'!U19,'Résultats officiels'!U18=S!U23),"A",""))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2</v>
      </c>
      <c r="W23" s="12">
        <v>4</v>
      </c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>
        <f>IF(H24=0,"",IF(AND(H24='Résultats officiels'!H24,S!E24='Résultats officiels'!E24,'Résultats officiels'!F24=S!F24),1,""))</f>
        <v>1</v>
      </c>
      <c r="D24" s="67" t="s">
        <v>88</v>
      </c>
      <c r="E24" s="217">
        <v>2</v>
      </c>
      <c r="F24" s="217">
        <v>1</v>
      </c>
      <c r="G24" s="72" t="s">
        <v>76</v>
      </c>
      <c r="H24" s="95">
        <f t="shared" si="0"/>
        <v>1</v>
      </c>
      <c r="I24" s="177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>
        <f>IF(H25=0,"",IF(H25='Résultats officiels'!H25,1,""))</f>
        <v>1</v>
      </c>
      <c r="C25" s="75" t="str">
        <f>IF(H25=0,"",IF(AND(H25='Résultats officiels'!H25,S!E25='Résultats officiels'!E25,'Résultats officiels'!F25=S!F25),1,""))</f>
        <v/>
      </c>
      <c r="D25" s="68" t="s">
        <v>125</v>
      </c>
      <c r="E25" s="217">
        <v>1</v>
      </c>
      <c r="F25" s="217">
        <v>2</v>
      </c>
      <c r="G25" s="73" t="s">
        <v>126</v>
      </c>
      <c r="H25" s="95">
        <f t="shared" si="0"/>
        <v>2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6</v>
      </c>
      <c r="M25" s="103">
        <f>INDEX(AP25:AP28,MATCH(AK25,$AL25:$AL28,0))</f>
        <v>2</v>
      </c>
      <c r="N25" s="123">
        <f>INDEX(AQ25:AQ28,MATCH(AK25,$AL25:$AL28,0))</f>
        <v>4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6</v>
      </c>
      <c r="AP25" s="22">
        <f>F24+F26+E28</f>
        <v>2</v>
      </c>
      <c r="AQ25" s="24">
        <f>AO25-AP25</f>
        <v>4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60304</v>
      </c>
      <c r="BA25" s="22">
        <f>10000*(AS25+AU25)+(E24-F24+F28-E28)*100+(E24+F28)</f>
        <v>60204</v>
      </c>
      <c r="BB25" s="22">
        <f>10000*(AT25+AU25)+(F28-E28+E26-F26)*100+(F28+E26)</f>
        <v>60304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officiels'!H26,S!E26='Résultats officiels'!E26,'Résultats officiels'!F26=S!F26),1,""))</f>
        <v/>
      </c>
      <c r="D26" s="68" t="str">
        <f>D24</f>
        <v>France</v>
      </c>
      <c r="E26" s="217">
        <v>2</v>
      </c>
      <c r="F26" s="217">
        <v>0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4</v>
      </c>
      <c r="L26" s="109">
        <f>INDEX(AO25:AO28,MATCH(AK26,$AL25:$AL28,0))</f>
        <v>5</v>
      </c>
      <c r="M26" s="108">
        <f>INDEX(AP25:AP28,MATCH(AK26,$AL25:$AL28,0))</f>
        <v>5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officiels'!U28=S!U26),"E",""))</f>
        <v/>
      </c>
      <c r="R26" s="98" t="str">
        <f>IF('Résultats officiels'!O26=0,"",IF(AND(U26='Résultats officiels'!U26,'Résultats officiels'!U27=S!U27),"A",""))</f>
        <v/>
      </c>
      <c r="S26" s="286" t="str">
        <f>IF(O26=0,"",IF(AND(R26="A",O26='Résultats officiels'!O26),1,IF(AND(S!R27="A",S!O26='Résultats officiels'!O28),1,"")))</f>
        <v/>
      </c>
      <c r="T26" s="287" t="str">
        <f>IF(O26=0,"",IF(AND(R26="A",O26='Résultats officiels'!O26,V26='Résultats officiels'!V26,'Résultats officiels'!V27=S!V27),1,IF(AND(S!R27="A",S!O26='Résultats officiels'!O28,S!V26='Résultats officiels'!V28,'Résultats officiels'!V29=S!V27),1,"")))</f>
        <v/>
      </c>
      <c r="U26" s="125" t="str">
        <f>IF(100*V8+W8&gt;100*V9+W9,U8,IF(100*V8+W8&lt;100*V9+W9,U9,CONCATENATE(U8," ou ",U9)))</f>
        <v>Portugal</v>
      </c>
      <c r="V26" s="218">
        <v>2</v>
      </c>
      <c r="W26" s="12">
        <v>3</v>
      </c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2.96</v>
      </c>
      <c r="AM26" s="21" t="str">
        <f>G24</f>
        <v>Australie</v>
      </c>
      <c r="AN26" s="22">
        <f>SUM(AR26:AU26)</f>
        <v>2</v>
      </c>
      <c r="AO26" s="23">
        <f>F24+F27+E29</f>
        <v>5</v>
      </c>
      <c r="AP26" s="22">
        <f>E24+E27+F29</f>
        <v>6</v>
      </c>
      <c r="AQ26" s="24">
        <f>AO26-AP26</f>
        <v>-1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1</v>
      </c>
      <c r="AU26" s="22">
        <f>IF(ISBLANK(F27),0,IF(F27&gt;E27,3,IF(F27=E27,1,0)))</f>
        <v>1</v>
      </c>
      <c r="AV26" s="23" t="b">
        <f>(10*(AQ25-AQ26)+AO25-AO26&lt;0)</f>
        <v>0</v>
      </c>
      <c r="AW26" s="22" t="s">
        <v>73</v>
      </c>
      <c r="AX26" s="22" t="b">
        <f>10*(AQ26-AQ27)+AO26-AO27&gt;0</f>
        <v>1</v>
      </c>
      <c r="AY26" s="24" t="b">
        <f>10*(AQ26-AQ28)+AO26-AO28&gt;0</f>
        <v>0</v>
      </c>
      <c r="AZ26" s="23">
        <f>10000*(AR26+AT26)+(F24-E24+E29-F29)*100+(F24+E29)</f>
        <v>9903</v>
      </c>
      <c r="BA26" s="22">
        <f>10000*(AR26+AU26)+(F24-E24+F27-E27)*100+(F24+F27)</f>
        <v>9903</v>
      </c>
      <c r="BB26" s="22" t="s">
        <v>73</v>
      </c>
      <c r="BC26" s="24">
        <f>10000*(AT26+AU26)+(F27-E27+E29-F29)*100+(F27+E29)</f>
        <v>20004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-0.5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>
        <f>IF(H27=0,"",IF(H27='Résultats officiels'!H27,1,""))</f>
        <v>1</v>
      </c>
      <c r="C27" s="75" t="str">
        <f>IF(H27=0,"",IF(AND(H27='Résultats officiels'!H27,S!E27='Résultats officiels'!E27,'Résultats officiels'!F27=S!F27),1,""))</f>
        <v/>
      </c>
      <c r="D27" s="68" t="str">
        <f>G25</f>
        <v>Danemark</v>
      </c>
      <c r="E27" s="217">
        <v>2</v>
      </c>
      <c r="F27" s="217">
        <v>2</v>
      </c>
      <c r="G27" s="73" t="str">
        <f>G24</f>
        <v>Australie</v>
      </c>
      <c r="H27" s="95">
        <f t="shared" si="0"/>
        <v>3</v>
      </c>
      <c r="I27" s="106">
        <f>AI27</f>
        <v>3</v>
      </c>
      <c r="J27" s="68" t="str">
        <f>INDEX(AM25:AM28,MATCH(AK27,$AL25:$AL28,0))</f>
        <v>Australie</v>
      </c>
      <c r="K27" s="111">
        <f>INDEX(AN25:AN28,MATCH(AK27,$AL25:$AL28,0))</f>
        <v>2</v>
      </c>
      <c r="L27" s="112">
        <f>INDEX(AO25:AO28,MATCH(AK27,$AL25:$AL28,0))</f>
        <v>5</v>
      </c>
      <c r="M27" s="111">
        <f>INDEX(AP25:AP28,MATCH(AK27,$AL25:$AL28,0))</f>
        <v>6</v>
      </c>
      <c r="N27" s="113">
        <f>INDEX(AQ25:AQ28,MATCH(AK27,$AL25:$AL28,0))</f>
        <v>-1</v>
      </c>
      <c r="O27" s="293"/>
      <c r="P27" s="293"/>
      <c r="Q27" s="97" t="str">
        <f>IF(AND('Résultats officiels'!O26&gt;0,U27='Résultats officiels'!U27),"E",IF(AND('Résultats officiels'!O28&gt;0,'Résultats officiels'!U29=S!U27),"E",""))</f>
        <v>E</v>
      </c>
      <c r="R27" s="98" t="str">
        <f>IF('Résultats officiels'!O28=0,"",IF(AND(U26='Résultats officiels'!U28,'Résultats officiels'!U29=S!U27),"A",""))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2</v>
      </c>
      <c r="W27" s="12">
        <v>4</v>
      </c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2.96</v>
      </c>
      <c r="AL27" s="28">
        <f>SUM(BD27:BG27)+2.47</f>
        <v>3.97</v>
      </c>
      <c r="AM27" s="21" t="str">
        <f>D25</f>
        <v>Pérou</v>
      </c>
      <c r="AN27" s="22">
        <f>SUM(AR27:AU27)</f>
        <v>1</v>
      </c>
      <c r="AO27" s="23">
        <f>E25+F26+F29</f>
        <v>3</v>
      </c>
      <c r="AP27" s="22">
        <f>F25+E26+E29</f>
        <v>6</v>
      </c>
      <c r="AQ27" s="24">
        <f>AO27-AP27</f>
        <v>-3</v>
      </c>
      <c r="AR27" s="22">
        <f>IF(ISBLANK(F26),0,IF(AT25=3,0,IF(AT25=1,1,3)))</f>
        <v>0</v>
      </c>
      <c r="AS27" s="22">
        <f>IF(ISBLANK(F29),0,IF(F29&gt;E29,3,IF(F29=E29,1,0)))</f>
        <v>1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9802</v>
      </c>
      <c r="BA27" s="22" t="s">
        <v>73</v>
      </c>
      <c r="BB27" s="22">
        <f>10000*(AR27+AU27)+(E25-F25+F26-E26)*100+(E25+F26)</f>
        <v>-299</v>
      </c>
      <c r="BC27" s="24">
        <f>10000*(AS27+AU27)+(E25-F25+F29-E29)*100+(E25+F29)</f>
        <v>9903</v>
      </c>
      <c r="BD27" s="29">
        <f>-BF25</f>
        <v>0.5</v>
      </c>
      <c r="BE27" s="25">
        <f>-BF26</f>
        <v>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officiels'!H28,S!E28='Résultats officiels'!E28,'Résultats officiels'!F28=S!F28),1,""))</f>
        <v/>
      </c>
      <c r="D28" s="68" t="str">
        <f>G25</f>
        <v>Danemark</v>
      </c>
      <c r="E28" s="217">
        <v>1</v>
      </c>
      <c r="F28" s="217">
        <v>2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Pérou</v>
      </c>
      <c r="K28" s="115">
        <f>INDEX(AN25:AN28,MATCH(AK28,$AL25:$AL28,0))</f>
        <v>1</v>
      </c>
      <c r="L28" s="116">
        <f>INDEX(AO25:AO28,MATCH(AK28,$AL25:$AL28,0))</f>
        <v>3</v>
      </c>
      <c r="M28" s="115">
        <f>INDEX(AP25:AP28,MATCH(AK28,$AL25:$AL28,0))</f>
        <v>6</v>
      </c>
      <c r="N28" s="117">
        <f>INDEX(AQ25:AQ28,MATCH(AK28,$AL25:$AL28,0))</f>
        <v>-3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officiels'!U26=S!U28),"E",""))</f>
        <v/>
      </c>
      <c r="R28" s="98" t="str">
        <f>IF('Résultats officiels'!O28=0,"",IF(AND(U28='Résultats officiels'!U28,'Résultats officiels'!U29=S!U29),"A",""))</f>
        <v/>
      </c>
      <c r="S28" s="286" t="str">
        <f>IF(O28=0,"",IF(AND(R28="A",O28='Résultats officiels'!O28),1,IF(AND(S!R29="A",S!O28='Résultats officiels'!O26),1,"")))</f>
        <v/>
      </c>
      <c r="T28" s="287" t="str">
        <f>IF(O28=0,"",IF(AND(R28="A",O28='Résultats officiels'!O28,V28='Résultats officiels'!V28,'Résultats officiels'!V29=S!V29),1,IF(AND(S!R29="A",S!O28='Résultats officiels'!O26,S!V28='Résultats officiels'!V26,'Résultats officiels'!V27=S!V29),1,"")))</f>
        <v/>
      </c>
      <c r="U28" s="125" t="str">
        <f>IF(100*V12+W12&gt;100*V13+W13,U12,IF(100*V12+W12&lt;100*V13+W13,U13,CONCATENATE(U12," ou ",U13)))</f>
        <v>Espagne</v>
      </c>
      <c r="V28" s="218">
        <v>3</v>
      </c>
      <c r="W28" s="12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3.97</v>
      </c>
      <c r="AL28" s="30">
        <f>SUM(BD28:BG28)+2.48</f>
        <v>1.98</v>
      </c>
      <c r="AM28" s="31" t="str">
        <f>G25</f>
        <v>Danemark</v>
      </c>
      <c r="AN28" s="27">
        <f>SUM(AR28:AU28)</f>
        <v>4</v>
      </c>
      <c r="AO28" s="32">
        <f>F25+E27+E28</f>
        <v>5</v>
      </c>
      <c r="AP28" s="27">
        <f>E25+F27+F28</f>
        <v>5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1</v>
      </c>
      <c r="AT28" s="27">
        <f>IF(ISBLANK(F25),0,IF(AU27=3,0,IF(AU27=1,1,3)))</f>
        <v>3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9903</v>
      </c>
      <c r="BB28" s="27">
        <f>10000*(AR28+AT28)+(E28-F28+F25-E25)*100+(E28+F25)</f>
        <v>30003</v>
      </c>
      <c r="BC28" s="33">
        <f>10000*(AS28+AT28)+(E27-F27+F25-E25)*100+(E27+F25)</f>
        <v>40104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officiels'!H29,S!E29='Résultats officiels'!E29,'Résultats officiels'!F29=S!F29),1,""))</f>
        <v/>
      </c>
      <c r="D29" s="71" t="str">
        <f>G24</f>
        <v>Australie</v>
      </c>
      <c r="E29" s="217">
        <v>2</v>
      </c>
      <c r="F29" s="217">
        <v>2</v>
      </c>
      <c r="G29" s="74" t="str">
        <f>D25</f>
        <v>Pérou</v>
      </c>
      <c r="H29" s="95">
        <f t="shared" si="0"/>
        <v>3</v>
      </c>
      <c r="I29" s="118"/>
      <c r="J29" s="119" t="str">
        <f>IF(OR(I27&lt;3,I26&lt;2),"TIRAGE AU SORT !!!"," ")</f>
        <v xml:space="preserve"> </v>
      </c>
      <c r="K29" s="175"/>
      <c r="L29" s="175"/>
      <c r="M29" s="175"/>
      <c r="N29" s="175"/>
      <c r="O29" s="293"/>
      <c r="P29" s="293"/>
      <c r="Q29" s="97" t="str">
        <f>IF(AND('Résultats officiels'!O28&gt;0,U29='Résultats officiels'!U29),"E",IF(AND('Résultats officiels'!O26&gt;0,'Résultats officiels'!U27=S!U29),"E",""))</f>
        <v/>
      </c>
      <c r="R29" s="98" t="str">
        <f>IF('Résultats officiels'!O26=0,"",IF(AND(U28='Résultats officiels'!U26,'Résultats officiels'!U27=S!U29),"A",""))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1</v>
      </c>
      <c r="W29" s="12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7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officiels'!U32=S!U30),"E",""))</f>
        <v>E</v>
      </c>
      <c r="R30" s="98" t="str">
        <f>IF('Résultats officiels'!O30=0,"",IF(AND(U30='Résultats officiels'!U30,'Résultats officiels'!U31=S!U31),"A",""))</f>
        <v>A</v>
      </c>
      <c r="S30" s="286" t="str">
        <f>IF(O30=0,"",IF(AND(R30="A",O30='Résultats officiels'!O30),1,IF(AND(S!R31="A",S!O30='Résultats officiels'!O32),1,"")))</f>
        <v/>
      </c>
      <c r="T30" s="287" t="str">
        <f>IF(O30=0,"",IF(AND(R30="A",O30='Résultats officiels'!O30,V30='Résultats officiels'!V30,'Résultats officiels'!V31=S!V31),1,IF(AND(S!R31="A",S!O30='Résultats officiels'!O32,S!V30='Résultats officiels'!V32,'Résultats officiels'!V33=S!V31),1,"")))</f>
        <v/>
      </c>
      <c r="U30" s="125" t="str">
        <f>IF(100*V16+W16&gt;100*V17+W17,U16,IF(100*V16+W16&lt;100*V17+W17,U17,CONCATENATE(U16," ou ",U17)))</f>
        <v>Brésil</v>
      </c>
      <c r="V30" s="218">
        <v>3</v>
      </c>
      <c r="W30" s="12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7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officiels'!U33=S!U31),"E",""))</f>
        <v>E</v>
      </c>
      <c r="R31" s="98" t="str">
        <f>IF('Résultats officiels'!O32=0,"",IF(AND(U30='Résultats officiels'!U32,'Résultats officiels'!U33=S!U31),"A",""))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2</v>
      </c>
      <c r="W31" s="12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>
        <f>IF(H32=0,"",IF(H32='Résultats officiels'!H32,1,""))</f>
        <v>1</v>
      </c>
      <c r="C32" s="75">
        <f>IF(H32=0,"",IF(AND(H32='Résultats officiels'!H32,S!E32='Résultats officiels'!E32,'Résultats officiels'!F32=S!F32),1,""))</f>
        <v>1</v>
      </c>
      <c r="D32" s="67" t="s">
        <v>94</v>
      </c>
      <c r="E32" s="217">
        <v>1</v>
      </c>
      <c r="F32" s="217">
        <v>1</v>
      </c>
      <c r="G32" s="72" t="s">
        <v>127</v>
      </c>
      <c r="H32" s="95">
        <f t="shared" si="0"/>
        <v>3</v>
      </c>
      <c r="I32" s="177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officiels'!U30=S!U32),"E",""))</f>
        <v/>
      </c>
      <c r="R32" s="98" t="str">
        <f>IF('Résultats officiels'!O32=0,"",IF(AND(U32='Résultats officiels'!U32,'Résultats officiels'!U33=S!U33),"A",""))</f>
        <v/>
      </c>
      <c r="S32" s="286" t="str">
        <f>IF(O32=0,"",IF(AND(R32="A",O32='Résultats officiels'!O32),1,IF(AND(S!R33="A",S!O32='Résultats officiels'!O30),1,"")))</f>
        <v/>
      </c>
      <c r="T32" s="287" t="str">
        <f>IF(O32=0,"",IF(AND(R32="A",O32='Résultats officiels'!O32,V32='Résultats officiels'!V32,'Résultats officiels'!V33=S!V33),1,IF(AND(S!R33="A",S!O32='Résultats officiels'!O30,S!V32='Résultats officiels'!V30,'Résultats officiels'!V31=S!V33),1,"")))</f>
        <v/>
      </c>
      <c r="U32" s="125" t="str">
        <f>IF(100*V20+W20&gt;100*V21+W21,U20,IF(100*V20+W20&lt;100*V21+W21,U21,CONCATENATE(U20," ou ",U21)))</f>
        <v>Allemagne</v>
      </c>
      <c r="V32" s="218">
        <v>2</v>
      </c>
      <c r="W32" s="12">
        <v>5</v>
      </c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officiels'!H33,S!E33='Résultats officiels'!E33,'Résultats officiels'!F33=S!F33),1,""))</f>
        <v/>
      </c>
      <c r="D33" s="68" t="s">
        <v>37</v>
      </c>
      <c r="E33" s="217">
        <v>1</v>
      </c>
      <c r="F33" s="217">
        <v>1</v>
      </c>
      <c r="G33" s="73" t="s">
        <v>97</v>
      </c>
      <c r="H33" s="95">
        <f t="shared" si="0"/>
        <v>3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5</v>
      </c>
      <c r="L33" s="104">
        <f>INDEX(AO33:AO36,MATCH(AK33,$AL33:$AL36,0))</f>
        <v>5</v>
      </c>
      <c r="M33" s="103">
        <f>INDEX(AP33:AP36,MATCH(AK33,$AL33:$AL36,0))</f>
        <v>4</v>
      </c>
      <c r="N33" s="123">
        <f>INDEX(AQ33:AQ36,MATCH(AK33,$AL33:$AL36,0))</f>
        <v>1</v>
      </c>
      <c r="O33" s="293"/>
      <c r="P33" s="293"/>
      <c r="Q33" s="97" t="str">
        <f>IF(AND('Résultats officiels'!O32&gt;0,U33='Résultats officiels'!U33),"E",IF(AND('Résultats officiels'!O30&gt;0,'Résultats officiels'!U31=S!U33),"E",""))</f>
        <v>E</v>
      </c>
      <c r="R33" s="98" t="str">
        <f>IF('Résultats officiels'!O30=0,"",IF(AND(U32='Résultats officiels'!U30,'Résultats officiels'!U31=S!U33),"A",""))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Angleterre</v>
      </c>
      <c r="V33" s="219">
        <v>2</v>
      </c>
      <c r="W33" s="12">
        <v>4</v>
      </c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5</v>
      </c>
      <c r="AO33" s="23">
        <f>E32+E34+F36</f>
        <v>5</v>
      </c>
      <c r="AP33" s="22">
        <f>F32+F34+E36</f>
        <v>4</v>
      </c>
      <c r="AQ33" s="24">
        <f>AO33-AP33</f>
        <v>1</v>
      </c>
      <c r="AR33" s="22" t="s">
        <v>73</v>
      </c>
      <c r="AS33" s="22">
        <f>IF(ISBLANK(E32),0,IF(E32&gt;F32,3,IF(E32=F32,1,0)))</f>
        <v>1</v>
      </c>
      <c r="AT33" s="22">
        <f>IF(ISBLANK(E34),0,IF(E34&gt;F34,3,IF(E34=F34,1,0)))</f>
        <v>3</v>
      </c>
      <c r="AU33" s="22">
        <f>IF(ISBLANK(F36),0,IF(F36&gt;E36,3,IF(F36=E36,1,0)))</f>
        <v>1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40103</v>
      </c>
      <c r="BA33" s="22">
        <f>10000*(AS33+AU33)+(E32-F32+F36-E36)*100+(E32+F36)</f>
        <v>20003</v>
      </c>
      <c r="BB33" s="22">
        <f>10000*(AT33+AU33)+(F36-E36+E34-F34)*100+(F36+E34)</f>
        <v>40104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officiels'!H34,S!E34='Résultats officiels'!E34,'Résultats officiels'!F34=S!F34),1,""))</f>
        <v/>
      </c>
      <c r="D34" s="68" t="str">
        <f>D32</f>
        <v>Argentine</v>
      </c>
      <c r="E34" s="217">
        <v>2</v>
      </c>
      <c r="F34" s="217">
        <v>1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Islande</v>
      </c>
      <c r="K34" s="108">
        <f>INDEX(AN33:AN36,MATCH(AK34,$AL33:$AL36,0))</f>
        <v>5</v>
      </c>
      <c r="L34" s="109">
        <f>INDEX(AO33:AO36,MATCH(AK34,$AL33:$AL36,0))</f>
        <v>4</v>
      </c>
      <c r="M34" s="108">
        <f>INDEX(AP33:AP36,MATCH(AK34,$AL33:$AL36,0))</f>
        <v>3</v>
      </c>
      <c r="N34" s="110">
        <f>INDEX(AQ33:AQ36,MATCH(AK34,$AL33:$AL36,0))</f>
        <v>1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1.96</v>
      </c>
      <c r="AL34" s="28">
        <f>SUM(BD34:BG34)+2.46</f>
        <v>1.96</v>
      </c>
      <c r="AM34" s="21" t="str">
        <f>G32</f>
        <v>Islande</v>
      </c>
      <c r="AN34" s="22">
        <f>SUM(AR34:AU34)</f>
        <v>5</v>
      </c>
      <c r="AO34" s="23">
        <f>F32+F35+E37</f>
        <v>4</v>
      </c>
      <c r="AP34" s="22">
        <f>E32+E35+F37</f>
        <v>3</v>
      </c>
      <c r="AQ34" s="24">
        <f>AO34-AP34</f>
        <v>1</v>
      </c>
      <c r="AR34" s="22">
        <f>IF(ISBLANK(F32),0,IF(AS33=3,0,IF(AS33=1,1,3)))</f>
        <v>1</v>
      </c>
      <c r="AS34" s="22" t="s">
        <v>73</v>
      </c>
      <c r="AT34" s="22">
        <f>IF(ISBLANK(E37),0,IF(AS35=3,0,IF(AS35=1,1,3)))</f>
        <v>1</v>
      </c>
      <c r="AU34" s="22">
        <f>IF(ISBLANK(F35),0,IF(F35&gt;E35,3,IF(F35=E35,1,0)))</f>
        <v>3</v>
      </c>
      <c r="AV34" s="23" t="b">
        <f>(10*(AQ33-AQ34)+AO33-AO34&lt;0)</f>
        <v>0</v>
      </c>
      <c r="AW34" s="22" t="s">
        <v>73</v>
      </c>
      <c r="AX34" s="22" t="b">
        <f>10*(AQ34-AQ35)+AO34-AO35&gt;0</f>
        <v>1</v>
      </c>
      <c r="AY34" s="24" t="b">
        <f>10*(AQ34-AQ36)+AO34-AO36&gt;0</f>
        <v>1</v>
      </c>
      <c r="AZ34" s="23">
        <f>10000*(AR34+AT34)+(F32-E32+E37-F37)*100+(F32+E37)</f>
        <v>20002</v>
      </c>
      <c r="BA34" s="22">
        <f>10000*(AR34+AU34)+(F32-E32+F35-E35)*100+(F32+F35)</f>
        <v>40103</v>
      </c>
      <c r="BB34" s="22" t="s">
        <v>73</v>
      </c>
      <c r="BC34" s="24">
        <f>10000*(AT34+AU34)+(F35-E35+E37-F37)*100+(F35+E37)</f>
        <v>40103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-0.5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officiels'!H35,S!E35='Résultats officiels'!E35,'Résultats officiels'!F35=S!F35),1,""))</f>
        <v/>
      </c>
      <c r="D35" s="68" t="str">
        <f>G33</f>
        <v>Nigéria</v>
      </c>
      <c r="E35" s="217">
        <v>1</v>
      </c>
      <c r="F35" s="217">
        <v>2</v>
      </c>
      <c r="G35" s="73" t="str">
        <f>G32</f>
        <v>Islande</v>
      </c>
      <c r="H35" s="95">
        <f t="shared" si="0"/>
        <v>2</v>
      </c>
      <c r="I35" s="106">
        <f>AI35</f>
        <v>3</v>
      </c>
      <c r="J35" s="68" t="str">
        <f>INDEX(AM33:AM36,MATCH(AK35,$AL33:$AL36,0))</f>
        <v>Nigéria</v>
      </c>
      <c r="K35" s="111">
        <f>INDEX(AN33:AN36,MATCH(AK35,$AL33:$AL36,0))</f>
        <v>2</v>
      </c>
      <c r="L35" s="112">
        <f>INDEX(AO33:AO36,MATCH(AK35,$AL33:$AL36,0))</f>
        <v>4</v>
      </c>
      <c r="M35" s="111">
        <f>INDEX(AP33:AP36,MATCH(AK35,$AL33:$AL36,0))</f>
        <v>5</v>
      </c>
      <c r="N35" s="113">
        <f>INDEX(AQ33:AQ36,MATCH(AK35,$AL33:$AL36,0))</f>
        <v>-1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2.98</v>
      </c>
      <c r="AL35" s="28">
        <f>SUM(BD35:BG35)+2.47</f>
        <v>3.97</v>
      </c>
      <c r="AM35" s="21" t="str">
        <f>D33</f>
        <v>Croatie</v>
      </c>
      <c r="AN35" s="22">
        <f>SUM(AR35:AU35)</f>
        <v>2</v>
      </c>
      <c r="AO35" s="23">
        <f>E33+F34+F37</f>
        <v>3</v>
      </c>
      <c r="AP35" s="22">
        <f>F33+E34+E37</f>
        <v>4</v>
      </c>
      <c r="AQ35" s="24">
        <f>AO35-AP35</f>
        <v>-1</v>
      </c>
      <c r="AR35" s="22">
        <f>IF(ISBLANK(F34),0,IF(AT33=3,0,IF(AT33=1,1,3)))</f>
        <v>0</v>
      </c>
      <c r="AS35" s="22">
        <f>IF(ISBLANK(F37),0,IF(F37&gt;E37,3,IF(F37=E37,1,0)))</f>
        <v>1</v>
      </c>
      <c r="AT35" s="22" t="s">
        <v>73</v>
      </c>
      <c r="AU35" s="22">
        <f>IF(ISBLANK(E33),0,IF(E33&gt;F33,3,IF(E33=F33,1,0)))</f>
        <v>1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9902</v>
      </c>
      <c r="BA35" s="22" t="s">
        <v>73</v>
      </c>
      <c r="BB35" s="22">
        <f>10000*(AR35+AU35)+(E33-F33+F34-E34)*100+(E33+F34)</f>
        <v>9902</v>
      </c>
      <c r="BC35" s="24">
        <f>10000*(AS35+AU35)+(E33-F33+F37-E37)*100+(E33+F37)</f>
        <v>20002</v>
      </c>
      <c r="BD35" s="29">
        <f>-BF33</f>
        <v>0.5</v>
      </c>
      <c r="BE35" s="25">
        <f>-BF34</f>
        <v>0.5</v>
      </c>
      <c r="BF35" s="25" t="s">
        <v>73</v>
      </c>
      <c r="BG35" s="26">
        <f>IF($AN35&gt;$AN36,-0.5,IF($AN36&gt;$AN35,0.5,IF(AY35,-0.5,IF(AX36,0.5,BW35))))</f>
        <v>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 t="str">
        <f>IF(H36=0,"",IF(H36='Résultats officiels'!H36,1,""))</f>
        <v/>
      </c>
      <c r="C36" s="75" t="str">
        <f>IF(H36=0,"",IF(AND(H36='Résultats officiels'!H36,S!E36='Résultats officiels'!E36,'Résultats officiels'!F36=S!F36),1,""))</f>
        <v/>
      </c>
      <c r="D36" s="68" t="str">
        <f>G33</f>
        <v>Nigéria</v>
      </c>
      <c r="E36" s="217">
        <v>2</v>
      </c>
      <c r="F36" s="217">
        <v>2</v>
      </c>
      <c r="G36" s="73" t="str">
        <f>D32</f>
        <v>Argentine</v>
      </c>
      <c r="H36" s="95">
        <f t="shared" si="0"/>
        <v>3</v>
      </c>
      <c r="I36" s="114">
        <f>AI36</f>
        <v>4</v>
      </c>
      <c r="J36" s="71" t="str">
        <f>INDEX(AM33:AM36,MATCH(AK36,$AL33:$AL36,0))</f>
        <v>Croatie</v>
      </c>
      <c r="K36" s="115">
        <f>INDEX(AN33:AN36,MATCH(AK36,$AL33:$AL36,0))</f>
        <v>2</v>
      </c>
      <c r="L36" s="116">
        <f>INDEX(AO33:AO36,MATCH(AK36,$AL33:$AL36,0))</f>
        <v>3</v>
      </c>
      <c r="M36" s="115">
        <f>INDEX(AP33:AP36,MATCH(AK36,$AL33:$AL36,0))</f>
        <v>4</v>
      </c>
      <c r="N36" s="117">
        <f>INDEX(AQ33:AQ36,MATCH(AK36,$AL33:$AL36,0))</f>
        <v>-1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officiels'!U38=S!U36),"E",""))</f>
        <v>E</v>
      </c>
      <c r="R36" s="98" t="str">
        <f>IF('Résultats officiels'!O36=0,"",IF(AND(U36='Résultats officiels'!U36,'Résultats officiels'!U37=S!U37),"A",""))</f>
        <v/>
      </c>
      <c r="S36" s="286" t="str">
        <f>IF(O36=0,"",IF(AND(R36="A",O36='Résultats officiels'!O36),1,IF(AND(S!R37="A",S!O36='Résultats officiels'!O38),1,"")))</f>
        <v/>
      </c>
      <c r="T36" s="297" t="str">
        <f>IF(O36=0,"",IF(AND(R36="A",O36='Résultats officiels'!O36,V36='Résultats officiels'!V36,'Résultats officiels'!V37=S!V37),1,IF(AND(S!R37="A",S!O36='Résultats officiels'!O38,S!V36='Résultats officiels'!V38,'Résultats officiels'!V39=S!V37),1,"")))</f>
        <v/>
      </c>
      <c r="U36" s="128" t="str">
        <f>IF(100*V26+W26&gt;100*V27+W27,U26,IF(100*V26+W26&lt;100*V27+W27,U27,IF(X27*X26=1,"-",CONCATENATE(U26," ou ",U27))))</f>
        <v>France</v>
      </c>
      <c r="V36" s="218">
        <v>2</v>
      </c>
      <c r="W36" s="12">
        <v>5</v>
      </c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3.97</v>
      </c>
      <c r="AL36" s="30">
        <f>SUM(BD36:BG36)+2.48</f>
        <v>2.98</v>
      </c>
      <c r="AM36" s="31" t="str">
        <f>G33</f>
        <v>Nigéria</v>
      </c>
      <c r="AN36" s="27">
        <f>SUM(AR36:AU36)</f>
        <v>2</v>
      </c>
      <c r="AO36" s="32">
        <f>F33+E35+E36</f>
        <v>4</v>
      </c>
      <c r="AP36" s="27">
        <f>E33+F35+F36</f>
        <v>5</v>
      </c>
      <c r="AQ36" s="33">
        <f>AO36-AP36</f>
        <v>-1</v>
      </c>
      <c r="AR36" s="27">
        <f>IF(ISBLANK(E36),0,IF(AU33=3,0,IF(AU33=1,1,3)))</f>
        <v>1</v>
      </c>
      <c r="AS36" s="27">
        <f>IF(ISBLANK(E35),0,IF(AU34=3,0,IF(AU34=1,1,3)))</f>
        <v>0</v>
      </c>
      <c r="AT36" s="27">
        <f>IF(ISBLANK(F33),0,IF(AU35=3,0,IF(AU35=1,1,3)))</f>
        <v>1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1</v>
      </c>
      <c r="AY36" s="33" t="s">
        <v>73</v>
      </c>
      <c r="AZ36" s="32" t="s">
        <v>73</v>
      </c>
      <c r="BA36" s="27">
        <f>10000*(AR36+AS36)+(E35-F35+E36-F36)*100+(E35+E36)</f>
        <v>9903</v>
      </c>
      <c r="BB36" s="27">
        <f>10000*(AR36+AT36)+(E36-F36+F33-E33)*100+(E36+F33)</f>
        <v>20003</v>
      </c>
      <c r="BC36" s="33">
        <f>10000*(AS36+AT36)+(E35-F35+F33-E33)*100+(E35+F33)</f>
        <v>9902</v>
      </c>
      <c r="BD36" s="34">
        <f>-BG33</f>
        <v>0.5</v>
      </c>
      <c r="BE36" s="35">
        <f>-BG34</f>
        <v>0.5</v>
      </c>
      <c r="BF36" s="35">
        <f>-BG35</f>
        <v>-0.5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officiels'!H37,S!E37='Résultats officiels'!E37,'Résultats officiels'!F37=S!F37),1,""))</f>
        <v/>
      </c>
      <c r="D37" s="71" t="str">
        <f>G32</f>
        <v>Islande</v>
      </c>
      <c r="E37" s="217">
        <v>1</v>
      </c>
      <c r="F37" s="217">
        <v>1</v>
      </c>
      <c r="G37" s="74" t="str">
        <f>D33</f>
        <v>Croatie</v>
      </c>
      <c r="H37" s="95">
        <f t="shared" si="0"/>
        <v>3</v>
      </c>
      <c r="I37" s="118"/>
      <c r="J37" s="119" t="str">
        <f>IF(OR(I35&lt;3,I34&lt;2),"TIRAGE AU SORT !!!"," ")</f>
        <v xml:space="preserve"> </v>
      </c>
      <c r="K37" s="175"/>
      <c r="L37" s="175"/>
      <c r="M37" s="175"/>
      <c r="N37" s="175"/>
      <c r="O37" s="293"/>
      <c r="P37" s="293"/>
      <c r="Q37" s="97" t="str">
        <f>IF(AND('Résultats officiels'!O36&gt;0,U37='Résultats officiels'!U37),"E",IF(AND('Résultats officiels'!O38&gt;0,'Résultats officiels'!U39=S!U37),"E",""))</f>
        <v/>
      </c>
      <c r="R37" s="98" t="str">
        <f>IF('Résultats officiels'!O38=0,"",IF(AND(U36='Résultats officiels'!U38,'Résultats officiels'!U39=S!U37),"A",""))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2</v>
      </c>
      <c r="W37" s="12">
        <v>4</v>
      </c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7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officiels'!U36=S!U38),"E",""))</f>
        <v/>
      </c>
      <c r="R38" s="98" t="str">
        <f>IF('Résultats officiels'!O38=0,"",IF(AND(U38='Résultats officiels'!U38,'Résultats officiels'!U39=S!U39),"A",""))</f>
        <v/>
      </c>
      <c r="S38" s="286" t="str">
        <f>IF(O38=0,"",IF(AND(R38="A",O38='Résultats officiels'!O38),1,IF(AND(S!R39="A",S!O38='Résultats officiels'!O36),1,"")))</f>
        <v/>
      </c>
      <c r="T38" s="297" t="str">
        <f>IF(O38=0,"",IF(AND(R38="A",O38='Résultats officiels'!O38,V38='Résultats officiels'!V38,'Résultats officiels'!V39=S!V39),1,IF(AND(S!R39="A",S!O38='Résultats officiels'!O36,S!V38='Résultats officiels'!V36,'Résultats officiels'!V37=S!V39),1,"")))</f>
        <v/>
      </c>
      <c r="U38" s="125" t="str">
        <f>IF(100*V28+W28&gt;100*V29+W29,U28,IF(100*V28+W28&lt;100*V29+W29,U29,IF(X30*X31=1,"-",CONCATENATE(U28," ou ",U29))))</f>
        <v>Espagne</v>
      </c>
      <c r="V38" s="218">
        <v>2</v>
      </c>
      <c r="W38" s="12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7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officiels'!U37=S!U39),"E",""))</f>
        <v/>
      </c>
      <c r="R39" s="98" t="str">
        <f>IF('Résultats officiels'!O36=0,"",IF(AND(U38='Résultats officiels'!U36,'Résultats officiels'!U37=S!U39),"A",""))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3</v>
      </c>
      <c r="W39" s="12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officiels'!H40,S!E40='Résultats officiels'!E40,'Résultats officiels'!F40=S!F40),1,""))</f>
        <v/>
      </c>
      <c r="D40" s="67" t="s">
        <v>83</v>
      </c>
      <c r="E40" s="217">
        <v>1</v>
      </c>
      <c r="F40" s="217">
        <v>1</v>
      </c>
      <c r="G40" s="72" t="s">
        <v>128</v>
      </c>
      <c r="H40" s="95">
        <f t="shared" si="0"/>
        <v>3</v>
      </c>
      <c r="I40" s="177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officiels'!H41,S!E41='Résultats officiels'!E41,'Résultats officiels'!F41=S!F41),1,""))</f>
        <v/>
      </c>
      <c r="D41" s="68" t="s">
        <v>36</v>
      </c>
      <c r="E41" s="217">
        <v>2</v>
      </c>
      <c r="F41" s="217">
        <v>1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7</v>
      </c>
      <c r="M41" s="103">
        <f>INDEX(AP41:AP44,MATCH(AK41,$AL41:$AL44,0))</f>
        <v>3</v>
      </c>
      <c r="N41" s="123">
        <f>INDEX(AQ41:AQ44,MATCH(AK41,$AL41:$AL44,0))</f>
        <v>4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2.95</v>
      </c>
      <c r="AM41" s="21" t="str">
        <f>D40</f>
        <v>Costa Rica</v>
      </c>
      <c r="AN41" s="22">
        <f>SUM(AR41:AU41)</f>
        <v>1</v>
      </c>
      <c r="AO41" s="23">
        <f>E40+E42+F44</f>
        <v>3</v>
      </c>
      <c r="AP41" s="22">
        <f>F40+F42+E44</f>
        <v>5</v>
      </c>
      <c r="AQ41" s="24">
        <f>AO41-AP41</f>
        <v>-2</v>
      </c>
      <c r="AR41" s="22" t="s">
        <v>73</v>
      </c>
      <c r="AS41" s="22">
        <f>IF(ISBLANK(E40),0,IF(E40&gt;F40,3,IF(E40=F40,1,0)))</f>
        <v>1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1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9902</v>
      </c>
      <c r="BA41" s="22">
        <f>10000*(AS41+AU41)+(E40-F40+F44-E44)*100+(E40+F44)</f>
        <v>9902</v>
      </c>
      <c r="BB41" s="22">
        <f>10000*(AT41+AU41)+(F44-E44+E42-F42)*100+(F44+E42)</f>
        <v>-198</v>
      </c>
      <c r="BC41" s="24" t="s">
        <v>73</v>
      </c>
      <c r="BD41" s="23" t="s">
        <v>73</v>
      </c>
      <c r="BE41" s="25">
        <f>IF($AN41&gt;$AN42,-0.5,IF($AN42&gt;$AN41,0.5,IF(AW41,-0.5,IF(AV42,0.5,BU41))))</f>
        <v>-0.5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officiels'!H42,S!E42='Résultats officiels'!E42,'Résultats officiels'!F42=S!F42),1,""))</f>
        <v/>
      </c>
      <c r="D42" s="68" t="str">
        <f>D40</f>
        <v>Costa Rica</v>
      </c>
      <c r="E42" s="217">
        <v>1</v>
      </c>
      <c r="F42" s="217">
        <v>2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6</v>
      </c>
      <c r="L42" s="109">
        <f>INDEX(AO41:AO44,MATCH(AK42,$AL41:$AL44,0))</f>
        <v>5</v>
      </c>
      <c r="M42" s="108">
        <f>INDEX(AP41:AP44,MATCH(AK42,$AL41:$AL44,0))</f>
        <v>4</v>
      </c>
      <c r="N42" s="110">
        <f>INDEX(AQ41:AQ44,MATCH(AK42,$AL41:$AL44,0))</f>
        <v>1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3.96</v>
      </c>
      <c r="AM42" s="21" t="str">
        <f>G40</f>
        <v>Serbie</v>
      </c>
      <c r="AN42" s="22">
        <f>SUM(AR42:AU42)</f>
        <v>1</v>
      </c>
      <c r="AO42" s="23">
        <f>F40+F43+E45</f>
        <v>3</v>
      </c>
      <c r="AP42" s="22">
        <f>E40+E43+F45</f>
        <v>6</v>
      </c>
      <c r="AQ42" s="24">
        <f>AO42-AP42</f>
        <v>-3</v>
      </c>
      <c r="AR42" s="22">
        <f>IF(ISBLANK(F40),0,IF(AS41=3,0,IF(AS41=1,1,3)))</f>
        <v>1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9802</v>
      </c>
      <c r="BA42" s="22">
        <f>10000*(AR42+AU42)+(F40-E40+F43-E43)*100+(F40+F43)</f>
        <v>9902</v>
      </c>
      <c r="BB42" s="22" t="s">
        <v>73</v>
      </c>
      <c r="BC42" s="24">
        <f>10000*(AT42+AU42)+(F43-E43+E45-F45)*100+(F43+E45)</f>
        <v>-298</v>
      </c>
      <c r="BD42" s="29">
        <f>-BE41</f>
        <v>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>
        <f>IF(H43=0,"",IF(AND(H43='Résultats officiels'!H43,S!E43='Résultats officiels'!E43,'Résultats officiels'!F43=S!F43),1,""))</f>
        <v>1</v>
      </c>
      <c r="D43" s="68" t="str">
        <f>G41</f>
        <v>Suisse</v>
      </c>
      <c r="E43" s="217">
        <v>2</v>
      </c>
      <c r="F43" s="217">
        <v>1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Costa Rica</v>
      </c>
      <c r="K43" s="111">
        <f>INDEX(AN41:AN44,MATCH(AK43,$AL41:$AL44,0))</f>
        <v>1</v>
      </c>
      <c r="L43" s="112">
        <f>INDEX(AO41:AO44,MATCH(AK43,$AL41:$AL44,0))</f>
        <v>3</v>
      </c>
      <c r="M43" s="111">
        <f>INDEX(AP41:AP44,MATCH(AK43,$AL41:$AL44,0))</f>
        <v>5</v>
      </c>
      <c r="N43" s="113">
        <f>INDEX(AQ41:AQ44,MATCH(AK43,$AL41:$AL44,0))</f>
        <v>-2</v>
      </c>
      <c r="O43" s="173"/>
      <c r="P43" s="173"/>
      <c r="Q43" s="97" t="str">
        <f>IF(AND('Résultats officiels'!O41&gt;0,U43='Résultats officiels'!U43),"E",IF(AND('Résultats officiels'!O41&gt;0,'Résultats officiels'!U44=S!U43),"E",""))</f>
        <v>E</v>
      </c>
      <c r="R43" s="98" t="str">
        <f>IF('Résultats officiels'!O41=0,"",IF(AND(U43='Résultats officiels'!U43,'Résultats officiels'!U44=S!U44),"A",""))</f>
        <v/>
      </c>
      <c r="S43" s="286" t="str">
        <f>IF(O41=0,"",IF(AND(R43="A",O41='Résultats officiels'!O41),1,IF(AND(S!R44="A",S!O41='Résultats officiels'!O41),1,"")))</f>
        <v/>
      </c>
      <c r="T43" s="287" t="str">
        <f>IF(O41=0,"",IF(AND(R43="A",O41='Résultats officiels'!O41,V43='Résultats officiels'!V43,'Résultats officiels'!V44=S!V44),1,IF(AND(S!R44="A",S!O41='Résultats officiels'!O41,S!V43='Résultats officiels'!V44,'Résultats officiels'!V43=S!V44),1,"")))</f>
        <v/>
      </c>
      <c r="U43" s="125" t="str">
        <f>IF(100*V36+W36&gt;100*V37+W37,U36,IF(100*V36+W36&lt;100*V37+W37,U37," - "))</f>
        <v>France</v>
      </c>
      <c r="V43" s="218">
        <v>1</v>
      </c>
      <c r="W43" s="100"/>
      <c r="X43" s="147" t="str">
        <f>IF(AND('Résultats officiels'!X41&gt;0,AA43='Résultats officiels'!AA43),"E",IF(AND('Résultats officiels'!X41&gt;0,'Résultats officiels'!AA44=S!AA43),"E",""))</f>
        <v/>
      </c>
      <c r="Y43" s="286" t="str">
        <f>IF(X41=0,"",IF(AND(X45="A",X41='Résultats officiels'!X41),1,IF(AND(X46="A",S!X41='Résultats officiels'!X41),1,"")))</f>
        <v/>
      </c>
      <c r="Z43" s="287" t="str">
        <f>IF(X41=0,"",IF(AND(X45="A",X41='Résultats officiels'!X41,AB43='Résultats officiels'!AB43,'Résultats officiels'!AB44=S!AB44),1,IF(AND(S!X46="A",S!X41='Résultats officiels'!X41,S!AB43='Résultats officiels'!AB44,'Résultats officiels'!AB43=S!AB44),1,"")))</f>
        <v/>
      </c>
      <c r="AA43" s="100" t="str">
        <f>IF(100*V36+W36&gt;100*V37+W37,U37,IF(100*V36+W36&lt;100*V37+W37,U36," - "))</f>
        <v>Brésil</v>
      </c>
      <c r="AB43" s="217">
        <v>3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2.95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7</v>
      </c>
      <c r="AP43" s="22">
        <f>F41+E42+E45</f>
        <v>3</v>
      </c>
      <c r="AQ43" s="24">
        <f>AO43-AP43</f>
        <v>4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60305</v>
      </c>
      <c r="BA43" s="22" t="s">
        <v>73</v>
      </c>
      <c r="BB43" s="22">
        <f>10000*(AR43+AU43)+(E41-F41+F42-E42)*100+(E41+F42)</f>
        <v>60204</v>
      </c>
      <c r="BC43" s="24">
        <f>10000*(AS43+AU43)+(E41-F41+F45-E45)*100+(E41+F45)</f>
        <v>60305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officiels'!H44,S!E44='Résultats officiels'!E44,'Résultats officiels'!F44=S!F44),1,""))</f>
        <v/>
      </c>
      <c r="D44" s="68" t="str">
        <f>G41</f>
        <v>Suisse</v>
      </c>
      <c r="E44" s="217">
        <v>2</v>
      </c>
      <c r="F44" s="217">
        <v>1</v>
      </c>
      <c r="G44" s="73" t="str">
        <f>D40</f>
        <v>Costa Rica</v>
      </c>
      <c r="H44" s="95">
        <f t="shared" si="0"/>
        <v>1</v>
      </c>
      <c r="I44" s="114">
        <f>AI44</f>
        <v>4</v>
      </c>
      <c r="J44" s="71" t="str">
        <f>INDEX(AM41:AM44,MATCH(AK44,$AL41:$AL44,0))</f>
        <v>Serbie</v>
      </c>
      <c r="K44" s="115">
        <f>INDEX(AN41:AN44,MATCH(AK44,$AL41:$AL44,0))</f>
        <v>1</v>
      </c>
      <c r="L44" s="116">
        <f>INDEX(AO41:AO44,MATCH(AK44,$AL41:$AL44,0))</f>
        <v>3</v>
      </c>
      <c r="M44" s="115">
        <f>INDEX(AP41:AP44,MATCH(AK44,$AL41:$AL44,0))</f>
        <v>6</v>
      </c>
      <c r="N44" s="117">
        <f>INDEX(AQ41:AQ44,MATCH(AK44,$AL41:$AL44,0))</f>
        <v>-3</v>
      </c>
      <c r="O44" s="173"/>
      <c r="P44" s="173"/>
      <c r="Q44" s="97" t="str">
        <f>IF(AND('Résultats officiels'!O41&gt;0,U44='Résultats officiels'!U44),"E",IF(AND('Résultats officiels'!O41&gt;0,'Résultats officiels'!U43=S!U44),"E",""))</f>
        <v/>
      </c>
      <c r="R44" s="98" t="str">
        <f>IF('Résultats officiels'!O41=0,"",IF(AND(U43='Résultats officiels'!U44,'Résultats officiels'!U43=S!U44),"A",""))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Allemagne</v>
      </c>
      <c r="V44" s="219">
        <v>3</v>
      </c>
      <c r="W44" s="100"/>
      <c r="X44" s="147" t="str">
        <f>IF(AND('Résultats officiels'!X41&gt;0,AA44='Résultats officiels'!AA44),"E",IF(AND('Résultats officiels'!X41&gt;0,'Résultats officiels'!AA43=S!AA44),"E",""))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Espagne</v>
      </c>
      <c r="AB44" s="219">
        <v>2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3.96</v>
      </c>
      <c r="AL44" s="30">
        <f>SUM(BD44:BG44)+2.48</f>
        <v>1.98</v>
      </c>
      <c r="AM44" s="31" t="str">
        <f>G41</f>
        <v>Suisse</v>
      </c>
      <c r="AN44" s="27">
        <f>SUM(AR44:AU44)</f>
        <v>6</v>
      </c>
      <c r="AO44" s="32">
        <f>F41+E43+E44</f>
        <v>5</v>
      </c>
      <c r="AP44" s="27">
        <f>E41+F43+F44</f>
        <v>4</v>
      </c>
      <c r="AQ44" s="33">
        <f>AO44-AP44</f>
        <v>1</v>
      </c>
      <c r="AR44" s="27">
        <f>IF(ISBLANK(E44),0,IF(AU41=3,0,IF(AU41=1,1,3)))</f>
        <v>3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60204</v>
      </c>
      <c r="BB44" s="27">
        <f>10000*(AR44+AT44)+(E44-F44+F41-E41)*100+(E44+F41)</f>
        <v>30003</v>
      </c>
      <c r="BC44" s="33">
        <f>10000*(AS44+AT44)+(E43-F43+F41-E41)*100+(E43+F41)</f>
        <v>30003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officiels'!H45,S!E45='Résultats officiels'!E45,'Résultats officiels'!F45=S!F45),1,""))</f>
        <v/>
      </c>
      <c r="D45" s="71" t="str">
        <f>G40</f>
        <v>Serbie</v>
      </c>
      <c r="E45" s="217">
        <v>1</v>
      </c>
      <c r="F45" s="217">
        <v>3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5"/>
      <c r="L45" s="175"/>
      <c r="M45" s="175"/>
      <c r="N45" s="175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officiels'!AA44=S!AA44),"A",""))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7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officiels'!U46=S!U46),"C","")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Allemagne</v>
      </c>
      <c r="V46" s="130"/>
      <c r="W46" s="95"/>
      <c r="X46" s="148" t="str">
        <f>IF('Résultats officiels'!X41=0,"",IF(AND(AA43='Résultats officiels'!AA44,'Résultats officiels'!AA43=S!AA44),"A",""))</f>
        <v/>
      </c>
      <c r="Y46" s="288" t="s">
        <v>92</v>
      </c>
      <c r="Z46" s="257"/>
      <c r="AA46" s="282" t="str">
        <f>IF(100*V43+W43&gt;100*V44+W44,U44,IF(100*V44+W44&gt;100*V43+W43,U43,"-"))</f>
        <v>France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7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officiels'!AA46=S!AA46),"S","")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officiels'!H48,S!E48='Résultats officiels'!E48,'Résultats officiels'!F48=S!F48),1,""))</f>
        <v/>
      </c>
      <c r="D48" s="67" t="s">
        <v>100</v>
      </c>
      <c r="E48" s="217">
        <v>2</v>
      </c>
      <c r="F48" s="217">
        <v>2</v>
      </c>
      <c r="G48" s="72" t="s">
        <v>72</v>
      </c>
      <c r="H48" s="95">
        <f t="shared" si="0"/>
        <v>3</v>
      </c>
      <c r="I48" s="177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Brésil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>
        <f>IF(H49=0,"",IF(AND(H49='Résultats officiels'!H49,S!E49='Résultats officiels'!E49,'Résultats officiels'!F49=S!F49),1,""))</f>
        <v>1</v>
      </c>
      <c r="D49" s="68" t="s">
        <v>129</v>
      </c>
      <c r="E49" s="217">
        <v>1</v>
      </c>
      <c r="F49" s="217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7</v>
      </c>
      <c r="L49" s="104">
        <f>INDEX(AO49:AO52,MATCH(AK49,$AL49:$AL52,0))</f>
        <v>6</v>
      </c>
      <c r="M49" s="103">
        <f>INDEX(AP49:AP52,MATCH(AK49,$AL49:$AL52,0))</f>
        <v>3</v>
      </c>
      <c r="N49" s="123">
        <f>INDEX(AQ49:AQ52,MATCH(AK49,$AL49:$AL52,0))</f>
        <v>3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7</v>
      </c>
      <c r="AO49" s="23">
        <f>E48+E50+F52</f>
        <v>6</v>
      </c>
      <c r="AP49" s="22">
        <f>F48+F50+E52</f>
        <v>3</v>
      </c>
      <c r="AQ49" s="24">
        <f>AO49-AP49</f>
        <v>3</v>
      </c>
      <c r="AR49" s="22" t="s">
        <v>73</v>
      </c>
      <c r="AS49" s="22">
        <f>IF(ISBLANK(E48),0,IF(E48&gt;F48,3,IF(E48=F48,1,0)))</f>
        <v>1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40104</v>
      </c>
      <c r="BA49" s="22">
        <f>10000*(AS49+AU49)+(E48-F48+F52-E52)*100+(E48+F52)</f>
        <v>40204</v>
      </c>
      <c r="BB49" s="22">
        <f>10000*(AT49+AU49)+(F52-E52+E50-F50)*100+(F52+E50)</f>
        <v>60304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>
        <f>IF(H50=0,"",IF(AND(H50='Résultats officiels'!H50,S!E50='Résultats officiels'!E50,'Résultats officiels'!F50=S!F50),1,""))</f>
        <v>1</v>
      </c>
      <c r="D50" s="68" t="str">
        <f>D48</f>
        <v>Allemagne</v>
      </c>
      <c r="E50" s="217">
        <v>2</v>
      </c>
      <c r="F50" s="217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Mexique</v>
      </c>
      <c r="K50" s="108">
        <f>INDEX(AN49:AN52,MATCH(AK50,$AL49:$AL52,0))</f>
        <v>5</v>
      </c>
      <c r="L50" s="109">
        <f>INDEX(AO49:AO52,MATCH(AK50,$AL49:$AL52,0))</f>
        <v>5</v>
      </c>
      <c r="M50" s="108">
        <f>INDEX(AP49:AP52,MATCH(AK50,$AL49:$AL52,0))</f>
        <v>4</v>
      </c>
      <c r="N50" s="110">
        <f>INDEX(AQ49:AQ52,MATCH(AK50,$AL49:$AL52,0))</f>
        <v>1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Espagne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1.96</v>
      </c>
      <c r="AL50" s="28">
        <f>SUM(BD50:BG50)+2.46</f>
        <v>1.96</v>
      </c>
      <c r="AM50" s="21" t="str">
        <f>G48</f>
        <v>Mexique</v>
      </c>
      <c r="AN50" s="22">
        <f>SUM(AR50:AU50)</f>
        <v>5</v>
      </c>
      <c r="AO50" s="23">
        <f>F48+F51+E53</f>
        <v>5</v>
      </c>
      <c r="AP50" s="22">
        <f>E48+E51+F53</f>
        <v>4</v>
      </c>
      <c r="AQ50" s="24">
        <f>AO50-AP50</f>
        <v>1</v>
      </c>
      <c r="AR50" s="22">
        <f>IF(ISBLANK(F48),0,IF(AS49=3,0,IF(AS49=1,1,3)))</f>
        <v>1</v>
      </c>
      <c r="AS50" s="22" t="s">
        <v>73</v>
      </c>
      <c r="AT50" s="22">
        <f>IF(ISBLANK(E53),0,IF(AS51=3,0,IF(AS51=1,1,3)))</f>
        <v>1</v>
      </c>
      <c r="AU50" s="22">
        <f>IF(ISBLANK(F51),0,IF(F51&gt;E51,3,IF(F51=E51,1,0)))</f>
        <v>3</v>
      </c>
      <c r="AV50" s="23" t="b">
        <f>(10*(AQ49-AQ50)+AO49-AO50&lt;0)</f>
        <v>0</v>
      </c>
      <c r="AW50" s="22" t="s">
        <v>73</v>
      </c>
      <c r="AX50" s="22" t="b">
        <f>10*(AQ50-AQ51)+AO50-AO51&gt;0</f>
        <v>1</v>
      </c>
      <c r="AY50" s="24" t="b">
        <f>10*(AQ50-AQ52)+AO50-AO52&gt;0</f>
        <v>1</v>
      </c>
      <c r="AZ50" s="23">
        <f>10000*(AR50+AT50)+(F48-E48+E53-F53)*100+(F48+E53)</f>
        <v>20003</v>
      </c>
      <c r="BA50" s="22">
        <f>10000*(AR50+AU50)+(F48-E48+F51-E51)*100+(F48+F51)</f>
        <v>40104</v>
      </c>
      <c r="BB50" s="22" t="s">
        <v>73</v>
      </c>
      <c r="BC50" s="24">
        <f>10000*(AT50+AU50)+(F51-E51+E53-F53)*100+(F51+E53)</f>
        <v>40103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-0.5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>
        <f>IF(H51=0,"",IF(H51='Résultats officiels'!H51,1,""))</f>
        <v>1</v>
      </c>
      <c r="C51" s="75">
        <f>IF(H51=0,"",IF(AND(H51='Résultats officiels'!H51,S!E51='Résultats officiels'!E51,'Résultats officiels'!F51=S!F51),1,""))</f>
        <v>1</v>
      </c>
      <c r="D51" s="68" t="str">
        <f>G49</f>
        <v>Corée du Sud</v>
      </c>
      <c r="E51" s="217">
        <v>1</v>
      </c>
      <c r="F51" s="217">
        <v>2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Suède</v>
      </c>
      <c r="K51" s="111">
        <f>INDEX(AN49:AN52,MATCH(AK51,$AL49:$AL52,0))</f>
        <v>4</v>
      </c>
      <c r="L51" s="112">
        <f>INDEX(AO49:AO52,MATCH(AK51,$AL49:$AL52,0))</f>
        <v>3</v>
      </c>
      <c r="M51" s="111">
        <f>INDEX(AP49:AP52,MATCH(AK51,$AL49:$AL52,0))</f>
        <v>3</v>
      </c>
      <c r="N51" s="113">
        <f>INDEX(AQ49:AQ52,MATCH(AK51,$AL49:$AL52,0))</f>
        <v>0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26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2.97</v>
      </c>
      <c r="AL51" s="28">
        <f>SUM(BD51:BG51)+2.47</f>
        <v>2.97</v>
      </c>
      <c r="AM51" s="21" t="str">
        <f>D49</f>
        <v>Suède</v>
      </c>
      <c r="AN51" s="22">
        <f>SUM(AR51:AU51)</f>
        <v>4</v>
      </c>
      <c r="AO51" s="23">
        <f>E49+F50+F53</f>
        <v>3</v>
      </c>
      <c r="AP51" s="22">
        <f>F49+E50+E53</f>
        <v>3</v>
      </c>
      <c r="AQ51" s="24">
        <f>AO51-AP51</f>
        <v>0</v>
      </c>
      <c r="AR51" s="22">
        <f>IF(ISBLANK(F50),0,IF(AT49=3,0,IF(AT49=1,1,3)))</f>
        <v>0</v>
      </c>
      <c r="AS51" s="22">
        <f>IF(ISBLANK(F53),0,IF(F53&gt;E53,3,IF(F53=E53,1,0)))</f>
        <v>1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9902</v>
      </c>
      <c r="BA51" s="22" t="s">
        <v>73</v>
      </c>
      <c r="BB51" s="22">
        <f>10000*(AR51+AU51)+(E49-F49+F50-E50)*100+(E49+F50)</f>
        <v>30002</v>
      </c>
      <c r="BC51" s="24">
        <f>10000*(AS51+AU51)+(E49-F49+F53-E53)*100+(E49+F53)</f>
        <v>40102</v>
      </c>
      <c r="BD51" s="29">
        <f>-BF49</f>
        <v>0.5</v>
      </c>
      <c r="BE51" s="25">
        <f>-BF50</f>
        <v>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officiels'!H52,S!E52='Résultats officiels'!E52,'Résultats officiels'!F52=S!F52),1,""))</f>
        <v/>
      </c>
      <c r="D52" s="68" t="str">
        <f>G49</f>
        <v>Corée du Sud</v>
      </c>
      <c r="E52" s="217">
        <v>0</v>
      </c>
      <c r="F52" s="217">
        <v>2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1</v>
      </c>
      <c r="M52" s="115">
        <f>INDEX(AP49:AP52,MATCH(AK52,$AL49:$AL52,0))</f>
        <v>5</v>
      </c>
      <c r="N52" s="117">
        <f>INDEX(AQ49:AQ52,MATCH(AK52,$AL49:$AL52,0))</f>
        <v>-4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0</v>
      </c>
      <c r="AO52" s="32">
        <f>F49+E51+E52</f>
        <v>1</v>
      </c>
      <c r="AP52" s="27">
        <f>E49+F51+F52</f>
        <v>5</v>
      </c>
      <c r="AQ52" s="33">
        <f>AO52-AP52</f>
        <v>-4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-299</v>
      </c>
      <c r="BB52" s="27">
        <f>10000*(AR52+AT52)+(E52-F52+F49-E49)*100+(E52+F49)</f>
        <v>-300</v>
      </c>
      <c r="BC52" s="33">
        <f>10000*(AS52+AT52)+(E51-F51+F49-E49)*100+(E51+F49)</f>
        <v>-199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officiels'!H53,S!E53='Résultats officiels'!E53,'Résultats officiels'!F53=S!F53),1,""))</f>
        <v/>
      </c>
      <c r="D53" s="71" t="str">
        <f>G48</f>
        <v>Mexique</v>
      </c>
      <c r="E53" s="217">
        <v>1</v>
      </c>
      <c r="F53" s="217">
        <v>1</v>
      </c>
      <c r="G53" s="74" t="str">
        <f>D49</f>
        <v>Suède</v>
      </c>
      <c r="H53" s="95">
        <f t="shared" si="0"/>
        <v>3</v>
      </c>
      <c r="I53" s="118"/>
      <c r="J53" s="119" t="str">
        <f>IF(OR(I51&lt;3,I50&lt;2),"TIRAGE AU SORT !!!"," ")</f>
        <v xml:space="preserve"> </v>
      </c>
      <c r="K53" s="175"/>
      <c r="L53" s="175"/>
      <c r="M53" s="175"/>
      <c r="N53" s="175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8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7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7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19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officiels'!H56,S!E56='Résultats officiels'!E56,'Résultats officiels'!F56=S!F56),1,""))</f>
        <v/>
      </c>
      <c r="D56" s="67" t="s">
        <v>103</v>
      </c>
      <c r="E56" s="217">
        <v>2</v>
      </c>
      <c r="F56" s="217">
        <v>1</v>
      </c>
      <c r="G56" s="72" t="s">
        <v>130</v>
      </c>
      <c r="H56" s="95">
        <f t="shared" si="0"/>
        <v>1</v>
      </c>
      <c r="I56" s="177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>
        <f>IF(H57=0,"",IF(AND(H57='Résultats officiels'!H57,S!E57='Résultats officiels'!E57,'Résultats officiels'!F57=S!F57),1,""))</f>
        <v>1</v>
      </c>
      <c r="D57" s="68" t="s">
        <v>131</v>
      </c>
      <c r="E57" s="217">
        <v>1</v>
      </c>
      <c r="F57" s="217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9</v>
      </c>
      <c r="L57" s="104">
        <f>INDEX(AO57:AO60,MATCH(AK57,$AL57:$AL60,0))</f>
        <v>6</v>
      </c>
      <c r="M57" s="103">
        <f>INDEX(AP57:AP60,MATCH(AK57,$AL57:$AL60,0))</f>
        <v>3</v>
      </c>
      <c r="N57" s="123">
        <f>INDEX(AQ57:AQ60,MATCH(AK57,$AL57:$AL60,0))</f>
        <v>3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5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9</v>
      </c>
      <c r="AO57" s="47">
        <f>E56+E58+F60</f>
        <v>6</v>
      </c>
      <c r="AP57" s="46">
        <f>F56+F58+E60</f>
        <v>3</v>
      </c>
      <c r="AQ57" s="48">
        <f>AO57-AP57</f>
        <v>3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3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60204</v>
      </c>
      <c r="BA57" s="46">
        <f>10000*(AS57+AU57)+(E56-F56+F60-E60)*100+(E56+F60)</f>
        <v>60204</v>
      </c>
      <c r="BB57" s="46">
        <f>10000*(AT57+AU57)+(F60-E60+E58-F58)*100+(F60+E58)</f>
        <v>60204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officiels'!H58,S!E58='Résultats officiels'!E58,'Résultats officiels'!F58=S!F58),1,""))</f>
        <v/>
      </c>
      <c r="D58" s="68" t="str">
        <f>D56</f>
        <v>Belgique</v>
      </c>
      <c r="E58" s="217">
        <v>2</v>
      </c>
      <c r="F58" s="217">
        <v>1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6</v>
      </c>
      <c r="L58" s="109">
        <f>INDEX(AO57:AO60,MATCH(AK58,$AL57:$AL60,0))</f>
        <v>5</v>
      </c>
      <c r="M58" s="108">
        <f>INDEX(AP57:AP60,MATCH(AK58,$AL57:$AL60,0))</f>
        <v>4</v>
      </c>
      <c r="N58" s="110">
        <f>INDEX(AQ57:AQ60,MATCH(AK58,$AL57:$AL60,0))</f>
        <v>1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0</v>
      </c>
      <c r="AO58" s="47">
        <f>F56+F59+E61</f>
        <v>3</v>
      </c>
      <c r="AP58" s="46">
        <f>E56+E59+F61</f>
        <v>6</v>
      </c>
      <c r="AQ58" s="48">
        <f>AO58-AP58</f>
        <v>-3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-198</v>
      </c>
      <c r="BA58" s="46">
        <f>10000*(AR58+AU58)+(F56-E56+F59-E59)*100+(F56+F59)</f>
        <v>-198</v>
      </c>
      <c r="BB58" s="46" t="s">
        <v>73</v>
      </c>
      <c r="BC58" s="48">
        <f>10000*(AT58+AU58)+(F59-E59+E61-F61)*100+(F59+E61)</f>
        <v>-198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officiels'!H59,S!E59='Résultats officiels'!E59,'Résultats officiels'!F59=S!F59),1,""))</f>
        <v/>
      </c>
      <c r="D59" s="68" t="str">
        <f>G57</f>
        <v>Angleterre</v>
      </c>
      <c r="E59" s="217">
        <v>2</v>
      </c>
      <c r="F59" s="217">
        <v>1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3</v>
      </c>
      <c r="L59" s="112">
        <f>INDEX(AO57:AO60,MATCH(AK59,$AL57:$AL60,0))</f>
        <v>4</v>
      </c>
      <c r="M59" s="111">
        <f>INDEX(AP57:AP60,MATCH(AK59,$AL57:$AL60,0))</f>
        <v>5</v>
      </c>
      <c r="N59" s="113">
        <f>INDEX(AQ57:AQ60,MATCH(AK59,$AL57:$AL60,0))</f>
        <v>-1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3</v>
      </c>
      <c r="AO59" s="47">
        <f>E57+F58+F61</f>
        <v>4</v>
      </c>
      <c r="AP59" s="46">
        <f>F57+E58+E61</f>
        <v>5</v>
      </c>
      <c r="AQ59" s="48">
        <f>AO59-AP59</f>
        <v>-1</v>
      </c>
      <c r="AR59" s="46">
        <f>IF(ISBLANK(F58),0,IF(AT57=3,0,IF(AT57=1,1,3)))</f>
        <v>0</v>
      </c>
      <c r="AS59" s="46">
        <f>IF(ISBLANK(F61),0,IF(F61&gt;E61,3,IF(F61=E61,1,0)))</f>
        <v>3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30003</v>
      </c>
      <c r="BA59" s="46" t="s">
        <v>73</v>
      </c>
      <c r="BB59" s="46">
        <f>10000*(AR59+AU59)+(E57-F57+F58-E58)*100+(E57+F58)</f>
        <v>-198</v>
      </c>
      <c r="BC59" s="48">
        <f>10000*(AS59+AU59)+(E57-F57+F61-E61)*100+(E57+F61)</f>
        <v>30003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>
        <f>IF(H60=0,"",IF(H60='Résultats officiels'!H60,1,""))</f>
        <v>1</v>
      </c>
      <c r="C60" s="75" t="str">
        <f>IF(H60=0,"",IF(AND(H60='Résultats officiels'!H60,S!E60='Résultats officiels'!E60,'Résultats officiels'!F60=S!F60),1,""))</f>
        <v/>
      </c>
      <c r="D60" s="68" t="str">
        <f>G57</f>
        <v>Angleterre</v>
      </c>
      <c r="E60" s="217">
        <v>1</v>
      </c>
      <c r="F60" s="217">
        <v>2</v>
      </c>
      <c r="G60" s="73" t="str">
        <f>D56</f>
        <v>Belgique</v>
      </c>
      <c r="H60" s="95">
        <f t="shared" si="0"/>
        <v>2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0</v>
      </c>
      <c r="L60" s="116">
        <f>INDEX(AO57:AO60,MATCH(AK60,$AL57:$AL60,0))</f>
        <v>3</v>
      </c>
      <c r="M60" s="115">
        <f>INDEX(AP57:AP60,MATCH(AK60,$AL57:$AL60,0))</f>
        <v>6</v>
      </c>
      <c r="N60" s="117">
        <f>INDEX(AQ57:AQ60,MATCH(AK60,$AL57:$AL60,0))</f>
        <v>-3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6</v>
      </c>
      <c r="AO60" s="58">
        <f>F57+E59+E60</f>
        <v>5</v>
      </c>
      <c r="AP60" s="51">
        <f>E57+F59+F60</f>
        <v>4</v>
      </c>
      <c r="AQ60" s="59">
        <f>AO60-AP60</f>
        <v>1</v>
      </c>
      <c r="AR60" s="51">
        <f>IF(ISBLANK(E60),0,IF(AU57=3,0,IF(AU57=1,1,3)))</f>
        <v>0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30003</v>
      </c>
      <c r="BB60" s="51">
        <f>10000*(AR60+AT60)+(E60-F60+F57-E57)*100+(E60+F57)</f>
        <v>30003</v>
      </c>
      <c r="BC60" s="59">
        <f>10000*(AS60+AT60)+(E59-F59+F57-E57)*100+(E59+F57)</f>
        <v>60204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>
        <f>IF(H61=0,"",IF(H61='Résultats officiels'!H61,1,""))</f>
        <v>1</v>
      </c>
      <c r="C61" s="75">
        <f>IF(H61=0,"",IF(AND(H61='Résultats officiels'!H61,S!E61='Résultats officiels'!E61,'Résultats officiels'!F61=S!F61),1,""))</f>
        <v>1</v>
      </c>
      <c r="D61" s="71" t="str">
        <f>G56</f>
        <v>Panama</v>
      </c>
      <c r="E61" s="217">
        <v>1</v>
      </c>
      <c r="F61" s="217">
        <v>2</v>
      </c>
      <c r="G61" s="74" t="str">
        <f>D57</f>
        <v>Tunisie</v>
      </c>
      <c r="H61" s="95">
        <f t="shared" si="0"/>
        <v>2</v>
      </c>
      <c r="I61" s="118"/>
      <c r="J61" s="119" t="str">
        <f>IF(OR(I59&lt;3,I58&lt;2),"TIRAGE AU SORT !!!"," ")</f>
        <v xml:space="preserve"> </v>
      </c>
      <c r="K61" s="175"/>
      <c r="L61" s="175"/>
      <c r="M61" s="175"/>
      <c r="N61" s="175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7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7"/>
      <c r="J63" s="95"/>
      <c r="K63" s="95"/>
      <c r="L63" s="95"/>
      <c r="M63" s="95"/>
      <c r="N63" s="95"/>
      <c r="O63" s="95"/>
      <c r="P63" s="175"/>
      <c r="Q63" s="175"/>
      <c r="R63" s="175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officiels'!H64,S!E64='Résultats officiels'!E64,'Résultats officiels'!F64=S!F64),1,""))</f>
        <v/>
      </c>
      <c r="D64" s="67" t="s">
        <v>78</v>
      </c>
      <c r="E64" s="217">
        <v>2</v>
      </c>
      <c r="F64" s="217">
        <v>0</v>
      </c>
      <c r="G64" s="72" t="s">
        <v>79</v>
      </c>
      <c r="H64" s="95">
        <f t="shared" si="0"/>
        <v>1</v>
      </c>
      <c r="I64" s="177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6"/>
      <c r="Q64" s="176"/>
      <c r="R64" s="176"/>
      <c r="S64" s="280" t="s">
        <v>107</v>
      </c>
      <c r="T64" s="281"/>
      <c r="U64" s="262">
        <f>SUM(U51:U62)</f>
        <v>58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officiels'!H65,S!E65='Résultats officiels'!E65,'Résultats officiels'!F65=S!F65),1,""))</f>
        <v/>
      </c>
      <c r="D65" s="68" t="s">
        <v>132</v>
      </c>
      <c r="E65" s="217">
        <v>2</v>
      </c>
      <c r="F65" s="217">
        <v>1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7</v>
      </c>
      <c r="L65" s="104">
        <f>INDEX(AO65:AO68,MATCH(AK65,$AL65:$AL68,0))</f>
        <v>5</v>
      </c>
      <c r="M65" s="103">
        <f>INDEX(AP65:AP68,MATCH(AK65,$AL65:$AL68,0))</f>
        <v>2</v>
      </c>
      <c r="N65" s="123">
        <f>INDEX(AQ65:AQ68,MATCH(AK65,$AL65:$AL68,0))</f>
        <v>3</v>
      </c>
      <c r="O65" s="95"/>
      <c r="P65" s="176"/>
      <c r="Q65" s="176"/>
      <c r="R65" s="176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0.95000000000000018</v>
      </c>
      <c r="AL65" s="44">
        <f>SUM(BD65:BG65)+2.45</f>
        <v>0.95000000000000018</v>
      </c>
      <c r="AM65" s="45" t="str">
        <f>D64</f>
        <v>Colombie</v>
      </c>
      <c r="AN65" s="46">
        <f>SUM(AR65:AU65)</f>
        <v>7</v>
      </c>
      <c r="AO65" s="47">
        <f>E64+E66+F68</f>
        <v>5</v>
      </c>
      <c r="AP65" s="46">
        <f>F64+F66+E68</f>
        <v>2</v>
      </c>
      <c r="AQ65" s="48">
        <f>AO65-AP65</f>
        <v>3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1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1</v>
      </c>
      <c r="AZ65" s="47">
        <f>10000*(AS65+AT65)+(E66-F66+E64-F64)*100+(E66+E64)</f>
        <v>40203</v>
      </c>
      <c r="BA65" s="46">
        <f>10000*(AS65+AU65)+(E64-F64+F68-E68)*100+(E64+F68)</f>
        <v>60304</v>
      </c>
      <c r="BB65" s="46">
        <f>10000*(AT65+AU65)+(F68-E68+E66-F66)*100+(F68+E66)</f>
        <v>40103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officiels'!H66,S!E66='Résultats officiels'!E66,'Résultats officiels'!F66=S!F66),1,""))</f>
        <v/>
      </c>
      <c r="D66" s="68" t="str">
        <f>D64</f>
        <v>Colombie</v>
      </c>
      <c r="E66" s="217">
        <v>1</v>
      </c>
      <c r="F66" s="217">
        <v>1</v>
      </c>
      <c r="G66" s="73" t="str">
        <f>D65</f>
        <v>Pologne</v>
      </c>
      <c r="H66" s="95">
        <f t="shared" si="0"/>
        <v>3</v>
      </c>
      <c r="I66" s="106">
        <f>AI66</f>
        <v>2</v>
      </c>
      <c r="J66" s="124" t="str">
        <f>INDEX(AM65:AM68,MATCH(AK66,$AL65:$AL68,0))</f>
        <v>Pologne</v>
      </c>
      <c r="K66" s="108">
        <f>INDEX(AN65:AN68,MATCH(AK66,$AL65:$AL68,0))</f>
        <v>7</v>
      </c>
      <c r="L66" s="109">
        <f>INDEX(AO65:AO68,MATCH(AK66,$AL65:$AL68,0))</f>
        <v>5</v>
      </c>
      <c r="M66" s="108">
        <f>INDEX(AP65:AP68,MATCH(AK66,$AL65:$AL68,0))</f>
        <v>3</v>
      </c>
      <c r="N66" s="110">
        <f>INDEX(AQ65:AQ68,MATCH(AK66,$AL65:$AL68,0))</f>
        <v>2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1.9700000000000002</v>
      </c>
      <c r="AL66" s="52">
        <f>SUM(BD66:BG66)+2.46</f>
        <v>3.96</v>
      </c>
      <c r="AM66" s="45" t="str">
        <f>G64</f>
        <v>Japon</v>
      </c>
      <c r="AN66" s="46">
        <f>SUM(AR66:AU66)</f>
        <v>0</v>
      </c>
      <c r="AO66" s="47">
        <f>F64+F67+E69</f>
        <v>2</v>
      </c>
      <c r="AP66" s="46">
        <f>E64+E67+F69</f>
        <v>6</v>
      </c>
      <c r="AQ66" s="48">
        <f>AO66-AP66</f>
        <v>-4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-299</v>
      </c>
      <c r="BA66" s="46">
        <f>10000*(AR66+AU66)+(F64-E64+F67-E67)*100+(F64+F67)</f>
        <v>-299</v>
      </c>
      <c r="BB66" s="46" t="s">
        <v>73</v>
      </c>
      <c r="BC66" s="48">
        <f>10000*(AT66+AU66)+(F67-E67+E69-F69)*100+(F67+E69)</f>
        <v>-198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officiels'!H67,S!E67='Résultats officiels'!E67,'Résultats officiels'!F67=S!F67),1,""))</f>
        <v/>
      </c>
      <c r="D67" s="68" t="str">
        <f>G65</f>
        <v>Sénégal</v>
      </c>
      <c r="E67" s="217">
        <v>2</v>
      </c>
      <c r="F67" s="217">
        <v>1</v>
      </c>
      <c r="G67" s="73" t="str">
        <f>G64</f>
        <v>Japon</v>
      </c>
      <c r="H67" s="95">
        <f t="shared" si="0"/>
        <v>1</v>
      </c>
      <c r="I67" s="106">
        <f>AI67</f>
        <v>3</v>
      </c>
      <c r="J67" s="68" t="str">
        <f>INDEX(AM65:AM68,MATCH(AK67,$AL65:$AL68,0))</f>
        <v>Sénégal</v>
      </c>
      <c r="K67" s="111">
        <f>INDEX(AN65:AN68,MATCH(AK67,$AL65:$AL68,0))</f>
        <v>3</v>
      </c>
      <c r="L67" s="112">
        <f>INDEX(AO65:AO68,MATCH(AK67,$AL65:$AL68,0))</f>
        <v>4</v>
      </c>
      <c r="M67" s="111">
        <f>INDEX(AP65:AP68,MATCH(AK67,$AL65:$AL68,0))</f>
        <v>5</v>
      </c>
      <c r="N67" s="113">
        <f>INDEX(AQ65:AQ68,MATCH(AK67,$AL65:$AL68,0))</f>
        <v>-1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2.98</v>
      </c>
      <c r="AL67" s="52">
        <f>SUM(BD67:BG67)+2.47</f>
        <v>1.9700000000000002</v>
      </c>
      <c r="AM67" s="45" t="str">
        <f>D65</f>
        <v>Pologne</v>
      </c>
      <c r="AN67" s="46">
        <f>SUM(AR67:AU67)</f>
        <v>7</v>
      </c>
      <c r="AO67" s="47">
        <f>E65+F66+F69</f>
        <v>5</v>
      </c>
      <c r="AP67" s="46">
        <f>F65+E66+E69</f>
        <v>3</v>
      </c>
      <c r="AQ67" s="48">
        <f>AO67-AP67</f>
        <v>2</v>
      </c>
      <c r="AR67" s="46">
        <f>IF(ISBLANK(F66),0,IF(AT65=3,0,IF(AT65=1,1,3)))</f>
        <v>1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0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40103</v>
      </c>
      <c r="BA67" s="46" t="s">
        <v>73</v>
      </c>
      <c r="BB67" s="46">
        <f>10000*(AR67+AU67)+(E65-F65+F66-E66)*100+(E65+F66)</f>
        <v>40103</v>
      </c>
      <c r="BC67" s="48">
        <f>10000*(AS67+AU67)+(E65-F65+F69-E69)*100+(E65+F69)</f>
        <v>60204</v>
      </c>
      <c r="BD67" s="53">
        <f>-BF65</f>
        <v>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 t="str">
        <f>IF(H68=0,"",IF(AND(H68='Résultats officiels'!H68,S!E68='Résultats officiels'!E68,'Résultats officiels'!F68=S!F68),1,""))</f>
        <v/>
      </c>
      <c r="D68" s="68" t="str">
        <f>G65</f>
        <v>Sénégal</v>
      </c>
      <c r="E68" s="217">
        <v>1</v>
      </c>
      <c r="F68" s="217">
        <v>2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0</v>
      </c>
      <c r="L68" s="116">
        <f>INDEX(AO65:AO68,MATCH(AK68,$AL65:$AL68,0))</f>
        <v>2</v>
      </c>
      <c r="M68" s="115">
        <f>INDEX(AP65:AP68,MATCH(AK68,$AL65:$AL68,0))</f>
        <v>6</v>
      </c>
      <c r="N68" s="117">
        <f>INDEX(AQ65:AQ68,MATCH(AK68,$AL65:$AL68,0))</f>
        <v>-4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2.98</v>
      </c>
      <c r="AM68" s="57" t="str">
        <f>G65</f>
        <v>Sénégal</v>
      </c>
      <c r="AN68" s="51">
        <f>SUM(AR68:AU68)</f>
        <v>3</v>
      </c>
      <c r="AO68" s="58">
        <f>F65+E67+E68</f>
        <v>4</v>
      </c>
      <c r="AP68" s="51">
        <f>E65+F67+F68</f>
        <v>5</v>
      </c>
      <c r="AQ68" s="59">
        <f>AO68-AP68</f>
        <v>-1</v>
      </c>
      <c r="AR68" s="51">
        <f>IF(ISBLANK(E68),0,IF(AU65=3,0,IF(AU65=1,1,3)))</f>
        <v>0</v>
      </c>
      <c r="AS68" s="51">
        <f>IF(ISBLANK(E67),0,IF(AU66=3,0,IF(AU66=1,1,3)))</f>
        <v>3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1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30003</v>
      </c>
      <c r="BB68" s="51">
        <f>10000*(AR68+AT68)+(E68-F68+F65-E65)*100+(E68+F65)</f>
        <v>-198</v>
      </c>
      <c r="BC68" s="59">
        <f>10000*(AS68+AT68)+(E67-F67+F65-E65)*100+(E67+F65)</f>
        <v>30003</v>
      </c>
      <c r="BD68" s="60">
        <f>-BG65</f>
        <v>0.5</v>
      </c>
      <c r="BE68" s="61">
        <f>-BG66</f>
        <v>-0.5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 t="str">
        <f>IF(H69=0,"",IF(AND(H69='Résultats officiels'!H69,S!E69='Résultats officiels'!E69,'Résultats officiels'!F69=S!F69),1,""))</f>
        <v/>
      </c>
      <c r="D69" s="71" t="str">
        <f>G64</f>
        <v>Japon</v>
      </c>
      <c r="E69" s="217">
        <v>1</v>
      </c>
      <c r="F69" s="217">
        <v>2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75"/>
      <c r="L69" s="175"/>
      <c r="M69" s="175"/>
      <c r="N69" s="17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D3:F3"/>
    <mergeCell ref="G3:W4"/>
    <mergeCell ref="U2:X2"/>
    <mergeCell ref="B4:B5"/>
    <mergeCell ref="C4:C5"/>
    <mergeCell ref="S7:V7"/>
    <mergeCell ref="Y13:AA19"/>
    <mergeCell ref="O14:P15"/>
    <mergeCell ref="S14:S15"/>
    <mergeCell ref="T14:T15"/>
    <mergeCell ref="O16:P17"/>
    <mergeCell ref="O12:P13"/>
    <mergeCell ref="S12:S13"/>
    <mergeCell ref="T12:T13"/>
    <mergeCell ref="S16:S17"/>
    <mergeCell ref="T16:T17"/>
    <mergeCell ref="O18:P19"/>
    <mergeCell ref="S18:S19"/>
    <mergeCell ref="T18:T19"/>
    <mergeCell ref="Y7:AA12"/>
    <mergeCell ref="O8:P9"/>
    <mergeCell ref="S8:S9"/>
    <mergeCell ref="Y20:AA23"/>
    <mergeCell ref="O22:P23"/>
    <mergeCell ref="S22:S23"/>
    <mergeCell ref="T22:T23"/>
    <mergeCell ref="T8:T9"/>
    <mergeCell ref="O10:P11"/>
    <mergeCell ref="S10:S11"/>
    <mergeCell ref="T10:T11"/>
    <mergeCell ref="O24:P25"/>
    <mergeCell ref="S25:V25"/>
    <mergeCell ref="O20:P21"/>
    <mergeCell ref="S20:S21"/>
    <mergeCell ref="T20:T21"/>
    <mergeCell ref="O26:P27"/>
    <mergeCell ref="S26:S27"/>
    <mergeCell ref="T26:T27"/>
    <mergeCell ref="O28:P29"/>
    <mergeCell ref="S28:S29"/>
    <mergeCell ref="T28:T29"/>
    <mergeCell ref="O30:P31"/>
    <mergeCell ref="S30:S31"/>
    <mergeCell ref="T30:T31"/>
    <mergeCell ref="O32:P33"/>
    <mergeCell ref="S32:S33"/>
    <mergeCell ref="T32:T33"/>
    <mergeCell ref="Q47:R47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Q46:R46"/>
    <mergeCell ref="S43:S44"/>
    <mergeCell ref="T43:T44"/>
    <mergeCell ref="Y43:Y44"/>
    <mergeCell ref="Z43:Z44"/>
    <mergeCell ref="Y46:Z47"/>
    <mergeCell ref="Y50:Z51"/>
    <mergeCell ref="AA46:AA47"/>
    <mergeCell ref="Y48:Z49"/>
    <mergeCell ref="AA48:AA49"/>
    <mergeCell ref="S49:X49"/>
    <mergeCell ref="AA50:AA51"/>
    <mergeCell ref="S53:T54"/>
    <mergeCell ref="U53:U54"/>
    <mergeCell ref="S46:T47"/>
    <mergeCell ref="U46:U47"/>
    <mergeCell ref="U64:U65"/>
    <mergeCell ref="S51:T52"/>
    <mergeCell ref="U51:U52"/>
    <mergeCell ref="S50:X50"/>
    <mergeCell ref="V64:X65"/>
    <mergeCell ref="S55:T56"/>
    <mergeCell ref="U55:U56"/>
    <mergeCell ref="S61:T62"/>
    <mergeCell ref="U61:U62"/>
    <mergeCell ref="S63:U63"/>
    <mergeCell ref="S64:T65"/>
    <mergeCell ref="Y56:AC57"/>
    <mergeCell ref="S57:T58"/>
    <mergeCell ref="U57:U58"/>
    <mergeCell ref="V58:X60"/>
    <mergeCell ref="S59:T60"/>
    <mergeCell ref="U59:U60"/>
  </mergeCells>
  <conditionalFormatting sqref="U8 U10 U12 U14 U16 U18 U20 U22 U26 U28 U30 U32 U36 U38 U43">
    <cfRule type="expression" dxfId="256" priority="7" stopIfTrue="1">
      <formula>100*$V8+$W8&gt;100*$V9+$W9</formula>
    </cfRule>
  </conditionalFormatting>
  <conditionalFormatting sqref="U9 U11 U13 U15 U17 U19 U21 U23 U27 U29 U31 U33 U37 U39 U44">
    <cfRule type="expression" dxfId="255" priority="6" stopIfTrue="1">
      <formula>100*$V9+$W9&gt;100*$V8+$W8</formula>
    </cfRule>
  </conditionalFormatting>
  <conditionalFormatting sqref="AA43">
    <cfRule type="expression" dxfId="254" priority="5" stopIfTrue="1">
      <formula>100*$AB43+$AC43&gt;100*$AB44+$AC44</formula>
    </cfRule>
  </conditionalFormatting>
  <conditionalFormatting sqref="AA44">
    <cfRule type="expression" dxfId="253" priority="4" stopIfTrue="1">
      <formula>100*$AB44+$AC44&gt;100*$AB43+$AC43</formula>
    </cfRule>
  </conditionalFormatting>
  <conditionalFormatting sqref="J35:N35 J43:N43 J11:N11 J27:N27 J19:N19 J51:N51 J59:N59 J67:N67">
    <cfRule type="expression" dxfId="252" priority="3" stopIfTrue="1">
      <formula>OR($I11&lt;3)</formula>
    </cfRule>
  </conditionalFormatting>
  <conditionalFormatting sqref="J36:N36 J44:N44 J12:N12 J28:N28 J20:N20 J52:N52 J60:N60 J68:N68">
    <cfRule type="expression" dxfId="251" priority="2" stopIfTrue="1">
      <formula>$I12&lt;3</formula>
    </cfRule>
  </conditionalFormatting>
  <conditionalFormatting sqref="U46:U47 AA46:AA51">
    <cfRule type="cellIs" dxfId="250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4" t="s">
        <v>155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-1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officiels'!H8,T!E8='Résultats officiels'!E8,'Résultats officiels'!F8=T!F8),1,""))</f>
        <v/>
      </c>
      <c r="D8" s="67" t="s">
        <v>104</v>
      </c>
      <c r="E8" s="217">
        <v>2</v>
      </c>
      <c r="F8" s="217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2</v>
      </c>
      <c r="P8" s="293"/>
      <c r="Q8" s="97" t="str">
        <f>IF(AND('Résultats officiels'!O8&gt;0,U8='Résultats officiels'!U8),"E",IF(AND('Résultats officiels'!O12&gt;0,'Résultats officiels'!U13=T!U8),"E",""))</f>
        <v>E</v>
      </c>
      <c r="R8" s="98" t="str">
        <f>IF('Résultats officiels'!O8=0,"",IF(AND(U8='Résultats officiels'!U8,T!U9='Résultats officiels'!U9),"A",""))</f>
        <v>A</v>
      </c>
      <c r="S8" s="286" t="str">
        <f>IF(O8=0,"",IF(AND(R8="A",O8='Résultats officiels'!O8),1,IF(AND(T!R9="A",T!O8='Résultats officiels'!O12),1,"")))</f>
        <v/>
      </c>
      <c r="T8" s="287" t="str">
        <f>IF(O8=0,"",IF(AND(R8="A",O8='Résultats officiels'!O8,V8='Résultats officiels'!V8,'Résultats officiels'!V9=T!V9),1,IF(AND(T!R9="A",T!O8='Résultats officiels'!O12,T!V8='Résultats officiels'!V13,'Résultats officiels'!V12=T!V9),1,"")))</f>
        <v/>
      </c>
      <c r="U8" s="99" t="str">
        <f>IF(OR(I10&lt;2),"A1",T(J9))</f>
        <v>Uruguay</v>
      </c>
      <c r="V8" s="218">
        <v>0</v>
      </c>
      <c r="W8" s="12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officiels'!H9,T!E9='Résultats officiels'!E9,'Résultats officiels'!F9=T!F9),1,""))</f>
        <v/>
      </c>
      <c r="D9" s="68" t="s">
        <v>122</v>
      </c>
      <c r="E9" s="217">
        <v>1</v>
      </c>
      <c r="F9" s="217">
        <v>2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5</v>
      </c>
      <c r="M9" s="103">
        <f>INDEX(AP9:AP12,MATCH(AK9,$AL9:$AL12,0))</f>
        <v>1</v>
      </c>
      <c r="N9" s="105">
        <f>INDEX(AQ9:AQ12,MATCH(AK9,$AL9:$AL12,0))</f>
        <v>4</v>
      </c>
      <c r="O9" s="293"/>
      <c r="P9" s="293"/>
      <c r="Q9" s="97" t="str">
        <f>IF(AND('Résultats officiels'!O8&gt;0,U9='Résultats officiels'!U9),"E",IF(AND('Résultats officiels'!O12&gt;0,'Résultats officiels'!U12=T!U9),"E",""))</f>
        <v>E</v>
      </c>
      <c r="R9" s="98" t="str">
        <f>IF('Résultats officiels'!O12=0,"",IF(AND(U8='Résultats officiels'!U13,'Résultats officiels'!U12=T!U9),"A",""))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2</v>
      </c>
      <c r="W9" s="12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1.9500000000000002</v>
      </c>
      <c r="AM9" s="21" t="str">
        <f>D8</f>
        <v>Russie</v>
      </c>
      <c r="AN9" s="22">
        <f>SUM(AR9:AU9)</f>
        <v>6</v>
      </c>
      <c r="AO9" s="23">
        <f>E8+E10+F12</f>
        <v>4</v>
      </c>
      <c r="AP9" s="22">
        <f>F8+F10+E12</f>
        <v>2</v>
      </c>
      <c r="AQ9" s="24">
        <f>AO9-AP9</f>
        <v>2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3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0</v>
      </c>
      <c r="AZ9" s="23">
        <f>10000*(AS9+AT9)+(E10-F10+E8-F8)*100+(E10+E8)</f>
        <v>60304</v>
      </c>
      <c r="BA9" s="22">
        <f>10000*(AS9+AU9)+(E8-F8+F12-E12)*100+(E8+F12)</f>
        <v>30102</v>
      </c>
      <c r="BB9" s="22">
        <f>10000*(AT9+AU9)+(E10-F10+F12-E12)*100+(E10+F12)</f>
        <v>30002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>
        <f>IF(H10=0,"",IF(H10='Résultats officiels'!H10,1,""))</f>
        <v>1</v>
      </c>
      <c r="C10" s="70" t="str">
        <f>IF(H10=0,"",IF(AND(H10='Résultats officiels'!H10,T!E10='Résultats officiels'!E10,'Résultats officiels'!F10=T!F10),1,""))</f>
        <v/>
      </c>
      <c r="D10" s="68" t="str">
        <f>D8</f>
        <v>Russie</v>
      </c>
      <c r="E10" s="217">
        <v>2</v>
      </c>
      <c r="F10" s="217">
        <v>1</v>
      </c>
      <c r="G10" s="73" t="str">
        <f>D9</f>
        <v>Egypte</v>
      </c>
      <c r="H10" s="95">
        <f t="shared" si="0"/>
        <v>1</v>
      </c>
      <c r="I10" s="106">
        <f>AI10</f>
        <v>2</v>
      </c>
      <c r="J10" s="107" t="str">
        <f>INDEX(AM9:AM12,MATCH(AK10,$AL9:$AL12,0))</f>
        <v>Russie</v>
      </c>
      <c r="K10" s="108">
        <f>INDEX(AN9:AN12,MATCH(AK10,$AL9:$AL12,0))</f>
        <v>6</v>
      </c>
      <c r="L10" s="109">
        <f>INDEX(AO9:AO12,MATCH(AK10,$AL9:$AL12,0))</f>
        <v>4</v>
      </c>
      <c r="M10" s="108">
        <f>INDEX(AP9:AP12,MATCH(AK10,$AL9:$AL12,0))</f>
        <v>2</v>
      </c>
      <c r="N10" s="110">
        <f>INDEX(AQ9:AQ12,MATCH(AK10,$AL9:$AL12,0))</f>
        <v>2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officiels'!U15=T!U10),"E",""))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officiels'!O10),1,IF(AND(T!R11="A",T!O10='Résultats officiels'!O14),1,"")))</f>
        <v/>
      </c>
      <c r="T10" s="310" t="str">
        <f>IF(O10=0,"",IF(AND(R10="A",O10='Résultats officiels'!O10,V10='Résultats officiels'!V10,'Résultats officiels'!V11=T!V11),1,IF(AND(T!R11="A",T!O10='Résultats officiels'!O14,T!V10='Résultats officiels'!V15,'Résultats officiels'!V14=T!V11),1,"")))</f>
        <v/>
      </c>
      <c r="U10" s="99" t="str">
        <f>IF(OR(I26&lt;2),"C1",T(J25))</f>
        <v>France</v>
      </c>
      <c r="V10" s="218">
        <v>2</v>
      </c>
      <c r="W10" s="12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1.9500000000000002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1</v>
      </c>
      <c r="AP10" s="22">
        <f>E8+E11+F13</f>
        <v>6</v>
      </c>
      <c r="AQ10" s="24">
        <f>AO10-AP10</f>
        <v>-5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-299</v>
      </c>
      <c r="BA10" s="22">
        <f>10000*(AR10+AU10)+(F8-E8+F11-E11)*100+(F8+F11)</f>
        <v>-400</v>
      </c>
      <c r="BB10" s="22" t="s">
        <v>73</v>
      </c>
      <c r="BC10" s="24">
        <f>10000*(AT10+AU10)+(F11-E11+E13-F13)*100+(F11+E13)</f>
        <v>-299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officiels'!H11,T!E11='Résultats officiels'!E11,'Résultats officiels'!F11=T!F11),1,""))</f>
        <v/>
      </c>
      <c r="D11" s="68" t="str">
        <f>G9</f>
        <v>Uruguay</v>
      </c>
      <c r="E11" s="217">
        <v>2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Egypte</v>
      </c>
      <c r="K11" s="111">
        <f>INDEX(AN9:AN12,MATCH(AK11,$AL9:$AL12,0))</f>
        <v>3</v>
      </c>
      <c r="L11" s="112">
        <f>INDEX(AO9:AO12,MATCH(AK11,$AL9:$AL12,0))</f>
        <v>4</v>
      </c>
      <c r="M11" s="111">
        <f>INDEX(AP9:AP12,MATCH(AK11,$AL9:$AL12,0))</f>
        <v>5</v>
      </c>
      <c r="N11" s="113">
        <f>INDEX(AQ9:AQ12,MATCH(AK11,$AL9:$AL12,0))</f>
        <v>-1</v>
      </c>
      <c r="O11" s="293"/>
      <c r="P11" s="293"/>
      <c r="Q11" s="97" t="str">
        <f>IF(AND('Résultats officiels'!O10&gt;0,U11='Résultats officiels'!U11),"E",IF(AND('Résultats officiels'!O14&gt;0,'Résultats officiels'!U14=T!U11),"E",""))</f>
        <v>E</v>
      </c>
      <c r="R11" s="98" t="str">
        <f>IF('Résultats officiels'!O14=0,"",IF(AND(U10='Résultats officiels'!U15,'Résultats officiels'!U14=T!U11),"A",""))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19">
        <v>1</v>
      </c>
      <c r="W11" s="12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2.97</v>
      </c>
      <c r="AL11" s="28">
        <f>SUM(BD11:BG11)+2.47</f>
        <v>2.97</v>
      </c>
      <c r="AM11" s="21" t="str">
        <f>D9</f>
        <v>Egypte</v>
      </c>
      <c r="AN11" s="22">
        <f>SUM(AR11:AU11)</f>
        <v>3</v>
      </c>
      <c r="AO11" s="23">
        <f>E9+F10+F13</f>
        <v>4</v>
      </c>
      <c r="AP11" s="22">
        <f>F9+E10+E13</f>
        <v>5</v>
      </c>
      <c r="AQ11" s="24">
        <f>AO11-AP11</f>
        <v>-1</v>
      </c>
      <c r="AR11" s="22">
        <f>IF(ISBLANK(F10),0,IF(AT9=3,0,IF(AT9=1,1,3)))</f>
        <v>0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30003</v>
      </c>
      <c r="BA11" s="22" t="s">
        <v>73</v>
      </c>
      <c r="BB11" s="22">
        <f>10000*(AR11+AU11)+(E9-F9+F10-E10)*100+(E9+F10)</f>
        <v>-198</v>
      </c>
      <c r="BC11" s="24">
        <f>10000*(AS11+AU11)+(E9-F9+F13-E13)*100+(E9+F13)</f>
        <v>30003</v>
      </c>
      <c r="BD11" s="29">
        <f>-BF9</f>
        <v>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officiels'!H12,T!E12='Résultats officiels'!E12,'Résultats officiels'!F12=T!F12),1,""))</f>
        <v/>
      </c>
      <c r="D12" s="68" t="str">
        <f>G9</f>
        <v>Uruguay</v>
      </c>
      <c r="E12" s="217">
        <v>1</v>
      </c>
      <c r="F12" s="217">
        <v>0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1</v>
      </c>
      <c r="M12" s="115">
        <f>INDEX(AP9:AP12,MATCH(AK12,$AL9:$AL12,0))</f>
        <v>6</v>
      </c>
      <c r="N12" s="117">
        <f>INDEX(AQ9:AQ12,MATCH(AK12,$AL9:$AL12,0))</f>
        <v>-5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1</v>
      </c>
      <c r="P12" s="293"/>
      <c r="Q12" s="97" t="str">
        <f>IF(AND('Résultats officiels'!O12&gt;0,U12='Résultats officiels'!U12),"E",IF(AND('Résultats officiels'!O8&gt;0,'Résultats officiels'!U9=T!U12),"E",""))</f>
        <v>E</v>
      </c>
      <c r="R12" s="98" t="str">
        <f>IF('Résultats officiels'!O12=0,"",IF(AND(U12='Résultats officiels'!U12,'Résultats officiels'!U13=T!U13),"A",""))</f>
        <v>A</v>
      </c>
      <c r="S12" s="286" t="str">
        <f>IF(O12=0,"",IF(AND(R12="A",O12='Résultats officiels'!O12),1,IF(AND(T!R13="A",T!O12='Résultats officiels'!O8),1,"")))</f>
        <v/>
      </c>
      <c r="T12" s="308" t="str">
        <f>IF(O12=0,"",IF(AND(R12="A",O12='Résultats officiels'!O12,V12='Résultats officiels'!V12,'Résultats officiels'!V13=T!V13),1,IF(AND(T!R13="A",T!O12='Résultats officiels'!O8,T!V12='Résultats officiels'!V9,'Résultats officiels'!V8=T!V13),1,"")))</f>
        <v/>
      </c>
      <c r="U12" s="99" t="str">
        <f>IF(OR(I18&lt;2),"B1",T(J17))</f>
        <v>Espagne</v>
      </c>
      <c r="V12" s="218">
        <v>3</v>
      </c>
      <c r="W12" s="12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5</v>
      </c>
      <c r="AP12" s="27">
        <f>E9+F11+F12</f>
        <v>1</v>
      </c>
      <c r="AQ12" s="33">
        <f>AO12-AP12</f>
        <v>4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60303</v>
      </c>
      <c r="BB12" s="27">
        <f>10000*(AR12+AT12)+(F9-E9+E12-F12)*100+(F9+E12)</f>
        <v>60203</v>
      </c>
      <c r="BC12" s="33">
        <f>10000*(AS12+AT12)+(E11-F11+F9-E9)*100+(E11+F9)</f>
        <v>60304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officiels'!H13,T!E13='Résultats officiels'!E13,'Résultats officiels'!F13=T!F13),1,""))</f>
        <v/>
      </c>
      <c r="D13" s="71" t="str">
        <f>G8</f>
        <v>Arabie Saoudite</v>
      </c>
      <c r="E13" s="217">
        <v>1</v>
      </c>
      <c r="F13" s="217">
        <v>2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5"/>
      <c r="L13" s="175"/>
      <c r="M13" s="175"/>
      <c r="N13" s="175"/>
      <c r="O13" s="293"/>
      <c r="P13" s="293"/>
      <c r="Q13" s="97" t="str">
        <f>IF(AND('Résultats officiels'!O12&gt;0,U13='Résultats officiels'!U13),"E",IF(AND('Résultats officiels'!O8&gt;0,'Résultats officiels'!U8=T!U13),"E",""))</f>
        <v>E</v>
      </c>
      <c r="R13" s="98" t="str">
        <f>IF('Résultats officiels'!O8=0,"",IF(AND(U12='Résultats officiels'!U9,'Résultats officiels'!U8=T!U13),"A",""))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Russie</v>
      </c>
      <c r="V13" s="219">
        <v>1</v>
      </c>
      <c r="W13" s="12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7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officiels'!U11=T!U14),"E",""))</f>
        <v>E</v>
      </c>
      <c r="R14" s="98" t="str">
        <f>IF('Résultats officiels'!O14=0,"",IF(AND(U14='Résultats officiels'!U14,'Résultats officiels'!U15=T!U15),"A",""))</f>
        <v/>
      </c>
      <c r="S14" s="286" t="str">
        <f>IF(O14=0,"",IF(AND(R14="A",O14='Résultats officiels'!O14),1,IF(AND(T!R15="A",T!O14='Résultats officiels'!O10),1,"")))</f>
        <v/>
      </c>
      <c r="T14" s="308" t="str">
        <f>IF(O14=0,"",IF(AND(R14="A",O14='Résultats officiels'!O14,V14='Résultats officiels'!V14,'Résultats officiels'!V15=T!V15),1,IF(AND(T!R15="A",T!O14='Résultats officiels'!O10,T!V14='Résultats officiels'!V11,'Résultats officiels'!V10=T!V15),1,"")))</f>
        <v/>
      </c>
      <c r="U14" s="99" t="str">
        <f>IF(OR(I34&lt;2),"D1",T(J33))</f>
        <v>Argentine</v>
      </c>
      <c r="V14" s="218">
        <v>2</v>
      </c>
      <c r="W14" s="12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7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officiels'!U10=T!U15),"E",""))</f>
        <v>E</v>
      </c>
      <c r="R15" s="98" t="str">
        <f>IF('Résultats officiels'!O10=0,"",IF(AND(U15='Résultats officiels'!U10,'Résultats officiels'!U11=T!U14),"A",""))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19">
        <v>1</v>
      </c>
      <c r="W15" s="12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officiels'!H16,T!E16='Résultats officiels'!E16,'Résultats officiels'!F16=T!F16),1,""))</f>
        <v/>
      </c>
      <c r="D16" s="67" t="s">
        <v>124</v>
      </c>
      <c r="E16" s="217">
        <v>2</v>
      </c>
      <c r="F16" s="217">
        <v>0</v>
      </c>
      <c r="G16" s="72" t="s">
        <v>96</v>
      </c>
      <c r="H16" s="95">
        <f t="shared" si="0"/>
        <v>1</v>
      </c>
      <c r="I16" s="177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1</v>
      </c>
      <c r="P16" s="293"/>
      <c r="Q16" s="97" t="str">
        <f>IF(AND('Résultats officiels'!O16&gt;0,U16='Résultats officiels'!U16),"E",IF(AND('Résultats officiels'!O20&gt;0,'Résultats officiels'!U21=T!U16),"E",""))</f>
        <v>E</v>
      </c>
      <c r="R16" s="98" t="str">
        <f>IF('Résultats officiels'!O16=0,"",IF(AND(U16='Résultats officiels'!U16,'Résultats officiels'!U17=T!U17),"A",""))</f>
        <v>A</v>
      </c>
      <c r="S16" s="286">
        <f>IF(O16=0,"",IF(AND(R16="A",O16='Résultats officiels'!O16),1,IF(AND(T!R17="A",T!O16='Résultats officiels'!O20),1,"")))</f>
        <v>1</v>
      </c>
      <c r="T16" s="308" t="str">
        <f>IF(O16=0,"",IF(AND(R16="A",O16='Résultats officiels'!O16,V16='Résultats officiels'!V16,'Résultats officiels'!V17=T!V17),1,IF(AND(T!R17="A",T!O16='Résultats officiels'!O20,T!V16='Résultats officiels'!V21,'Résultats officiels'!V20=T!V17),1,"")))</f>
        <v/>
      </c>
      <c r="U16" s="121" t="str">
        <f>IF(OR(I42&lt;2),"E1",T(J41))</f>
        <v>Brésil</v>
      </c>
      <c r="V16" s="218">
        <v>2</v>
      </c>
      <c r="W16" s="12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>
        <f>IF(H17=0,"",IF(H17='Résultats officiels'!H17,1,""))</f>
        <v>1</v>
      </c>
      <c r="C17" s="75" t="str">
        <f>IF(H17=0,"",IF(AND(H17='Résultats officiels'!H17,T!E17='Résultats officiels'!E17,'Résultats officiels'!F17=T!F17),1,""))</f>
        <v/>
      </c>
      <c r="D17" s="68" t="s">
        <v>101</v>
      </c>
      <c r="E17" s="217">
        <v>1</v>
      </c>
      <c r="F17" s="217">
        <v>1</v>
      </c>
      <c r="G17" s="73" t="s">
        <v>75</v>
      </c>
      <c r="H17" s="95">
        <f t="shared" si="0"/>
        <v>3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7</v>
      </c>
      <c r="L17" s="104">
        <f>INDEX(AO17:AO20,MATCH(AK17,$AL17:$AL20,0))</f>
        <v>6</v>
      </c>
      <c r="M17" s="103">
        <f>INDEX(AP17:AP20,MATCH(AK17,$AL17:$AL20,0))</f>
        <v>1</v>
      </c>
      <c r="N17" s="123">
        <f>INDEX(AQ17:AQ20,MATCH(AK17,$AL17:$AL20,0))</f>
        <v>5</v>
      </c>
      <c r="O17" s="293"/>
      <c r="P17" s="293"/>
      <c r="Q17" s="97" t="str">
        <f>IF(AND('Résultats officiels'!O16&gt;0,U17='Résultats officiels'!U17),"E",IF(AND('Résultats officiels'!O20&gt;0,'Résultats officiels'!U20=T!U17),"E",""))</f>
        <v>E</v>
      </c>
      <c r="R17" s="98" t="str">
        <f>IF('Résultats officiels'!O20=0,"",IF(AND(U16='Résultats officiels'!U21,'Résultats officiels'!U20=T!U17),"A",""))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Mexique</v>
      </c>
      <c r="V17" s="219">
        <v>1</v>
      </c>
      <c r="W17" s="12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3</v>
      </c>
      <c r="AO17" s="23">
        <f>E16+E18+F20</f>
        <v>3</v>
      </c>
      <c r="AP17" s="22">
        <f>F16+F18+E20</f>
        <v>4</v>
      </c>
      <c r="AQ17" s="24">
        <f>AO17-AP17</f>
        <v>-1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30103</v>
      </c>
      <c r="BA17" s="22">
        <f>10000*(AS17+AU17)+(E16-F16+F20-E20)*100+(E16+F20)</f>
        <v>30002</v>
      </c>
      <c r="BB17" s="22">
        <f>10000*(AT17+AU17)+(F20-E20+E18-F18)*100+(F20+E18)</f>
        <v>-299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officiels'!H18,T!E18='Résultats officiels'!E18,'Résultats officiels'!F18=T!F18),1,""))</f>
        <v/>
      </c>
      <c r="D18" s="68" t="str">
        <f>D16</f>
        <v>Maroc</v>
      </c>
      <c r="E18" s="217">
        <v>1</v>
      </c>
      <c r="F18" s="217">
        <v>2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7</v>
      </c>
      <c r="L18" s="109">
        <f>INDEX(AO17:AO20,MATCH(AK18,$AL17:$AL20,0))</f>
        <v>5</v>
      </c>
      <c r="M18" s="108">
        <f>INDEX(AP17:AP20,MATCH(AK18,$AL17:$AL20,0))</f>
        <v>2</v>
      </c>
      <c r="N18" s="110">
        <f>INDEX(AQ17:AQ20,MATCH(AK18,$AL17:$AL20,0))</f>
        <v>3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officiels'!U23=T!U18),"E",""))</f>
        <v>E</v>
      </c>
      <c r="R18" s="98" t="str">
        <f>IF('Résultats officiels'!O18=0,"",IF(AND(U18='Résultats officiels'!U18,'Résultats officiels'!U19=T!U19),"A",""))</f>
        <v/>
      </c>
      <c r="S18" s="286" t="str">
        <f>IF(O18=0,"",IF(AND(R18="A",O18='Résultats officiels'!O18),1,IF(AND(T!R19="A",T!O18='Résultats officiels'!O22),1,"")))</f>
        <v/>
      </c>
      <c r="T18" s="308" t="str">
        <f>IF(O18=0,"",IF(AND(R18="A",O18='Résultats officiels'!O18,V18='Résultats officiels'!V18,'Résultats officiels'!V19=T!V19),1,IF(AND(T!R19="A",T!O18='Résultats officiels'!O22,T!V18='Résultats officiels'!V23,'Résultats officiels'!V22=T!V19),1,"")))</f>
        <v/>
      </c>
      <c r="U18" s="121" t="str">
        <f>IF(OR(I58&lt;2),"G1",T(J57))</f>
        <v>Belgique</v>
      </c>
      <c r="V18" s="218">
        <v>1</v>
      </c>
      <c r="W18" s="12">
        <v>4</v>
      </c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7</v>
      </c>
      <c r="AQ18" s="24">
        <f>AO18-AP18</f>
        <v>-7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-400</v>
      </c>
      <c r="BA18" s="22">
        <f>10000*(AR18+AU18)+(F16-E16+F19-E19)*100+(F16+F19)</f>
        <v>-500</v>
      </c>
      <c r="BB18" s="22" t="s">
        <v>73</v>
      </c>
      <c r="BC18" s="24">
        <f>10000*(AT18+AU18)+(F19-E19+E21-F21)*100+(F19+E21)</f>
        <v>-500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officiels'!H19,T!E19='Résultats officiels'!E19,'Résultats officiels'!F19=T!F19),1,""))</f>
        <v/>
      </c>
      <c r="D19" s="68" t="str">
        <f>G17</f>
        <v>Espagne</v>
      </c>
      <c r="E19" s="217">
        <v>3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3</v>
      </c>
      <c r="L19" s="112">
        <f>INDEX(AO17:AO20,MATCH(AK19,$AL17:$AL20,0))</f>
        <v>3</v>
      </c>
      <c r="M19" s="111">
        <f>INDEX(AP17:AP20,MATCH(AK19,$AL17:$AL20,0))</f>
        <v>4</v>
      </c>
      <c r="N19" s="113">
        <f>INDEX(AQ17:AQ20,MATCH(AK19,$AL17:$AL20,0))</f>
        <v>-1</v>
      </c>
      <c r="O19" s="293"/>
      <c r="P19" s="293"/>
      <c r="Q19" s="97" t="str">
        <f>IF(AND('Résultats officiels'!O18&gt;0,U19='Résultats officiels'!U19),"E",IF(AND('Résultats officiels'!O22&gt;0,'Résultats officiels'!U22=T!U19),"E",""))</f>
        <v>E</v>
      </c>
      <c r="R19" s="98" t="str">
        <f>IF('Résultats officiels'!O22=0,"",IF(AND(U18='Résultats officiels'!U23,'Résultats officiels'!U22=T!U19),"A",""))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Colombie</v>
      </c>
      <c r="V19" s="219">
        <v>1</v>
      </c>
      <c r="W19" s="12">
        <v>3</v>
      </c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7</v>
      </c>
      <c r="AO19" s="23">
        <f>E17+F18+F21</f>
        <v>5</v>
      </c>
      <c r="AP19" s="22">
        <f>F17+E18+E21</f>
        <v>2</v>
      </c>
      <c r="AQ19" s="24">
        <f>AO19-AP19</f>
        <v>3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1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60304</v>
      </c>
      <c r="BA19" s="22" t="s">
        <v>73</v>
      </c>
      <c r="BB19" s="22">
        <f>10000*(AR19+AU19)+(E17-F17+F18-E18)*100+(E17+F18)</f>
        <v>40103</v>
      </c>
      <c r="BC19" s="24">
        <f>10000*(AS19+AU19)+(E17-F17+F21-E21)*100+(E17+F21)</f>
        <v>40203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officiels'!H20,T!E20='Résultats officiels'!E20,'Résultats officiels'!F20=T!F20),1,""))</f>
        <v/>
      </c>
      <c r="D20" s="68" t="str">
        <f>G17</f>
        <v>Espagne</v>
      </c>
      <c r="E20" s="217">
        <v>2</v>
      </c>
      <c r="F20" s="217">
        <v>0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7</v>
      </c>
      <c r="N20" s="117">
        <f>INDEX(AQ17:AQ20,MATCH(AK20,$AL17:$AL20,0))</f>
        <v>-7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officiels'!U17=T!U20),"E",""))</f>
        <v/>
      </c>
      <c r="R20" s="98" t="str">
        <f>IF('Résultats officiels'!O20=0,"",IF(AND(U20='Résultats officiels'!U20,'Résultats officiels'!U21=T!U21),"A",""))</f>
        <v/>
      </c>
      <c r="S20" s="286" t="str">
        <f>IF(O20=0,"",IF(AND(R20="A",O20='Résultats officiels'!O20),1,IF(AND(T!R21="A",T!O20='Résultats officiels'!O16),1,"")))</f>
        <v/>
      </c>
      <c r="T20" s="308" t="str">
        <f>IF(O20=0,"",IF(AND(R20="A",O20='Résultats officiels'!O20,V20='Résultats officiels'!V20,'Résultats officiels'!V21=T!V21),1,IF(AND(T!R21="A",T!O20='Résultats officiels'!O16,T!V20='Résultats officiels'!V17,'Résultats officiels'!V16=T!V21),1,"")))</f>
        <v/>
      </c>
      <c r="U20" s="121" t="str">
        <f>IF(OR(I50&lt;2),"F1",T(J49))</f>
        <v>Allemagne</v>
      </c>
      <c r="V20" s="218">
        <v>2</v>
      </c>
      <c r="W20" s="12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7</v>
      </c>
      <c r="AO20" s="32">
        <f>F17+E19+E20</f>
        <v>6</v>
      </c>
      <c r="AP20" s="27">
        <f>E17+F19+F20</f>
        <v>1</v>
      </c>
      <c r="AQ20" s="33">
        <f>AO20-AP20</f>
        <v>5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1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60505</v>
      </c>
      <c r="BB20" s="27">
        <f>10000*(AR20+AT20)+(E20-F20+F17-E17)*100+(E20+F17)</f>
        <v>40203</v>
      </c>
      <c r="BC20" s="33">
        <f>10000*(AS20+AT20)+(E19-F19+F17-E17)*100+(E19+F17)</f>
        <v>40304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officiels'!H21,T!E21='Résultats officiels'!E21,'Résultats officiels'!F21=T!F21),1,""))</f>
        <v/>
      </c>
      <c r="D21" s="71" t="str">
        <f>G16</f>
        <v>Iran</v>
      </c>
      <c r="E21" s="217">
        <v>0</v>
      </c>
      <c r="F21" s="217">
        <v>2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5"/>
      <c r="L21" s="175"/>
      <c r="M21" s="175"/>
      <c r="N21" s="175"/>
      <c r="O21" s="293"/>
      <c r="P21" s="293"/>
      <c r="Q21" s="97" t="str">
        <f>IF(AND('Résultats officiels'!O20&gt;0,U21='Résultats officiels'!U21),"E",IF(AND('Résultats officiels'!O16&gt;0,'Résultats officiels'!U16=T!U21),"E",""))</f>
        <v>E</v>
      </c>
      <c r="R21" s="98" t="str">
        <f>IF('Résultats officiels'!O16=0,"",IF(AND(U20='Résultats officiels'!U17,'Résultats officiels'!U16=T!U21),"A",""))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0</v>
      </c>
      <c r="W21" s="12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7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officiels'!U19=T!U22),"E",""))</f>
        <v/>
      </c>
      <c r="R22" s="98" t="str">
        <f>IF('Résultats officiels'!O22=0,"",IF(AND(U22='Résultats officiels'!U22,'Résultats officiels'!U23=T!U23),"A",""))</f>
        <v/>
      </c>
      <c r="S22" s="286" t="str">
        <f>IF(O22=0,"",IF(AND(R22="A",O22='Résultats officiels'!O22),1,IF(AND(T!R23="A",T!O22='Résultats officiels'!O18),1,"")))</f>
        <v/>
      </c>
      <c r="T22" s="308" t="str">
        <f>IF(O22=0,"",IF(AND(R22="A",O22='Résultats officiels'!O22,V22='Résultats officiels'!V22,'Résultats officiels'!V23=T!V23),1,IF(AND(T!R23="A",T!O22='Résultats officiels'!O18,T!V22='Résultats officiels'!V19,'Résultats officiels'!V18=T!V23),1,"")))</f>
        <v/>
      </c>
      <c r="U22" s="121" t="str">
        <f>IF(OR(I66&lt;2),"H1",T(J65))</f>
        <v>Pologne</v>
      </c>
      <c r="V22" s="218">
        <v>1</v>
      </c>
      <c r="W22" s="12">
        <v>2</v>
      </c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7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officiels'!U18=T!U23),"E",""))</f>
        <v>E</v>
      </c>
      <c r="R23" s="98" t="str">
        <f>IF('Résultats officiels'!O18=0,"",IF(AND(U22='Résultats officiels'!U19,'Résultats officiels'!U18=T!U23),"A",""))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1</v>
      </c>
      <c r="W23" s="12">
        <v>4</v>
      </c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officiels'!H24,T!E24='Résultats officiels'!E24,'Résultats officiels'!F24=T!F24),1,""))</f>
        <v/>
      </c>
      <c r="D24" s="67" t="s">
        <v>88</v>
      </c>
      <c r="E24" s="217">
        <v>2</v>
      </c>
      <c r="F24" s="217">
        <v>0</v>
      </c>
      <c r="G24" s="72" t="s">
        <v>76</v>
      </c>
      <c r="H24" s="95">
        <f t="shared" si="0"/>
        <v>1</v>
      </c>
      <c r="I24" s="177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>
        <f>IF(H25=0,"",IF(H25='Résultats officiels'!H25,1,""))</f>
        <v>1</v>
      </c>
      <c r="C25" s="75" t="str">
        <f>IF(H25=0,"",IF(AND(H25='Résultats officiels'!H25,T!E25='Résultats officiels'!E25,'Résultats officiels'!F25=T!F25),1,""))</f>
        <v/>
      </c>
      <c r="D25" s="68" t="s">
        <v>125</v>
      </c>
      <c r="E25" s="217">
        <v>1</v>
      </c>
      <c r="F25" s="217">
        <v>2</v>
      </c>
      <c r="G25" s="73" t="s">
        <v>126</v>
      </c>
      <c r="H25" s="95">
        <f t="shared" si="0"/>
        <v>2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5</v>
      </c>
      <c r="M25" s="103">
        <f>INDEX(AP25:AP28,MATCH(AK25,$AL25:$AL28,0))</f>
        <v>0</v>
      </c>
      <c r="N25" s="123">
        <f>INDEX(AQ25:AQ28,MATCH(AK25,$AL25:$AL28,0))</f>
        <v>5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5</v>
      </c>
      <c r="AP25" s="22">
        <f>F24+F26+E28</f>
        <v>0</v>
      </c>
      <c r="AQ25" s="24">
        <f>AO25-AP25</f>
        <v>5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60404</v>
      </c>
      <c r="BA25" s="22">
        <f>10000*(AS25+AU25)+(E24-F24+F28-E28)*100+(E24+F28)</f>
        <v>60303</v>
      </c>
      <c r="BB25" s="22">
        <f>10000*(AT25+AU25)+(F28-E28+E26-F26)*100+(F28+E26)</f>
        <v>60303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officiels'!H26,T!E26='Résultats officiels'!E26,'Résultats officiels'!F26=T!F26),1,""))</f>
        <v/>
      </c>
      <c r="D26" s="68" t="str">
        <f>D24</f>
        <v>France</v>
      </c>
      <c r="E26" s="217">
        <v>2</v>
      </c>
      <c r="F26" s="217">
        <v>0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4</v>
      </c>
      <c r="L26" s="109">
        <f>INDEX(AO25:AO28,MATCH(AK26,$AL25:$AL28,0))</f>
        <v>3</v>
      </c>
      <c r="M26" s="108">
        <f>INDEX(AP25:AP28,MATCH(AK26,$AL25:$AL28,0))</f>
        <v>3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officiels'!U28=T!U26),"E",""))</f>
        <v/>
      </c>
      <c r="R26" s="98" t="str">
        <f>IF('Résultats officiels'!O26=0,"",IF(AND(U26='Résultats officiels'!U26,'Résultats officiels'!U27=T!U27),"A",""))</f>
        <v/>
      </c>
      <c r="S26" s="286" t="str">
        <f>IF(O26=0,"",IF(AND(R26="A",O26='Résultats officiels'!O26),1,IF(AND(T!R27="A",T!O26='Résultats officiels'!O28),1,"")))</f>
        <v/>
      </c>
      <c r="T26" s="287" t="str">
        <f>IF(O26=0,"",IF(AND(R26="A",O26='Résultats officiels'!O26,V26='Résultats officiels'!V26,'Résultats officiels'!V27=T!V27),1,IF(AND(T!R27="A",T!O26='Résultats officiels'!O28,T!V26='Résultats officiels'!V28,'Résultats officiels'!V29=T!V27),1,"")))</f>
        <v/>
      </c>
      <c r="U26" s="125" t="str">
        <f>IF(100*V8+W8&gt;100*V9+W9,U8,IF(100*V8+W8&lt;100*V9+W9,U9,CONCATENATE(U8," ou ",U9)))</f>
        <v>Portugal</v>
      </c>
      <c r="V26" s="218">
        <v>0</v>
      </c>
      <c r="W26" s="12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2.96</v>
      </c>
      <c r="AM26" s="21" t="str">
        <f>G24</f>
        <v>Australie</v>
      </c>
      <c r="AN26" s="22">
        <f>SUM(AR26:AU26)</f>
        <v>4</v>
      </c>
      <c r="AO26" s="23">
        <f>F24+F27+E29</f>
        <v>2</v>
      </c>
      <c r="AP26" s="22">
        <f>E24+E27+F29</f>
        <v>3</v>
      </c>
      <c r="AQ26" s="24">
        <f>AO26-AP26</f>
        <v>-1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3</v>
      </c>
      <c r="AU26" s="22">
        <f>IF(ISBLANK(F27),0,IF(F27&gt;E27,3,IF(F27=E27,1,0)))</f>
        <v>1</v>
      </c>
      <c r="AV26" s="23" t="b">
        <f>(10*(AQ25-AQ26)+AO25-AO26&lt;0)</f>
        <v>0</v>
      </c>
      <c r="AW26" s="22" t="s">
        <v>73</v>
      </c>
      <c r="AX26" s="22" t="b">
        <f>10*(AQ26-AQ27)+AO26-AO27&gt;0</f>
        <v>1</v>
      </c>
      <c r="AY26" s="24" t="b">
        <f>10*(AQ26-AQ28)+AO26-AO28&gt;0</f>
        <v>0</v>
      </c>
      <c r="AZ26" s="23">
        <f>10000*(AR26+AT26)+(F24-E24+E29-F29)*100+(F24+E29)</f>
        <v>29901</v>
      </c>
      <c r="BA26" s="22">
        <f>10000*(AR26+AU26)+(F24-E24+F27-E27)*100+(F24+F27)</f>
        <v>9801</v>
      </c>
      <c r="BB26" s="22" t="s">
        <v>73</v>
      </c>
      <c r="BC26" s="24">
        <f>10000*(AT26+AU26)+(F27-E27+E29-F29)*100+(F27+E29)</f>
        <v>40102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-0.5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>
        <f>IF(H27=0,"",IF(H27='Résultats officiels'!H27,1,""))</f>
        <v>1</v>
      </c>
      <c r="C27" s="75">
        <f>IF(H27=0,"",IF(AND(H27='Résultats officiels'!H27,T!E27='Résultats officiels'!E27,'Résultats officiels'!F27=T!F27),1,""))</f>
        <v>1</v>
      </c>
      <c r="D27" s="68" t="str">
        <f>G25</f>
        <v>Danemark</v>
      </c>
      <c r="E27" s="217">
        <v>1</v>
      </c>
      <c r="F27" s="217">
        <v>1</v>
      </c>
      <c r="G27" s="73" t="str">
        <f>G24</f>
        <v>Australie</v>
      </c>
      <c r="H27" s="95">
        <f t="shared" si="0"/>
        <v>3</v>
      </c>
      <c r="I27" s="106">
        <f>AI27</f>
        <v>3</v>
      </c>
      <c r="J27" s="68" t="str">
        <f>INDEX(AM25:AM28,MATCH(AK27,$AL25:$AL28,0))</f>
        <v>Australie</v>
      </c>
      <c r="K27" s="111">
        <f>INDEX(AN25:AN28,MATCH(AK27,$AL25:$AL28,0))</f>
        <v>4</v>
      </c>
      <c r="L27" s="112">
        <f>INDEX(AO25:AO28,MATCH(AK27,$AL25:$AL28,0))</f>
        <v>2</v>
      </c>
      <c r="M27" s="111">
        <f>INDEX(AP25:AP28,MATCH(AK27,$AL25:$AL28,0))</f>
        <v>3</v>
      </c>
      <c r="N27" s="113">
        <f>INDEX(AQ25:AQ28,MATCH(AK27,$AL25:$AL28,0))</f>
        <v>-1</v>
      </c>
      <c r="O27" s="293"/>
      <c r="P27" s="293"/>
      <c r="Q27" s="97" t="str">
        <f>IF(AND('Résultats officiels'!O26&gt;0,U27='Résultats officiels'!U27),"E",IF(AND('Résultats officiels'!O28&gt;0,'Résultats officiels'!U29=T!U27),"E",""))</f>
        <v>E</v>
      </c>
      <c r="R27" s="98" t="str">
        <f>IF('Résultats officiels'!O28=0,"",IF(AND(U26='Résultats officiels'!U28,'Résultats officiels'!U29=T!U27),"A",""))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1</v>
      </c>
      <c r="W27" s="12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2.96</v>
      </c>
      <c r="AL27" s="28">
        <f>SUM(BD27:BG27)+2.47</f>
        <v>3.97</v>
      </c>
      <c r="AM27" s="21" t="str">
        <f>D25</f>
        <v>Pérou</v>
      </c>
      <c r="AN27" s="22">
        <f>SUM(AR27:AU27)</f>
        <v>0</v>
      </c>
      <c r="AO27" s="23">
        <f>E25+F26+F29</f>
        <v>1</v>
      </c>
      <c r="AP27" s="22">
        <f>F25+E26+E29</f>
        <v>5</v>
      </c>
      <c r="AQ27" s="24">
        <f>AO27-AP27</f>
        <v>-4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-300</v>
      </c>
      <c r="BA27" s="22" t="s">
        <v>73</v>
      </c>
      <c r="BB27" s="22">
        <f>10000*(AR27+AU27)+(E25-F25+F26-E26)*100+(E25+F26)</f>
        <v>-299</v>
      </c>
      <c r="BC27" s="24">
        <f>10000*(AS27+AU27)+(E25-F25+F29-E29)*100+(E25+F29)</f>
        <v>-199</v>
      </c>
      <c r="BD27" s="29">
        <f>-BF25</f>
        <v>0.5</v>
      </c>
      <c r="BE27" s="25">
        <f>-BF26</f>
        <v>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officiels'!H28,T!E28='Résultats officiels'!E28,'Résultats officiels'!F28=T!F28),1,""))</f>
        <v/>
      </c>
      <c r="D28" s="68" t="str">
        <f>G25</f>
        <v>Danemark</v>
      </c>
      <c r="E28" s="217">
        <v>0</v>
      </c>
      <c r="F28" s="217">
        <v>1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Pérou</v>
      </c>
      <c r="K28" s="115">
        <f>INDEX(AN25:AN28,MATCH(AK28,$AL25:$AL28,0))</f>
        <v>0</v>
      </c>
      <c r="L28" s="116">
        <f>INDEX(AO25:AO28,MATCH(AK28,$AL25:$AL28,0))</f>
        <v>1</v>
      </c>
      <c r="M28" s="115">
        <f>INDEX(AP25:AP28,MATCH(AK28,$AL25:$AL28,0))</f>
        <v>5</v>
      </c>
      <c r="N28" s="117">
        <f>INDEX(AQ25:AQ28,MATCH(AK28,$AL25:$AL28,0))</f>
        <v>-4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officiels'!U26=T!U28),"E",""))</f>
        <v/>
      </c>
      <c r="R28" s="98" t="str">
        <f>IF('Résultats officiels'!O28=0,"",IF(AND(U28='Résultats officiels'!U28,'Résultats officiels'!U29=T!U29),"A",""))</f>
        <v/>
      </c>
      <c r="S28" s="286" t="str">
        <f>IF(O28=0,"",IF(AND(R28="A",O28='Résultats officiels'!O28),1,IF(AND(T!R29="A",T!O28='Résultats officiels'!O26),1,"")))</f>
        <v/>
      </c>
      <c r="T28" s="287" t="str">
        <f>IF(O28=0,"",IF(AND(R28="A",O28='Résultats officiels'!O28,V28='Résultats officiels'!V28,'Résultats officiels'!V29=T!V29),1,IF(AND(T!R29="A",T!O28='Résultats officiels'!O26,T!V28='Résultats officiels'!V26,'Résultats officiels'!V27=T!V29),1,"")))</f>
        <v/>
      </c>
      <c r="U28" s="125" t="str">
        <f>IF(100*V12+W12&gt;100*V13+W13,U12,IF(100*V12+W12&lt;100*V13+W13,U13,CONCATENATE(U12," ou ",U13)))</f>
        <v>Espagne</v>
      </c>
      <c r="V28" s="218">
        <v>2</v>
      </c>
      <c r="W28" s="12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3.97</v>
      </c>
      <c r="AL28" s="30">
        <f>SUM(BD28:BG28)+2.48</f>
        <v>1.98</v>
      </c>
      <c r="AM28" s="31" t="str">
        <f>G25</f>
        <v>Danemark</v>
      </c>
      <c r="AN28" s="27">
        <f>SUM(AR28:AU28)</f>
        <v>4</v>
      </c>
      <c r="AO28" s="32">
        <f>F25+E27+E28</f>
        <v>3</v>
      </c>
      <c r="AP28" s="27">
        <f>E25+F27+F28</f>
        <v>3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1</v>
      </c>
      <c r="AT28" s="27">
        <f>IF(ISBLANK(F25),0,IF(AU27=3,0,IF(AU27=1,1,3)))</f>
        <v>3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9901</v>
      </c>
      <c r="BB28" s="27">
        <f>10000*(AR28+AT28)+(E28-F28+F25-E25)*100+(E28+F25)</f>
        <v>30002</v>
      </c>
      <c r="BC28" s="33">
        <f>10000*(AS28+AT28)+(E27-F27+F25-E25)*100+(E27+F25)</f>
        <v>40103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officiels'!H29,T!E29='Résultats officiels'!E29,'Résultats officiels'!F29=T!F29),1,""))</f>
        <v/>
      </c>
      <c r="D29" s="71" t="str">
        <f>G24</f>
        <v>Australie</v>
      </c>
      <c r="E29" s="217">
        <v>1</v>
      </c>
      <c r="F29" s="217">
        <v>0</v>
      </c>
      <c r="G29" s="74" t="str">
        <f>D25</f>
        <v>Pérou</v>
      </c>
      <c r="H29" s="95">
        <f t="shared" si="0"/>
        <v>1</v>
      </c>
      <c r="I29" s="118"/>
      <c r="J29" s="119" t="str">
        <f>IF(OR(I27&lt;3,I26&lt;2),"TIRAGE AU SORT !!!"," ")</f>
        <v xml:space="preserve"> </v>
      </c>
      <c r="K29" s="175"/>
      <c r="L29" s="175"/>
      <c r="M29" s="175"/>
      <c r="N29" s="175"/>
      <c r="O29" s="293"/>
      <c r="P29" s="293"/>
      <c r="Q29" s="97" t="str">
        <f>IF(AND('Résultats officiels'!O28&gt;0,U29='Résultats officiels'!U29),"E",IF(AND('Résultats officiels'!O26&gt;0,'Résultats officiels'!U27=T!U29),"E",""))</f>
        <v/>
      </c>
      <c r="R29" s="98" t="str">
        <f>IF('Résultats officiels'!O26=0,"",IF(AND(U28='Résultats officiels'!U26,'Résultats officiels'!U27=T!U29),"A",""))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1</v>
      </c>
      <c r="W29" s="12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7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officiels'!U32=T!U30),"E",""))</f>
        <v>E</v>
      </c>
      <c r="R30" s="98" t="str">
        <f>IF('Résultats officiels'!O30=0,"",IF(AND(U30='Résultats officiels'!U30,'Résultats officiels'!U31=T!U31),"A",""))</f>
        <v>A</v>
      </c>
      <c r="S30" s="286" t="str">
        <f>IF(O30=0,"",IF(AND(R30="A",O30='Résultats officiels'!O30),1,IF(AND(T!R31="A",T!O30='Résultats officiels'!O32),1,"")))</f>
        <v/>
      </c>
      <c r="T30" s="287" t="str">
        <f>IF(O30=0,"",IF(AND(R30="A",O30='Résultats officiels'!O30,V30='Résultats officiels'!V30,'Résultats officiels'!V31=T!V31),1,IF(AND(T!R31="A",T!O30='Résultats officiels'!O32,T!V30='Résultats officiels'!V32,'Résultats officiels'!V33=T!V31),1,"")))</f>
        <v/>
      </c>
      <c r="U30" s="125" t="str">
        <f>IF(100*V16+W16&gt;100*V17+W17,U16,IF(100*V16+W16&lt;100*V17+W17,U17,CONCATENATE(U16," ou ",U17)))</f>
        <v>Brésil</v>
      </c>
      <c r="V30" s="218">
        <v>1</v>
      </c>
      <c r="W30" s="12">
        <v>7</v>
      </c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7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officiels'!U33=T!U31),"E",""))</f>
        <v>E</v>
      </c>
      <c r="R31" s="98" t="str">
        <f>IF('Résultats officiels'!O32=0,"",IF(AND(U30='Résultats officiels'!U32,'Résultats officiels'!U33=T!U31),"A",""))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1</v>
      </c>
      <c r="W31" s="12">
        <v>6</v>
      </c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officiels'!H32,T!E32='Résultats officiels'!E32,'Résultats officiels'!F32=T!F32),1,""))</f>
        <v/>
      </c>
      <c r="D32" s="67" t="s">
        <v>94</v>
      </c>
      <c r="E32" s="217">
        <v>3</v>
      </c>
      <c r="F32" s="217">
        <v>0</v>
      </c>
      <c r="G32" s="72" t="s">
        <v>127</v>
      </c>
      <c r="H32" s="95">
        <f t="shared" si="0"/>
        <v>1</v>
      </c>
      <c r="I32" s="177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officiels'!U30=T!U32),"E",""))</f>
        <v/>
      </c>
      <c r="R32" s="98" t="str">
        <f>IF('Résultats officiels'!O32=0,"",IF(AND(U32='Résultats officiels'!U32,'Résultats officiels'!U33=T!U33),"A",""))</f>
        <v/>
      </c>
      <c r="S32" s="286" t="str">
        <f>IF(O32=0,"",IF(AND(R32="A",O32='Résultats officiels'!O32),1,IF(AND(T!R33="A",T!O32='Résultats officiels'!O30),1,"")))</f>
        <v/>
      </c>
      <c r="T32" s="287" t="str">
        <f>IF(O32=0,"",IF(AND(R32="A",O32='Résultats officiels'!O32,V32='Résultats officiels'!V32,'Résultats officiels'!V33=T!V33),1,IF(AND(T!R33="A",T!O32='Résultats officiels'!O30,T!V32='Résultats officiels'!V30,'Résultats officiels'!V31=T!V33),1,"")))</f>
        <v/>
      </c>
      <c r="U32" s="125" t="str">
        <f>IF(100*V20+W20&gt;100*V21+W21,U20,IF(100*V20+W20&lt;100*V21+W21,U21,CONCATENATE(U20," ou ",U21)))</f>
        <v>Allemagne</v>
      </c>
      <c r="V32" s="218">
        <v>1</v>
      </c>
      <c r="W32" s="12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>
        <f>IF(H33=0,"",IF(AND(H33='Résultats officiels'!H33,T!E33='Résultats officiels'!E33,'Résultats officiels'!F33=T!F33),1,""))</f>
        <v>1</v>
      </c>
      <c r="D33" s="68" t="s">
        <v>37</v>
      </c>
      <c r="E33" s="217">
        <v>2</v>
      </c>
      <c r="F33" s="217">
        <v>0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9</v>
      </c>
      <c r="L33" s="104">
        <f>INDEX(AO33:AO36,MATCH(AK33,$AL33:$AL36,0))</f>
        <v>6</v>
      </c>
      <c r="M33" s="103">
        <f>INDEX(AP33:AP36,MATCH(AK33,$AL33:$AL36,0))</f>
        <v>0</v>
      </c>
      <c r="N33" s="123">
        <f>INDEX(AQ33:AQ36,MATCH(AK33,$AL33:$AL36,0))</f>
        <v>6</v>
      </c>
      <c r="O33" s="293"/>
      <c r="P33" s="293"/>
      <c r="Q33" s="97" t="str">
        <f>IF(AND('Résultats officiels'!O32&gt;0,U33='Résultats officiels'!U33),"E",IF(AND('Résultats officiels'!O30&gt;0,'Résultats officiels'!U31=T!U33),"E",""))</f>
        <v>E</v>
      </c>
      <c r="R33" s="98" t="str">
        <f>IF('Résultats officiels'!O30=0,"",IF(AND(U32='Résultats officiels'!U30,'Résultats officiels'!U31=T!U33),"A",""))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Angleterre</v>
      </c>
      <c r="V33" s="219">
        <v>0</v>
      </c>
      <c r="W33" s="12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9</v>
      </c>
      <c r="AO33" s="23">
        <f>E32+E34+F36</f>
        <v>6</v>
      </c>
      <c r="AP33" s="22">
        <f>F32+F34+E36</f>
        <v>0</v>
      </c>
      <c r="AQ33" s="24">
        <f>AO33-AP33</f>
        <v>6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60404</v>
      </c>
      <c r="BA33" s="22">
        <f>10000*(AS33+AU33)+(E32-F32+F36-E36)*100+(E32+F36)</f>
        <v>60505</v>
      </c>
      <c r="BB33" s="22">
        <f>10000*(AT33+AU33)+(F36-E36+E34-F34)*100+(F36+E34)</f>
        <v>60303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officiels'!H34,T!E34='Résultats officiels'!E34,'Résultats officiels'!F34=T!F34),1,""))</f>
        <v/>
      </c>
      <c r="D34" s="68" t="str">
        <f>D32</f>
        <v>Argentine</v>
      </c>
      <c r="E34" s="217">
        <v>1</v>
      </c>
      <c r="F34" s="217">
        <v>0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6</v>
      </c>
      <c r="L34" s="109">
        <f>INDEX(AO33:AO36,MATCH(AK34,$AL33:$AL36,0))</f>
        <v>4</v>
      </c>
      <c r="M34" s="108">
        <f>INDEX(AP33:AP36,MATCH(AK34,$AL33:$AL36,0))</f>
        <v>2</v>
      </c>
      <c r="N34" s="110">
        <f>INDEX(AQ33:AQ36,MATCH(AK34,$AL33:$AL36,0))</f>
        <v>2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2.96</v>
      </c>
      <c r="AM34" s="21" t="str">
        <f>G32</f>
        <v>Islande</v>
      </c>
      <c r="AN34" s="22">
        <f>SUM(AR34:AU34)</f>
        <v>3</v>
      </c>
      <c r="AO34" s="23">
        <f>F32+F35+E37</f>
        <v>3</v>
      </c>
      <c r="AP34" s="22">
        <f>E32+E35+F37</f>
        <v>6</v>
      </c>
      <c r="AQ34" s="24">
        <f>AO34-AP34</f>
        <v>-3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3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1</v>
      </c>
      <c r="AZ34" s="23">
        <f>10000*(AR34+AT34)+(F32-E32+E37-F37)*100+(F32+E37)</f>
        <v>-399</v>
      </c>
      <c r="BA34" s="22">
        <f>10000*(AR34+AU34)+(F32-E32+F35-E35)*100+(F32+F35)</f>
        <v>29802</v>
      </c>
      <c r="BB34" s="22" t="s">
        <v>73</v>
      </c>
      <c r="BC34" s="24">
        <f>10000*(AT34+AU34)+(F35-E35+E37-F37)*100+(F35+E37)</f>
        <v>30003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officiels'!H35,T!E35='Résultats officiels'!E35,'Résultats officiels'!F35=T!F35),1,""))</f>
        <v/>
      </c>
      <c r="D35" s="68" t="str">
        <f>G33</f>
        <v>Nigéria</v>
      </c>
      <c r="E35" s="217">
        <v>1</v>
      </c>
      <c r="F35" s="217">
        <v>2</v>
      </c>
      <c r="G35" s="73" t="str">
        <f>G32</f>
        <v>Islande</v>
      </c>
      <c r="H35" s="95">
        <f t="shared" si="0"/>
        <v>2</v>
      </c>
      <c r="I35" s="106">
        <f>AI35</f>
        <v>3</v>
      </c>
      <c r="J35" s="68" t="str">
        <f>INDEX(AM33:AM36,MATCH(AK35,$AL33:$AL36,0))</f>
        <v>Islande</v>
      </c>
      <c r="K35" s="111">
        <f>INDEX(AN33:AN36,MATCH(AK35,$AL33:$AL36,0))</f>
        <v>3</v>
      </c>
      <c r="L35" s="112">
        <f>INDEX(AO33:AO36,MATCH(AK35,$AL33:$AL36,0))</f>
        <v>3</v>
      </c>
      <c r="M35" s="111">
        <f>INDEX(AP33:AP36,MATCH(AK35,$AL33:$AL36,0))</f>
        <v>6</v>
      </c>
      <c r="N35" s="113">
        <f>INDEX(AQ33:AQ36,MATCH(AK35,$AL33:$AL36,0))</f>
        <v>-3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2.96</v>
      </c>
      <c r="AL35" s="28">
        <f>SUM(BD35:BG35)+2.47</f>
        <v>1.9700000000000002</v>
      </c>
      <c r="AM35" s="21" t="str">
        <f>D33</f>
        <v>Croatie</v>
      </c>
      <c r="AN35" s="22">
        <f>SUM(AR35:AU35)</f>
        <v>6</v>
      </c>
      <c r="AO35" s="23">
        <f>E33+F34+F37</f>
        <v>4</v>
      </c>
      <c r="AP35" s="22">
        <f>F33+E34+E37</f>
        <v>2</v>
      </c>
      <c r="AQ35" s="24">
        <f>AO35-AP35</f>
        <v>2</v>
      </c>
      <c r="AR35" s="22">
        <f>IF(ISBLANK(F34),0,IF(AT33=3,0,IF(AT33=1,1,3)))</f>
        <v>0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30002</v>
      </c>
      <c r="BA35" s="22" t="s">
        <v>73</v>
      </c>
      <c r="BB35" s="22">
        <f>10000*(AR35+AU35)+(E33-F33+F34-E34)*100+(E33+F34)</f>
        <v>30102</v>
      </c>
      <c r="BC35" s="24">
        <f>10000*(AS35+AU35)+(E33-F33+F37-E37)*100+(E33+F37)</f>
        <v>60304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officiels'!H36,T!E36='Résultats officiels'!E36,'Résultats officiels'!F36=T!F36),1,""))</f>
        <v/>
      </c>
      <c r="D36" s="68" t="str">
        <f>G33</f>
        <v>Nigéria</v>
      </c>
      <c r="E36" s="217">
        <v>0</v>
      </c>
      <c r="F36" s="217">
        <v>2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1</v>
      </c>
      <c r="M36" s="115">
        <f>INDEX(AP33:AP36,MATCH(AK36,$AL33:$AL36,0))</f>
        <v>6</v>
      </c>
      <c r="N36" s="117">
        <f>INDEX(AQ33:AQ36,MATCH(AK36,$AL33:$AL36,0))</f>
        <v>-5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officiels'!U38=T!U36),"E",""))</f>
        <v>E</v>
      </c>
      <c r="R36" s="98" t="str">
        <f>IF('Résultats officiels'!O36=0,"",IF(AND(U36='Résultats officiels'!U36,'Résultats officiels'!U37=T!U37),"A",""))</f>
        <v/>
      </c>
      <c r="S36" s="286" t="str">
        <f>IF(O36=0,"",IF(AND(R36="A",O36='Résultats officiels'!O36),1,IF(AND(T!R37="A",T!O36='Résultats officiels'!O38),1,"")))</f>
        <v/>
      </c>
      <c r="T36" s="297" t="str">
        <f>IF(O36=0,"",IF(AND(R36="A",O36='Résultats officiels'!O36,V36='Résultats officiels'!V36,'Résultats officiels'!V37=T!V37),1,IF(AND(T!R37="A",T!O36='Résultats officiels'!O38,T!V36='Résultats officiels'!V38,'Résultats officiels'!V39=T!V37),1,"")))</f>
        <v/>
      </c>
      <c r="U36" s="128" t="str">
        <f>IF(100*V26+W26&gt;100*V27+W27,U26,IF(100*V26+W26&lt;100*V27+W27,U27,IF(X27*X26=1,"-",CONCATENATE(U26," ou ",U27))))</f>
        <v>France</v>
      </c>
      <c r="V36" s="218">
        <v>1</v>
      </c>
      <c r="W36" s="12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3.98</v>
      </c>
      <c r="AL36" s="30">
        <f>SUM(BD36:BG36)+2.48</f>
        <v>3.98</v>
      </c>
      <c r="AM36" s="31" t="str">
        <f>G33</f>
        <v>Nigéria</v>
      </c>
      <c r="AN36" s="27">
        <f>SUM(AR36:AU36)</f>
        <v>0</v>
      </c>
      <c r="AO36" s="32">
        <f>F33+E35+E36</f>
        <v>1</v>
      </c>
      <c r="AP36" s="27">
        <f>E33+F35+F36</f>
        <v>6</v>
      </c>
      <c r="AQ36" s="33">
        <f>AO36-AP36</f>
        <v>-5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-299</v>
      </c>
      <c r="BB36" s="27">
        <f>10000*(AR36+AT36)+(E36-F36+F33-E33)*100+(E36+F33)</f>
        <v>-400</v>
      </c>
      <c r="BC36" s="33">
        <f>10000*(AS36+AT36)+(E35-F35+F33-E33)*100+(E35+F33)</f>
        <v>-299</v>
      </c>
      <c r="BD36" s="34">
        <f>-BG33</f>
        <v>0.5</v>
      </c>
      <c r="BE36" s="35">
        <f>-BG34</f>
        <v>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>
        <f>IF(H37=0,"",IF(AND(H37='Résultats officiels'!H37,T!E37='Résultats officiels'!E37,'Résultats officiels'!F37=T!F37),1,""))</f>
        <v>1</v>
      </c>
      <c r="D37" s="71" t="str">
        <f>G32</f>
        <v>Islande</v>
      </c>
      <c r="E37" s="217">
        <v>1</v>
      </c>
      <c r="F37" s="217">
        <v>2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75"/>
      <c r="L37" s="175"/>
      <c r="M37" s="175"/>
      <c r="N37" s="175"/>
      <c r="O37" s="293"/>
      <c r="P37" s="293"/>
      <c r="Q37" s="97" t="str">
        <f>IF(AND('Résultats officiels'!O36&gt;0,U37='Résultats officiels'!U37),"E",IF(AND('Résultats officiels'!O38&gt;0,'Résultats officiels'!U39=T!U37),"E",""))</f>
        <v/>
      </c>
      <c r="R37" s="98" t="str">
        <f>IF('Résultats officiels'!O38=0,"",IF(AND(U36='Résultats officiels'!U38,'Résultats officiels'!U39=T!U37),"A",""))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0</v>
      </c>
      <c r="W37" s="12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7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officiels'!U36=T!U38),"E",""))</f>
        <v/>
      </c>
      <c r="R38" s="98" t="str">
        <f>IF('Résultats officiels'!O38=0,"",IF(AND(U38='Résultats officiels'!U38,'Résultats officiels'!U39=T!U39),"A",""))</f>
        <v/>
      </c>
      <c r="S38" s="286" t="str">
        <f>IF(O38=0,"",IF(AND(R38="A",O38='Résultats officiels'!O38),1,IF(AND(T!R39="A",T!O38='Résultats officiels'!O36),1,"")))</f>
        <v/>
      </c>
      <c r="T38" s="297" t="str">
        <f>IF(O38=0,"",IF(AND(R38="A",O38='Résultats officiels'!O38,V38='Résultats officiels'!V38,'Résultats officiels'!V39=T!V39),1,IF(AND(T!R39="A",T!O38='Résultats officiels'!O36,T!V38='Résultats officiels'!V36,'Résultats officiels'!V37=T!V39),1,"")))</f>
        <v/>
      </c>
      <c r="U38" s="125" t="str">
        <f>IF(100*V28+W28&gt;100*V29+W29,U28,IF(100*V28+W28&lt;100*V29+W29,U29,IF(X30*X31=1,"-",CONCATENATE(U28," ou ",U29))))</f>
        <v>Espagne</v>
      </c>
      <c r="V38" s="218">
        <v>1</v>
      </c>
      <c r="W38" s="12">
        <v>4</v>
      </c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7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officiels'!U37=T!U39),"E",""))</f>
        <v/>
      </c>
      <c r="R39" s="98" t="str">
        <f>IF('Résultats officiels'!O36=0,"",IF(AND(U38='Résultats officiels'!U36,'Résultats officiels'!U37=T!U39),"A",""))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1</v>
      </c>
      <c r="W39" s="12">
        <v>3</v>
      </c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officiels'!H40,T!E40='Résultats officiels'!E40,'Résultats officiels'!F40=T!F40),1,""))</f>
        <v/>
      </c>
      <c r="D40" s="67" t="s">
        <v>83</v>
      </c>
      <c r="E40" s="217">
        <v>1</v>
      </c>
      <c r="F40" s="217">
        <v>1</v>
      </c>
      <c r="G40" s="72" t="s">
        <v>128</v>
      </c>
      <c r="H40" s="95">
        <f t="shared" si="0"/>
        <v>3</v>
      </c>
      <c r="I40" s="177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officiels'!H41,T!E41='Résultats officiels'!E41,'Résultats officiels'!F41=T!F41),1,""))</f>
        <v/>
      </c>
      <c r="D41" s="68" t="s">
        <v>36</v>
      </c>
      <c r="E41" s="217">
        <v>2</v>
      </c>
      <c r="F41" s="217">
        <v>0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7</v>
      </c>
      <c r="M41" s="103">
        <f>INDEX(AP41:AP44,MATCH(AK41,$AL41:$AL44,0))</f>
        <v>0</v>
      </c>
      <c r="N41" s="123">
        <f>INDEX(AQ41:AQ44,MATCH(AK41,$AL41:$AL44,0))</f>
        <v>7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2.95</v>
      </c>
      <c r="AM41" s="21" t="str">
        <f>D40</f>
        <v>Costa Rica</v>
      </c>
      <c r="AN41" s="22">
        <f>SUM(AR41:AU41)</f>
        <v>2</v>
      </c>
      <c r="AO41" s="23">
        <f>E40+E42+F44</f>
        <v>2</v>
      </c>
      <c r="AP41" s="22">
        <f>F40+F42+E44</f>
        <v>4</v>
      </c>
      <c r="AQ41" s="24">
        <f>AO41-AP41</f>
        <v>-2</v>
      </c>
      <c r="AR41" s="22" t="s">
        <v>73</v>
      </c>
      <c r="AS41" s="22">
        <f>IF(ISBLANK(E40),0,IF(E40&gt;F40,3,IF(E40=F40,1,0)))</f>
        <v>1</v>
      </c>
      <c r="AT41" s="22">
        <f>IF(ISBLANK(E42),0,IF(E42&gt;F42,3,IF(E42=F42,1,0)))</f>
        <v>0</v>
      </c>
      <c r="AU41" s="22">
        <f>IF(ISBLANK(F44),0,IF(F44&gt;E44,3,IF(F44=E44,1,0)))</f>
        <v>1</v>
      </c>
      <c r="AV41" s="23" t="s">
        <v>73</v>
      </c>
      <c r="AW41" s="22" t="b">
        <f>(10*(AQ41-AQ42)+AO41-AO42&gt;0)</f>
        <v>1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9801</v>
      </c>
      <c r="BA41" s="22">
        <f>10000*(AS41+AU41)+(E40-F40+F44-E44)*100+(E40+F44)</f>
        <v>20002</v>
      </c>
      <c r="BB41" s="22">
        <f>10000*(AT41+AU41)+(F44-E44+E42-F42)*100+(F44+E42)</f>
        <v>9801</v>
      </c>
      <c r="BC41" s="24" t="s">
        <v>73</v>
      </c>
      <c r="BD41" s="23" t="s">
        <v>73</v>
      </c>
      <c r="BE41" s="25">
        <f>IF($AN41&gt;$AN42,-0.5,IF($AN42&gt;$AN41,0.5,IF(AW41,-0.5,IF(AV42,0.5,BU41))))</f>
        <v>-0.5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>
        <f>IF(H42=0,"",IF(AND(H42='Résultats officiels'!H42,T!E42='Résultats officiels'!E42,'Résultats officiels'!F42=T!F42),1,""))</f>
        <v>1</v>
      </c>
      <c r="D42" s="68" t="str">
        <f>D40</f>
        <v>Costa Rica</v>
      </c>
      <c r="E42" s="217">
        <v>0</v>
      </c>
      <c r="F42" s="217">
        <v>2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4</v>
      </c>
      <c r="L42" s="109">
        <f>INDEX(AO41:AO44,MATCH(AK42,$AL41:$AL44,0))</f>
        <v>2</v>
      </c>
      <c r="M42" s="108">
        <f>INDEX(AP41:AP44,MATCH(AK42,$AL41:$AL44,0))</f>
        <v>3</v>
      </c>
      <c r="N42" s="110">
        <f>INDEX(AQ41:AQ44,MATCH(AK42,$AL41:$AL44,0))</f>
        <v>-1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3.96</v>
      </c>
      <c r="AM42" s="21" t="str">
        <f>G40</f>
        <v>Serbie</v>
      </c>
      <c r="AN42" s="22">
        <f>SUM(AR42:AU42)</f>
        <v>1</v>
      </c>
      <c r="AO42" s="23">
        <f>F40+F43+E45</f>
        <v>1</v>
      </c>
      <c r="AP42" s="22">
        <f>E40+E43+F45</f>
        <v>5</v>
      </c>
      <c r="AQ42" s="24">
        <f>AO42-AP42</f>
        <v>-4</v>
      </c>
      <c r="AR42" s="22">
        <f>IF(ISBLANK(F40),0,IF(AS41=3,0,IF(AS41=1,1,3)))</f>
        <v>1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9701</v>
      </c>
      <c r="BA42" s="22">
        <f>10000*(AR42+AU42)+(F40-E40+F43-E43)*100+(F40+F43)</f>
        <v>9901</v>
      </c>
      <c r="BB42" s="22" t="s">
        <v>73</v>
      </c>
      <c r="BC42" s="24">
        <f>10000*(AT42+AU42)+(F43-E43+E45-F45)*100+(F43+E45)</f>
        <v>-400</v>
      </c>
      <c r="BD42" s="29">
        <f>-BE41</f>
        <v>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 t="str">
        <f>IF(H43=0,"",IF(AND(H43='Résultats officiels'!H43,T!E43='Résultats officiels'!E43,'Résultats officiels'!F43=T!F43),1,""))</f>
        <v/>
      </c>
      <c r="D43" s="68" t="str">
        <f>G41</f>
        <v>Suisse</v>
      </c>
      <c r="E43" s="217">
        <v>1</v>
      </c>
      <c r="F43" s="217">
        <v>0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Costa Rica</v>
      </c>
      <c r="K43" s="111">
        <f>INDEX(AN41:AN44,MATCH(AK43,$AL41:$AL44,0))</f>
        <v>2</v>
      </c>
      <c r="L43" s="112">
        <f>INDEX(AO41:AO44,MATCH(AK43,$AL41:$AL44,0))</f>
        <v>2</v>
      </c>
      <c r="M43" s="111">
        <f>INDEX(AP41:AP44,MATCH(AK43,$AL41:$AL44,0))</f>
        <v>4</v>
      </c>
      <c r="N43" s="113">
        <f>INDEX(AQ41:AQ44,MATCH(AK43,$AL41:$AL44,0))</f>
        <v>-2</v>
      </c>
      <c r="O43" s="173"/>
      <c r="P43" s="173"/>
      <c r="Q43" s="97" t="str">
        <f>IF(AND('Résultats officiels'!O41&gt;0,U43='Résultats officiels'!U43),"E",IF(AND('Résultats officiels'!O41&gt;0,'Résultats officiels'!U44=T!U43),"E",""))</f>
        <v>E</v>
      </c>
      <c r="R43" s="98" t="str">
        <f>IF('Résultats officiels'!O41=0,"",IF(AND(U43='Résultats officiels'!U43,'Résultats officiels'!U44=T!U44),"A",""))</f>
        <v/>
      </c>
      <c r="S43" s="286" t="str">
        <f>IF(O41=0,"",IF(AND(R43="A",O41='Résultats officiels'!O41),1,IF(AND(T!R44="A",T!O41='Résultats officiels'!O41),1,"")))</f>
        <v/>
      </c>
      <c r="T43" s="287" t="str">
        <f>IF(O41=0,"",IF(AND(R43="A",O41='Résultats officiels'!O41,V43='Résultats officiels'!V43,'Résultats officiels'!V44=T!V44),1,IF(AND(T!R44="A",T!O41='Résultats officiels'!O41,T!V43='Résultats officiels'!V44,'Résultats officiels'!V43=T!V44),1,"")))</f>
        <v/>
      </c>
      <c r="U43" s="125" t="str">
        <f>IF(100*V36+W36&gt;100*V37+W37,U36,IF(100*V36+W36&lt;100*V37+W37,U37," - "))</f>
        <v>France</v>
      </c>
      <c r="V43" s="218">
        <v>1</v>
      </c>
      <c r="W43" s="12">
        <v>5</v>
      </c>
      <c r="X43" s="147" t="str">
        <f>IF(AND('Résultats officiels'!X41&gt;0,AA43='Résultats officiels'!AA43),"E",IF(AND('Résultats officiels'!X41&gt;0,'Résultats officiels'!AA44=T!AA43),"E",""))</f>
        <v/>
      </c>
      <c r="Y43" s="286" t="str">
        <f>IF(X41=0,"",IF(AND(X45="A",X41='Résultats officiels'!X41),1,IF(AND(X46="A",T!X41='Résultats officiels'!X41),1,"")))</f>
        <v/>
      </c>
      <c r="Z43" s="287" t="str">
        <f>IF(X41=0,"",IF(AND(X45="A",X41='Résultats officiels'!X41,AB43='Résultats officiels'!AB43,'Résultats officiels'!AB44=T!AB44),1,IF(AND(T!X46="A",T!X41='Résultats officiels'!X41,T!AB43='Résultats officiels'!AB44,'Résultats officiels'!AB43=T!AB44),1,"")))</f>
        <v/>
      </c>
      <c r="AA43" s="100" t="str">
        <f>IF(100*V36+W36&gt;100*V37+W37,U37,IF(100*V36+W36&lt;100*V37+W37,U36," - "))</f>
        <v>Brésil</v>
      </c>
      <c r="AB43" s="217">
        <v>2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2.95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7</v>
      </c>
      <c r="AP43" s="22">
        <f>F41+E42+E45</f>
        <v>0</v>
      </c>
      <c r="AQ43" s="24">
        <f>AO43-AP43</f>
        <v>7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60505</v>
      </c>
      <c r="BA43" s="22" t="s">
        <v>73</v>
      </c>
      <c r="BB43" s="22">
        <f>10000*(AR43+AU43)+(E41-F41+F42-E42)*100+(E41+F42)</f>
        <v>60404</v>
      </c>
      <c r="BC43" s="24">
        <f>10000*(AS43+AU43)+(E41-F41+F45-E45)*100+(E41+F45)</f>
        <v>60505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>
        <f>IF(H44=0,"",IF(H44='Résultats officiels'!H44,1,""))</f>
        <v>1</v>
      </c>
      <c r="C44" s="75" t="str">
        <f>IF(H44=0,"",IF(AND(H44='Résultats officiels'!H44,T!E44='Résultats officiels'!E44,'Résultats officiels'!F44=T!F44),1,""))</f>
        <v/>
      </c>
      <c r="D44" s="68" t="str">
        <f>G41</f>
        <v>Suisse</v>
      </c>
      <c r="E44" s="217">
        <v>1</v>
      </c>
      <c r="F44" s="217">
        <v>1</v>
      </c>
      <c r="G44" s="73" t="str">
        <f>D40</f>
        <v>Costa Rica</v>
      </c>
      <c r="H44" s="95">
        <f t="shared" si="0"/>
        <v>3</v>
      </c>
      <c r="I44" s="114">
        <f>AI44</f>
        <v>4</v>
      </c>
      <c r="J44" s="71" t="str">
        <f>INDEX(AM41:AM44,MATCH(AK44,$AL41:$AL44,0))</f>
        <v>Serbie</v>
      </c>
      <c r="K44" s="115">
        <f>INDEX(AN41:AN44,MATCH(AK44,$AL41:$AL44,0))</f>
        <v>1</v>
      </c>
      <c r="L44" s="116">
        <f>INDEX(AO41:AO44,MATCH(AK44,$AL41:$AL44,0))</f>
        <v>1</v>
      </c>
      <c r="M44" s="115">
        <f>INDEX(AP41:AP44,MATCH(AK44,$AL41:$AL44,0))</f>
        <v>5</v>
      </c>
      <c r="N44" s="117">
        <f>INDEX(AQ41:AQ44,MATCH(AK44,$AL41:$AL44,0))</f>
        <v>-4</v>
      </c>
      <c r="O44" s="173"/>
      <c r="P44" s="173"/>
      <c r="Q44" s="97" t="str">
        <f>IF(AND('Résultats officiels'!O41&gt;0,U44='Résultats officiels'!U44),"E",IF(AND('Résultats officiels'!O41&gt;0,'Résultats officiels'!U43=T!U44),"E",""))</f>
        <v/>
      </c>
      <c r="R44" s="98" t="str">
        <f>IF('Résultats officiels'!O41=0,"",IF(AND(U43='Résultats officiels'!U44,'Résultats officiels'!U43=T!U44),"A",""))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Espagne</v>
      </c>
      <c r="V44" s="219">
        <v>1</v>
      </c>
      <c r="W44" s="12">
        <v>4</v>
      </c>
      <c r="X44" s="147" t="str">
        <f>IF(AND('Résultats officiels'!X41&gt;0,AA44='Résultats officiels'!AA44),"E",IF(AND('Résultats officiels'!X41&gt;0,'Résultats officiels'!AA43=T!AA44),"E",""))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Allemagne</v>
      </c>
      <c r="AB44" s="219">
        <v>0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3.96</v>
      </c>
      <c r="AL44" s="30">
        <f>SUM(BD44:BG44)+2.48</f>
        <v>1.98</v>
      </c>
      <c r="AM44" s="31" t="str">
        <f>G41</f>
        <v>Suisse</v>
      </c>
      <c r="AN44" s="27">
        <f>SUM(AR44:AU44)</f>
        <v>4</v>
      </c>
      <c r="AO44" s="32">
        <f>F41+E43+E44</f>
        <v>2</v>
      </c>
      <c r="AP44" s="27">
        <f>E41+F43+F44</f>
        <v>3</v>
      </c>
      <c r="AQ44" s="33">
        <f>AO44-AP44</f>
        <v>-1</v>
      </c>
      <c r="AR44" s="27">
        <f>IF(ISBLANK(E44),0,IF(AU41=3,0,IF(AU41=1,1,3)))</f>
        <v>1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40102</v>
      </c>
      <c r="BB44" s="27">
        <f>10000*(AR44+AT44)+(E44-F44+F41-E41)*100+(E44+F41)</f>
        <v>9801</v>
      </c>
      <c r="BC44" s="33">
        <f>10000*(AS44+AT44)+(E43-F43+F41-E41)*100+(E43+F41)</f>
        <v>29901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officiels'!H45,T!E45='Résultats officiels'!E45,'Résultats officiels'!F45=T!F45),1,""))</f>
        <v/>
      </c>
      <c r="D45" s="71" t="str">
        <f>G40</f>
        <v>Serbie</v>
      </c>
      <c r="E45" s="217">
        <v>0</v>
      </c>
      <c r="F45" s="217">
        <v>3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5"/>
      <c r="L45" s="175"/>
      <c r="M45" s="175"/>
      <c r="N45" s="175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officiels'!AA44=T!AA44),"A",""))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7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officiels'!U46=T!U46),"C","")</f>
        <v>C</v>
      </c>
      <c r="R46" s="307"/>
      <c r="S46" s="256" t="s">
        <v>91</v>
      </c>
      <c r="T46" s="257"/>
      <c r="U46" s="260" t="str">
        <f>IF(100*V43+W43&gt;100*V44+W44,U43,IF(100*V44+W44&gt;100*V43+W43,U44,"-"))</f>
        <v>France</v>
      </c>
      <c r="V46" s="130"/>
      <c r="W46" s="95"/>
      <c r="X46" s="148" t="str">
        <f>IF('Résultats officiels'!X41=0,"",IF(AND(AA43='Résultats officiels'!AA44,'Résultats officiels'!AA43=T!AA44),"A",""))</f>
        <v/>
      </c>
      <c r="Y46" s="288" t="s">
        <v>92</v>
      </c>
      <c r="Z46" s="257"/>
      <c r="AA46" s="282" t="str">
        <f>IF(100*V43+W43&gt;100*V44+W44,U44,IF(100*V44+W44&gt;100*V43+W43,U43,"-"))</f>
        <v>Espagne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7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officiels'!AA46=T!AA46),"S","")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officiels'!H48,T!E48='Résultats officiels'!E48,'Résultats officiels'!F48=T!F48),1,""))</f>
        <v/>
      </c>
      <c r="D48" s="67" t="s">
        <v>100</v>
      </c>
      <c r="E48" s="217">
        <v>2</v>
      </c>
      <c r="F48" s="217">
        <v>1</v>
      </c>
      <c r="G48" s="72" t="s">
        <v>72</v>
      </c>
      <c r="H48" s="95">
        <f t="shared" si="0"/>
        <v>1</v>
      </c>
      <c r="I48" s="177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Brésil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 t="str">
        <f>IF(H49=0,"",IF(AND(H49='Résultats officiels'!H49,T!E49='Résultats officiels'!E49,'Résultats officiels'!F49=T!F49),1,""))</f>
        <v/>
      </c>
      <c r="D49" s="68" t="s">
        <v>129</v>
      </c>
      <c r="E49" s="217">
        <v>2</v>
      </c>
      <c r="F49" s="217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7</v>
      </c>
      <c r="M49" s="103">
        <f>INDEX(AP49:AP52,MATCH(AK49,$AL49:$AL52,0))</f>
        <v>1</v>
      </c>
      <c r="N49" s="123">
        <f>INDEX(AQ49:AQ52,MATCH(AK49,$AL49:$AL52,0))</f>
        <v>6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7</v>
      </c>
      <c r="AP49" s="22">
        <f>F48+F50+E52</f>
        <v>1</v>
      </c>
      <c r="AQ49" s="24">
        <f>AO49-AP49</f>
        <v>6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60304</v>
      </c>
      <c r="BA49" s="22">
        <f>10000*(AS49+AU49)+(E48-F48+F52-E52)*100+(E48+F52)</f>
        <v>60405</v>
      </c>
      <c r="BB49" s="22">
        <f>10000*(AT49+AU49)+(F52-E52+E50-F50)*100+(F52+E50)</f>
        <v>60505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 t="str">
        <f>IF(H50=0,"",IF(AND(H50='Résultats officiels'!H50,T!E50='Résultats officiels'!E50,'Résultats officiels'!F50=T!F50),1,""))</f>
        <v/>
      </c>
      <c r="D50" s="68" t="str">
        <f>D48</f>
        <v>Allemagne</v>
      </c>
      <c r="E50" s="217">
        <v>2</v>
      </c>
      <c r="F50" s="217">
        <v>0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Mexique</v>
      </c>
      <c r="K50" s="108">
        <f>INDEX(AN49:AN52,MATCH(AK50,$AL49:$AL52,0))</f>
        <v>6</v>
      </c>
      <c r="L50" s="109">
        <f>INDEX(AO49:AO52,MATCH(AK50,$AL49:$AL52,0))</f>
        <v>3</v>
      </c>
      <c r="M50" s="108">
        <f>INDEX(AP49:AP52,MATCH(AK50,$AL49:$AL52,0))</f>
        <v>2</v>
      </c>
      <c r="N50" s="110">
        <f>INDEX(AQ49:AQ52,MATCH(AK50,$AL49:$AL52,0))</f>
        <v>1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Allemagne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1.96</v>
      </c>
      <c r="AL50" s="28">
        <f>SUM(BD50:BG50)+2.46</f>
        <v>1.96</v>
      </c>
      <c r="AM50" s="21" t="str">
        <f>G48</f>
        <v>Mexique</v>
      </c>
      <c r="AN50" s="22">
        <f>SUM(AR50:AU50)</f>
        <v>6</v>
      </c>
      <c r="AO50" s="23">
        <f>F48+F51+E53</f>
        <v>3</v>
      </c>
      <c r="AP50" s="22">
        <f>E48+E51+F53</f>
        <v>2</v>
      </c>
      <c r="AQ50" s="24">
        <f>AO50-AP50</f>
        <v>1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3</v>
      </c>
      <c r="AU50" s="22">
        <f>IF(ISBLANK(F51),0,IF(F51&gt;E51,3,IF(F51=E51,1,0)))</f>
        <v>3</v>
      </c>
      <c r="AV50" s="23" t="b">
        <f>(10*(AQ49-AQ50)+AO49-AO50&lt;0)</f>
        <v>0</v>
      </c>
      <c r="AW50" s="22" t="s">
        <v>73</v>
      </c>
      <c r="AX50" s="22" t="b">
        <f>10*(AQ50-AQ51)+AO50-AO51&gt;0</f>
        <v>1</v>
      </c>
      <c r="AY50" s="24" t="b">
        <f>10*(AQ50-AQ52)+AO50-AO52&gt;0</f>
        <v>1</v>
      </c>
      <c r="AZ50" s="23">
        <f>10000*(AR50+AT50)+(F48-E48+E53-F53)*100+(F48+E53)</f>
        <v>30002</v>
      </c>
      <c r="BA50" s="22">
        <f>10000*(AR50+AU50)+(F48-E48+F51-E51)*100+(F48+F51)</f>
        <v>30002</v>
      </c>
      <c r="BB50" s="22" t="s">
        <v>73</v>
      </c>
      <c r="BC50" s="24">
        <f>10000*(AT50+AU50)+(F51-E51+E53-F53)*100+(F51+E53)</f>
        <v>60202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-0.5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>
        <f>IF(H51=0,"",IF(H51='Résultats officiels'!H51,1,""))</f>
        <v>1</v>
      </c>
      <c r="C51" s="75" t="str">
        <f>IF(H51=0,"",IF(AND(H51='Résultats officiels'!H51,T!E51='Résultats officiels'!E51,'Résultats officiels'!F51=T!F51),1,""))</f>
        <v/>
      </c>
      <c r="D51" s="68" t="str">
        <f>G49</f>
        <v>Corée du Sud</v>
      </c>
      <c r="E51" s="217">
        <v>0</v>
      </c>
      <c r="F51" s="217">
        <v>1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Suède</v>
      </c>
      <c r="K51" s="111">
        <f>INDEX(AN49:AN52,MATCH(AK51,$AL49:$AL52,0))</f>
        <v>3</v>
      </c>
      <c r="L51" s="112">
        <f>INDEX(AO49:AO52,MATCH(AK51,$AL49:$AL52,0))</f>
        <v>2</v>
      </c>
      <c r="M51" s="111">
        <f>INDEX(AP49:AP52,MATCH(AK51,$AL49:$AL52,0))</f>
        <v>3</v>
      </c>
      <c r="N51" s="113">
        <f>INDEX(AQ49:AQ52,MATCH(AK51,$AL49:$AL52,0))</f>
        <v>-1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32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2.97</v>
      </c>
      <c r="AL51" s="28">
        <f>SUM(BD51:BG51)+2.47</f>
        <v>2.97</v>
      </c>
      <c r="AM51" s="21" t="str">
        <f>D49</f>
        <v>Suède</v>
      </c>
      <c r="AN51" s="22">
        <f>SUM(AR51:AU51)</f>
        <v>3</v>
      </c>
      <c r="AO51" s="23">
        <f>E49+F50+F53</f>
        <v>2</v>
      </c>
      <c r="AP51" s="22">
        <f>F49+E50+E53</f>
        <v>3</v>
      </c>
      <c r="AQ51" s="24">
        <f>AO51-AP51</f>
        <v>-1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-300</v>
      </c>
      <c r="BA51" s="22" t="s">
        <v>73</v>
      </c>
      <c r="BB51" s="22">
        <f>10000*(AR51+AU51)+(E49-F49+F50-E50)*100+(E49+F50)</f>
        <v>30002</v>
      </c>
      <c r="BC51" s="24">
        <f>10000*(AS51+AU51)+(E49-F49+F53-E53)*100+(E49+F53)</f>
        <v>30102</v>
      </c>
      <c r="BD51" s="29">
        <f>-BF49</f>
        <v>0.5</v>
      </c>
      <c r="BE51" s="25">
        <f>-BF50</f>
        <v>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officiels'!H52,T!E52='Résultats officiels'!E52,'Résultats officiels'!F52=T!F52),1,""))</f>
        <v/>
      </c>
      <c r="D52" s="68" t="str">
        <f>G49</f>
        <v>Corée du Sud</v>
      </c>
      <c r="E52" s="217">
        <v>0</v>
      </c>
      <c r="F52" s="217">
        <v>3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0</v>
      </c>
      <c r="M52" s="115">
        <f>INDEX(AP49:AP52,MATCH(AK52,$AL49:$AL52,0))</f>
        <v>6</v>
      </c>
      <c r="N52" s="117">
        <f>INDEX(AQ49:AQ52,MATCH(AK52,$AL49:$AL52,0))</f>
        <v>-6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0</v>
      </c>
      <c r="AO52" s="32">
        <f>F49+E51+E52</f>
        <v>0</v>
      </c>
      <c r="AP52" s="27">
        <f>E49+F51+F52</f>
        <v>6</v>
      </c>
      <c r="AQ52" s="33">
        <f>AO52-AP52</f>
        <v>-6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-400</v>
      </c>
      <c r="BB52" s="27">
        <f>10000*(AR52+AT52)+(E52-F52+F49-E49)*100+(E52+F49)</f>
        <v>-500</v>
      </c>
      <c r="BC52" s="33">
        <f>10000*(AS52+AT52)+(E51-F51+F49-E49)*100+(E51+F49)</f>
        <v>-300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officiels'!H53,T!E53='Résultats officiels'!E53,'Résultats officiels'!F53=T!F53),1,""))</f>
        <v/>
      </c>
      <c r="D53" s="71" t="str">
        <f>G48</f>
        <v>Mexique</v>
      </c>
      <c r="E53" s="217">
        <v>1</v>
      </c>
      <c r="F53" s="217">
        <v>0</v>
      </c>
      <c r="G53" s="74" t="str">
        <f>D49</f>
        <v>Suède</v>
      </c>
      <c r="H53" s="95">
        <f t="shared" si="0"/>
        <v>1</v>
      </c>
      <c r="I53" s="118"/>
      <c r="J53" s="119" t="str">
        <f>IF(OR(I51&lt;3,I50&lt;2),"TIRAGE AU SORT !!!"," ")</f>
        <v xml:space="preserve"> </v>
      </c>
      <c r="K53" s="175"/>
      <c r="L53" s="175"/>
      <c r="M53" s="175"/>
      <c r="N53" s="175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7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7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7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20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>
        <f>IF(H56=0,"",IF(AND(H56='Résultats officiels'!H56,T!E56='Résultats officiels'!E56,'Résultats officiels'!F56=T!F56),1,""))</f>
        <v>1</v>
      </c>
      <c r="D56" s="67" t="s">
        <v>103</v>
      </c>
      <c r="E56" s="217">
        <v>3</v>
      </c>
      <c r="F56" s="217">
        <v>0</v>
      </c>
      <c r="G56" s="72" t="s">
        <v>130</v>
      </c>
      <c r="H56" s="95">
        <f t="shared" si="0"/>
        <v>1</v>
      </c>
      <c r="I56" s="177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>
        <f>IF(H57=0,"",IF(AND(H57='Résultats officiels'!H57,T!E57='Résultats officiels'!E57,'Résultats officiels'!F57=T!F57),1,""))</f>
        <v>1</v>
      </c>
      <c r="D57" s="68" t="s">
        <v>131</v>
      </c>
      <c r="E57" s="217">
        <v>1</v>
      </c>
      <c r="F57" s="217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9</v>
      </c>
      <c r="L57" s="104">
        <f>INDEX(AO57:AO60,MATCH(AK57,$AL57:$AL60,0))</f>
        <v>7</v>
      </c>
      <c r="M57" s="103">
        <f>INDEX(AP57:AP60,MATCH(AK57,$AL57:$AL60,0))</f>
        <v>1</v>
      </c>
      <c r="N57" s="123">
        <f>INDEX(AQ57:AQ60,MATCH(AK57,$AL57:$AL60,0))</f>
        <v>6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4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9</v>
      </c>
      <c r="AO57" s="47">
        <f>E56+E58+F60</f>
        <v>7</v>
      </c>
      <c r="AP57" s="46">
        <f>F56+F58+E60</f>
        <v>1</v>
      </c>
      <c r="AQ57" s="48">
        <f>AO57-AP57</f>
        <v>6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3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60505</v>
      </c>
      <c r="BA57" s="46">
        <f>10000*(AS57+AU57)+(E56-F56+F60-E60)*100+(E56+F60)</f>
        <v>60405</v>
      </c>
      <c r="BB57" s="46">
        <f>10000*(AT57+AU57)+(F60-E60+E58-F58)*100+(F60+E58)</f>
        <v>60304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officiels'!H58,T!E58='Résultats officiels'!E58,'Résultats officiels'!F58=T!F58),1,""))</f>
        <v/>
      </c>
      <c r="D58" s="68" t="str">
        <f>D56</f>
        <v>Belgique</v>
      </c>
      <c r="E58" s="217">
        <v>2</v>
      </c>
      <c r="F58" s="217">
        <v>0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6</v>
      </c>
      <c r="L58" s="109">
        <f>INDEX(AO57:AO60,MATCH(AK58,$AL57:$AL60,0))</f>
        <v>5</v>
      </c>
      <c r="M58" s="108">
        <f>INDEX(AP57:AP60,MATCH(AK58,$AL57:$AL60,0))</f>
        <v>3</v>
      </c>
      <c r="N58" s="110">
        <f>INDEX(AQ57:AQ60,MATCH(AK58,$AL57:$AL60,0))</f>
        <v>2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0</v>
      </c>
      <c r="AO58" s="47">
        <f>F56+F59+E61</f>
        <v>1</v>
      </c>
      <c r="AP58" s="46">
        <f>E56+E59+F61</f>
        <v>7</v>
      </c>
      <c r="AQ58" s="48">
        <f>AO58-AP58</f>
        <v>-6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-399</v>
      </c>
      <c r="BA58" s="46">
        <f>10000*(AR58+AU58)+(F56-E56+F59-E59)*100+(F56+F59)</f>
        <v>-500</v>
      </c>
      <c r="BB58" s="46" t="s">
        <v>73</v>
      </c>
      <c r="BC58" s="48">
        <f>10000*(AT58+AU58)+(F59-E59+E61-F61)*100+(F59+E61)</f>
        <v>-299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officiels'!H59,T!E59='Résultats officiels'!E59,'Résultats officiels'!F59=T!F59),1,""))</f>
        <v/>
      </c>
      <c r="D59" s="68" t="str">
        <f>G57</f>
        <v>Angleterre</v>
      </c>
      <c r="E59" s="217">
        <v>2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3</v>
      </c>
      <c r="L59" s="112">
        <f>INDEX(AO57:AO60,MATCH(AK59,$AL57:$AL60,0))</f>
        <v>3</v>
      </c>
      <c r="M59" s="111">
        <f>INDEX(AP57:AP60,MATCH(AK59,$AL57:$AL60,0))</f>
        <v>5</v>
      </c>
      <c r="N59" s="113">
        <f>INDEX(AQ57:AQ60,MATCH(AK59,$AL57:$AL60,0))</f>
        <v>-2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3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3</v>
      </c>
      <c r="AO59" s="47">
        <f>E57+F58+F61</f>
        <v>3</v>
      </c>
      <c r="AP59" s="46">
        <f>F57+E58+E61</f>
        <v>5</v>
      </c>
      <c r="AQ59" s="48">
        <f>AO59-AP59</f>
        <v>-2</v>
      </c>
      <c r="AR59" s="46">
        <f>IF(ISBLANK(F58),0,IF(AT57=3,0,IF(AT57=1,1,3)))</f>
        <v>0</v>
      </c>
      <c r="AS59" s="46">
        <f>IF(ISBLANK(F61),0,IF(F61&gt;E61,3,IF(F61=E61,1,0)))</f>
        <v>3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29902</v>
      </c>
      <c r="BA59" s="46" t="s">
        <v>73</v>
      </c>
      <c r="BB59" s="46">
        <f>10000*(AR59+AU59)+(E57-F57+F58-E58)*100+(E57+F58)</f>
        <v>-299</v>
      </c>
      <c r="BC59" s="48">
        <f>10000*(AS59+AU59)+(E57-F57+F61-E61)*100+(E57+F61)</f>
        <v>30003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>
        <f>IF(H60=0,"",IF(H60='Résultats officiels'!H60,1,""))</f>
        <v>1</v>
      </c>
      <c r="C60" s="75" t="str">
        <f>IF(H60=0,"",IF(AND(H60='Résultats officiels'!H60,T!E60='Résultats officiels'!E60,'Résultats officiels'!F60=T!F60),1,""))</f>
        <v/>
      </c>
      <c r="D60" s="68" t="str">
        <f>G57</f>
        <v>Angleterre</v>
      </c>
      <c r="E60" s="217">
        <v>1</v>
      </c>
      <c r="F60" s="217">
        <v>2</v>
      </c>
      <c r="G60" s="73" t="str">
        <f>D56</f>
        <v>Belgique</v>
      </c>
      <c r="H60" s="95">
        <f t="shared" si="0"/>
        <v>2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0</v>
      </c>
      <c r="L60" s="116">
        <f>INDEX(AO57:AO60,MATCH(AK60,$AL57:$AL60,0))</f>
        <v>1</v>
      </c>
      <c r="M60" s="115">
        <f>INDEX(AP57:AP60,MATCH(AK60,$AL57:$AL60,0))</f>
        <v>7</v>
      </c>
      <c r="N60" s="117">
        <f>INDEX(AQ57:AQ60,MATCH(AK60,$AL57:$AL60,0))</f>
        <v>-6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6</v>
      </c>
      <c r="AO60" s="58">
        <f>F57+E59+E60</f>
        <v>5</v>
      </c>
      <c r="AP60" s="51">
        <f>E57+F59+F60</f>
        <v>3</v>
      </c>
      <c r="AQ60" s="59">
        <f>AO60-AP60</f>
        <v>2</v>
      </c>
      <c r="AR60" s="51">
        <f>IF(ISBLANK(E60),0,IF(AU57=3,0,IF(AU57=1,1,3)))</f>
        <v>0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30103</v>
      </c>
      <c r="BB60" s="51">
        <f>10000*(AR60+AT60)+(E60-F60+F57-E57)*100+(E60+F57)</f>
        <v>30003</v>
      </c>
      <c r="BC60" s="59">
        <f>10000*(AS60+AT60)+(E59-F59+F57-E57)*100+(E59+F57)</f>
        <v>60304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>
        <f>IF(H61=0,"",IF(H61='Résultats officiels'!H61,1,""))</f>
        <v>1</v>
      </c>
      <c r="C61" s="75">
        <f>IF(H61=0,"",IF(AND(H61='Résultats officiels'!H61,T!E61='Résultats officiels'!E61,'Résultats officiels'!F61=T!F61),1,""))</f>
        <v>1</v>
      </c>
      <c r="D61" s="71" t="str">
        <f>G56</f>
        <v>Panama</v>
      </c>
      <c r="E61" s="217">
        <v>1</v>
      </c>
      <c r="F61" s="217">
        <v>2</v>
      </c>
      <c r="G61" s="74" t="str">
        <f>D57</f>
        <v>Tunisie</v>
      </c>
      <c r="H61" s="95">
        <f t="shared" si="0"/>
        <v>2</v>
      </c>
      <c r="I61" s="118"/>
      <c r="J61" s="119" t="str">
        <f>IF(OR(I59&lt;3,I58&lt;2),"TIRAGE AU SORT !!!"," ")</f>
        <v xml:space="preserve"> </v>
      </c>
      <c r="K61" s="175"/>
      <c r="L61" s="175"/>
      <c r="M61" s="175"/>
      <c r="N61" s="175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7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7"/>
      <c r="J63" s="95"/>
      <c r="K63" s="95"/>
      <c r="L63" s="95"/>
      <c r="M63" s="95"/>
      <c r="N63" s="95"/>
      <c r="O63" s="95"/>
      <c r="P63" s="175"/>
      <c r="Q63" s="175"/>
      <c r="R63" s="175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officiels'!H64,T!E64='Résultats officiels'!E64,'Résultats officiels'!F64=T!F64),1,""))</f>
        <v/>
      </c>
      <c r="D64" s="67" t="s">
        <v>78</v>
      </c>
      <c r="E64" s="217">
        <v>2</v>
      </c>
      <c r="F64" s="217">
        <v>0</v>
      </c>
      <c r="G64" s="72" t="s">
        <v>79</v>
      </c>
      <c r="H64" s="95">
        <f t="shared" si="0"/>
        <v>1</v>
      </c>
      <c r="I64" s="177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6"/>
      <c r="Q64" s="176"/>
      <c r="R64" s="176"/>
      <c r="S64" s="280" t="s">
        <v>107</v>
      </c>
      <c r="T64" s="281"/>
      <c r="U64" s="262">
        <f>SUM(U51:U62)</f>
        <v>66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officiels'!H65,T!E65='Résultats officiels'!E65,'Résultats officiels'!F65=T!F65),1,""))</f>
        <v/>
      </c>
      <c r="D65" s="68" t="s">
        <v>132</v>
      </c>
      <c r="E65" s="217">
        <v>3</v>
      </c>
      <c r="F65" s="217">
        <v>1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Pologne</v>
      </c>
      <c r="K65" s="103">
        <f>INDEX(AN65:AN68,MATCH(AK65,$AL65:$AL68,0))</f>
        <v>9</v>
      </c>
      <c r="L65" s="104">
        <f>INDEX(AO65:AO68,MATCH(AK65,$AL65:$AL68,0))</f>
        <v>7</v>
      </c>
      <c r="M65" s="103">
        <f>INDEX(AP65:AP68,MATCH(AK65,$AL65:$AL68,0))</f>
        <v>2</v>
      </c>
      <c r="N65" s="123">
        <f>INDEX(AQ65:AQ68,MATCH(AK65,$AL65:$AL68,0))</f>
        <v>5</v>
      </c>
      <c r="O65" s="95"/>
      <c r="P65" s="176"/>
      <c r="Q65" s="176"/>
      <c r="R65" s="176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0.9700000000000002</v>
      </c>
      <c r="AL65" s="44">
        <f>SUM(BD65:BG65)+2.45</f>
        <v>1.9500000000000002</v>
      </c>
      <c r="AM65" s="45" t="str">
        <f>D64</f>
        <v>Colombie</v>
      </c>
      <c r="AN65" s="46">
        <f>SUM(AR65:AU65)</f>
        <v>6</v>
      </c>
      <c r="AO65" s="47">
        <f>E64+E66+F68</f>
        <v>5</v>
      </c>
      <c r="AP65" s="46">
        <f>F64+F66+E68</f>
        <v>3</v>
      </c>
      <c r="AQ65" s="48">
        <f>AO65-AP65</f>
        <v>2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0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0</v>
      </c>
      <c r="AY65" s="48" t="b">
        <f>10*(AQ65-AQ68)+AO65-AO68&gt;0</f>
        <v>1</v>
      </c>
      <c r="AZ65" s="47">
        <f>10000*(AS65+AT65)+(E66-F66+E64-F64)*100+(E66+E64)</f>
        <v>30103</v>
      </c>
      <c r="BA65" s="46">
        <f>10000*(AS65+AU65)+(E64-F64+F68-E68)*100+(E64+F68)</f>
        <v>60304</v>
      </c>
      <c r="BB65" s="46">
        <f>10000*(AT65+AU65)+(F68-E68+E66-F66)*100+(F68+E66)</f>
        <v>30003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officiels'!H66,T!E66='Résultats officiels'!E66,'Résultats officiels'!F66=T!F66),1,""))</f>
        <v/>
      </c>
      <c r="D66" s="68" t="str">
        <f>D64</f>
        <v>Colombie</v>
      </c>
      <c r="E66" s="217">
        <v>1</v>
      </c>
      <c r="F66" s="217">
        <v>2</v>
      </c>
      <c r="G66" s="73" t="str">
        <f>D65</f>
        <v>Pologne</v>
      </c>
      <c r="H66" s="95">
        <f t="shared" si="0"/>
        <v>2</v>
      </c>
      <c r="I66" s="106">
        <f>AI66</f>
        <v>2</v>
      </c>
      <c r="J66" s="124" t="str">
        <f>INDEX(AM65:AM68,MATCH(AK66,$AL65:$AL68,0))</f>
        <v>Colombie</v>
      </c>
      <c r="K66" s="108">
        <f>INDEX(AN65:AN68,MATCH(AK66,$AL65:$AL68,0))</f>
        <v>6</v>
      </c>
      <c r="L66" s="109">
        <f>INDEX(AO65:AO68,MATCH(AK66,$AL65:$AL68,0))</f>
        <v>5</v>
      </c>
      <c r="M66" s="108">
        <f>INDEX(AP65:AP68,MATCH(AK66,$AL65:$AL68,0))</f>
        <v>3</v>
      </c>
      <c r="N66" s="110">
        <f>INDEX(AQ65:AQ68,MATCH(AK66,$AL65:$AL68,0))</f>
        <v>2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1.9500000000000002</v>
      </c>
      <c r="AL66" s="52">
        <f>SUM(BD66:BG66)+2.46</f>
        <v>3.96</v>
      </c>
      <c r="AM66" s="45" t="str">
        <f>G64</f>
        <v>Japon</v>
      </c>
      <c r="AN66" s="46">
        <f>SUM(AR66:AU66)</f>
        <v>1</v>
      </c>
      <c r="AO66" s="47">
        <f>F64+F67+E69</f>
        <v>1</v>
      </c>
      <c r="AP66" s="46">
        <f>E64+E67+F69</f>
        <v>5</v>
      </c>
      <c r="AQ66" s="48">
        <f>AO66-AP66</f>
        <v>-4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1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-400</v>
      </c>
      <c r="BA66" s="46">
        <f>10000*(AR66+AU66)+(F64-E64+F67-E67)*100+(F64+F67)</f>
        <v>9801</v>
      </c>
      <c r="BB66" s="46" t="s">
        <v>73</v>
      </c>
      <c r="BC66" s="48">
        <f>10000*(AT66+AU66)+(F67-E67+E69-F69)*100+(F67+E69)</f>
        <v>9801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>
        <f>IF(H67=0,"",IF(H67='Résultats officiels'!H67,1,""))</f>
        <v>1</v>
      </c>
      <c r="C67" s="75" t="str">
        <f>IF(H67=0,"",IF(AND(H67='Résultats officiels'!H67,T!E67='Résultats officiels'!E67,'Résultats officiels'!F67=T!F67),1,""))</f>
        <v/>
      </c>
      <c r="D67" s="68" t="str">
        <f>G65</f>
        <v>Sénégal</v>
      </c>
      <c r="E67" s="217">
        <v>1</v>
      </c>
      <c r="F67" s="217">
        <v>1</v>
      </c>
      <c r="G67" s="73" t="str">
        <f>G64</f>
        <v>Japon</v>
      </c>
      <c r="H67" s="95">
        <f t="shared" si="0"/>
        <v>3</v>
      </c>
      <c r="I67" s="106">
        <f>AI67</f>
        <v>3</v>
      </c>
      <c r="J67" s="68" t="str">
        <f>INDEX(AM65:AM68,MATCH(AK67,$AL65:$AL68,0))</f>
        <v>Sénégal</v>
      </c>
      <c r="K67" s="111">
        <f>INDEX(AN65:AN68,MATCH(AK67,$AL65:$AL68,0))</f>
        <v>1</v>
      </c>
      <c r="L67" s="112">
        <f>INDEX(AO65:AO68,MATCH(AK67,$AL65:$AL68,0))</f>
        <v>3</v>
      </c>
      <c r="M67" s="111">
        <f>INDEX(AP65:AP68,MATCH(AK67,$AL65:$AL68,0))</f>
        <v>6</v>
      </c>
      <c r="N67" s="113">
        <f>INDEX(AQ65:AQ68,MATCH(AK67,$AL65:$AL68,0))</f>
        <v>-3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2.98</v>
      </c>
      <c r="AL67" s="52">
        <f>SUM(BD67:BG67)+2.47</f>
        <v>0.9700000000000002</v>
      </c>
      <c r="AM67" s="45" t="str">
        <f>D65</f>
        <v>Pologne</v>
      </c>
      <c r="AN67" s="46">
        <f>SUM(AR67:AU67)</f>
        <v>9</v>
      </c>
      <c r="AO67" s="47">
        <f>E65+F66+F69</f>
        <v>7</v>
      </c>
      <c r="AP67" s="46">
        <f>F65+E66+E69</f>
        <v>2</v>
      </c>
      <c r="AQ67" s="48">
        <f>AO67-AP67</f>
        <v>5</v>
      </c>
      <c r="AR67" s="46">
        <f>IF(ISBLANK(F66),0,IF(AT65=3,0,IF(AT65=1,1,3)))</f>
        <v>3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1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60304</v>
      </c>
      <c r="BA67" s="46" t="s">
        <v>73</v>
      </c>
      <c r="BB67" s="46">
        <f>10000*(AR67+AU67)+(E65-F65+F66-E66)*100+(E65+F66)</f>
        <v>60305</v>
      </c>
      <c r="BC67" s="48">
        <f>10000*(AS67+AU67)+(E65-F65+F69-E69)*100+(E65+F69)</f>
        <v>60405</v>
      </c>
      <c r="BD67" s="53">
        <f>-BF65</f>
        <v>-0.5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 t="str">
        <f>IF(H68=0,"",IF(AND(H68='Résultats officiels'!H68,T!E68='Résultats officiels'!E68,'Résultats officiels'!F68=T!F68),1,""))</f>
        <v/>
      </c>
      <c r="D68" s="68" t="str">
        <f>G65</f>
        <v>Sénégal</v>
      </c>
      <c r="E68" s="217">
        <v>1</v>
      </c>
      <c r="F68" s="217">
        <v>2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1</v>
      </c>
      <c r="L68" s="116">
        <f>INDEX(AO65:AO68,MATCH(AK68,$AL65:$AL68,0))</f>
        <v>1</v>
      </c>
      <c r="M68" s="115">
        <f>INDEX(AP65:AP68,MATCH(AK68,$AL65:$AL68,0))</f>
        <v>5</v>
      </c>
      <c r="N68" s="117">
        <f>INDEX(AQ65:AQ68,MATCH(AK68,$AL65:$AL68,0))</f>
        <v>-4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2.98</v>
      </c>
      <c r="AM68" s="57" t="str">
        <f>G65</f>
        <v>Sénégal</v>
      </c>
      <c r="AN68" s="51">
        <f>SUM(AR68:AU68)</f>
        <v>1</v>
      </c>
      <c r="AO68" s="58">
        <f>F65+E67+E68</f>
        <v>3</v>
      </c>
      <c r="AP68" s="51">
        <f>E65+F67+F68</f>
        <v>6</v>
      </c>
      <c r="AQ68" s="59">
        <f>AO68-AP68</f>
        <v>-3</v>
      </c>
      <c r="AR68" s="51">
        <f>IF(ISBLANK(E68),0,IF(AU65=3,0,IF(AU65=1,1,3)))</f>
        <v>0</v>
      </c>
      <c r="AS68" s="51">
        <f>IF(ISBLANK(E67),0,IF(AU66=3,0,IF(AU66=1,1,3)))</f>
        <v>1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1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9902</v>
      </c>
      <c r="BB68" s="51">
        <f>10000*(AR68+AT68)+(E68-F68+F65-E65)*100+(E68+F65)</f>
        <v>-298</v>
      </c>
      <c r="BC68" s="59">
        <f>10000*(AS68+AT68)+(E67-F67+F65-E65)*100+(E67+F65)</f>
        <v>9802</v>
      </c>
      <c r="BD68" s="60">
        <f>-BG65</f>
        <v>0.5</v>
      </c>
      <c r="BE68" s="61">
        <f>-BG66</f>
        <v>-0.5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 t="str">
        <f>IF(H69=0,"",IF(AND(H69='Résultats officiels'!H69,T!E69='Résultats officiels'!E69,'Résultats officiels'!F69=T!F69),1,""))</f>
        <v/>
      </c>
      <c r="D69" s="71" t="str">
        <f>G64</f>
        <v>Japon</v>
      </c>
      <c r="E69" s="217">
        <v>0</v>
      </c>
      <c r="F69" s="217">
        <v>2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75"/>
      <c r="L69" s="175"/>
      <c r="M69" s="175"/>
      <c r="N69" s="17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D3:F3"/>
    <mergeCell ref="G3:W4"/>
    <mergeCell ref="U2:X2"/>
    <mergeCell ref="B4:B5"/>
    <mergeCell ref="C4:C5"/>
    <mergeCell ref="S7:V7"/>
    <mergeCell ref="Y13:AA19"/>
    <mergeCell ref="O14:P15"/>
    <mergeCell ref="S14:S15"/>
    <mergeCell ref="T14:T15"/>
    <mergeCell ref="O16:P17"/>
    <mergeCell ref="O12:P13"/>
    <mergeCell ref="S12:S13"/>
    <mergeCell ref="T12:T13"/>
    <mergeCell ref="S16:S17"/>
    <mergeCell ref="T16:T17"/>
    <mergeCell ref="O18:P19"/>
    <mergeCell ref="S18:S19"/>
    <mergeCell ref="T18:T19"/>
    <mergeCell ref="Y7:AA12"/>
    <mergeCell ref="O8:P9"/>
    <mergeCell ref="S8:S9"/>
    <mergeCell ref="Y20:AA23"/>
    <mergeCell ref="O22:P23"/>
    <mergeCell ref="S22:S23"/>
    <mergeCell ref="T22:T23"/>
    <mergeCell ref="T8:T9"/>
    <mergeCell ref="O10:P11"/>
    <mergeCell ref="S10:S11"/>
    <mergeCell ref="T10:T11"/>
    <mergeCell ref="O24:P25"/>
    <mergeCell ref="S25:V25"/>
    <mergeCell ref="O20:P21"/>
    <mergeCell ref="S20:S21"/>
    <mergeCell ref="T20:T21"/>
    <mergeCell ref="O26:P27"/>
    <mergeCell ref="S26:S27"/>
    <mergeCell ref="T26:T27"/>
    <mergeCell ref="O28:P29"/>
    <mergeCell ref="S28:S29"/>
    <mergeCell ref="T28:T29"/>
    <mergeCell ref="O30:P31"/>
    <mergeCell ref="S30:S31"/>
    <mergeCell ref="T30:T31"/>
    <mergeCell ref="O32:P33"/>
    <mergeCell ref="S32:S33"/>
    <mergeCell ref="T32:T33"/>
    <mergeCell ref="Q47:R47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Q46:R46"/>
    <mergeCell ref="S43:S44"/>
    <mergeCell ref="T43:T44"/>
    <mergeCell ref="Y43:Y44"/>
    <mergeCell ref="Z43:Z44"/>
    <mergeCell ref="Y46:Z47"/>
    <mergeCell ref="Y50:Z51"/>
    <mergeCell ref="AA46:AA47"/>
    <mergeCell ref="Y48:Z49"/>
    <mergeCell ref="AA48:AA49"/>
    <mergeCell ref="S49:X49"/>
    <mergeCell ref="AA50:AA51"/>
    <mergeCell ref="S53:T54"/>
    <mergeCell ref="U53:U54"/>
    <mergeCell ref="S46:T47"/>
    <mergeCell ref="U46:U47"/>
    <mergeCell ref="U64:U65"/>
    <mergeCell ref="S51:T52"/>
    <mergeCell ref="U51:U52"/>
    <mergeCell ref="S50:X50"/>
    <mergeCell ref="V64:X65"/>
    <mergeCell ref="S55:T56"/>
    <mergeCell ref="U55:U56"/>
    <mergeCell ref="S61:T62"/>
    <mergeCell ref="U61:U62"/>
    <mergeCell ref="S63:U63"/>
    <mergeCell ref="S64:T65"/>
    <mergeCell ref="Y56:AC57"/>
    <mergeCell ref="S57:T58"/>
    <mergeCell ref="U57:U58"/>
    <mergeCell ref="V58:X60"/>
    <mergeCell ref="S59:T60"/>
    <mergeCell ref="U59:U60"/>
  </mergeCells>
  <conditionalFormatting sqref="U8 U10 U12 U14 U16 U18 U20 U22 U26 U28 U30 U32 U36 U38 U43">
    <cfRule type="expression" dxfId="249" priority="7" stopIfTrue="1">
      <formula>100*$V8+$W8&gt;100*$V9+$W9</formula>
    </cfRule>
  </conditionalFormatting>
  <conditionalFormatting sqref="U9 U11 U13 U15 U17 U19 U21 U23 U27 U29 U31 U33 U37 U39 U44">
    <cfRule type="expression" dxfId="248" priority="6" stopIfTrue="1">
      <formula>100*$V9+$W9&gt;100*$V8+$W8</formula>
    </cfRule>
  </conditionalFormatting>
  <conditionalFormatting sqref="AA43">
    <cfRule type="expression" dxfId="247" priority="5" stopIfTrue="1">
      <formula>100*$AB43+$AC43&gt;100*$AB44+$AC44</formula>
    </cfRule>
  </conditionalFormatting>
  <conditionalFormatting sqref="AA44">
    <cfRule type="expression" dxfId="246" priority="4" stopIfTrue="1">
      <formula>100*$AB44+$AC44&gt;100*$AB43+$AC43</formula>
    </cfRule>
  </conditionalFormatting>
  <conditionalFormatting sqref="J35:N35 J43:N43 J11:N11 J27:N27 J19:N19 J51:N51 J59:N59 J67:N67">
    <cfRule type="expression" dxfId="245" priority="3" stopIfTrue="1">
      <formula>OR($I11&lt;3)</formula>
    </cfRule>
  </conditionalFormatting>
  <conditionalFormatting sqref="J36:N36 J44:N44 J12:N12 J28:N28 J20:N20 J52:N52 J60:N60 J68:N68">
    <cfRule type="expression" dxfId="244" priority="2" stopIfTrue="1">
      <formula>$I12&lt;3</formula>
    </cfRule>
  </conditionalFormatting>
  <conditionalFormatting sqref="U46:U47 AA46:AA51">
    <cfRule type="cellIs" dxfId="243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4" t="s">
        <v>156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-1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officiels'!H8,U!E8='Résultats officiels'!E8,'Résultats officiels'!F8=U!F8),1,""))</f>
        <v/>
      </c>
      <c r="D8" s="67" t="s">
        <v>104</v>
      </c>
      <c r="E8" s="217">
        <v>2</v>
      </c>
      <c r="F8" s="217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2</v>
      </c>
      <c r="P8" s="293"/>
      <c r="Q8" s="97" t="str">
        <f>IF(AND('Résultats officiels'!O8&gt;0,U8='Résultats officiels'!U8),"E",IF(AND('Résultats officiels'!O12&gt;0,'Résultats officiels'!U13=U!U8),"E",""))</f>
        <v>E</v>
      </c>
      <c r="R8" s="98" t="str">
        <f>IF('Résultats officiels'!O8=0,"",IF(AND(U8='Résultats officiels'!U8,U!U9='Résultats officiels'!U9),"A",""))</f>
        <v>A</v>
      </c>
      <c r="S8" s="286" t="str">
        <f>IF(O8=0,"",IF(AND(R8="A",O8='Résultats officiels'!O8),1,IF(AND(U!R9="A",U!O8='Résultats officiels'!O12),1,"")))</f>
        <v/>
      </c>
      <c r="T8" s="287" t="str">
        <f>IF(O8=0,"",IF(AND(R8="A",O8='Résultats officiels'!O8,V8='Résultats officiels'!V8,'Résultats officiels'!V9=U!V9),1,IF(AND(U!R9="A",U!O8='Résultats officiels'!O12,U!V8='Résultats officiels'!V13,'Résultats officiels'!V12=U!V9),1,"")))</f>
        <v/>
      </c>
      <c r="U8" s="99" t="str">
        <f>IF(OR(I10&lt;2),"A1",T(J9))</f>
        <v>Uruguay</v>
      </c>
      <c r="V8" s="218">
        <v>1</v>
      </c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officiels'!H9,U!E9='Résultats officiels'!E9,'Résultats officiels'!F9=U!F9),1,""))</f>
        <v/>
      </c>
      <c r="D9" s="68" t="s">
        <v>122</v>
      </c>
      <c r="E9" s="217">
        <v>1</v>
      </c>
      <c r="F9" s="217">
        <v>2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6</v>
      </c>
      <c r="M9" s="103">
        <f>INDEX(AP9:AP12,MATCH(AK9,$AL9:$AL12,0))</f>
        <v>2</v>
      </c>
      <c r="N9" s="105">
        <f>INDEX(AQ9:AQ12,MATCH(AK9,$AL9:$AL12,0))</f>
        <v>4</v>
      </c>
      <c r="O9" s="293"/>
      <c r="P9" s="293"/>
      <c r="Q9" s="97" t="str">
        <f>IF(AND('Résultats officiels'!O8&gt;0,U9='Résultats officiels'!U9),"E",IF(AND('Résultats officiels'!O12&gt;0,'Résultats officiels'!U12=U!U9),"E",""))</f>
        <v>E</v>
      </c>
      <c r="R9" s="98" t="str">
        <f>IF('Résultats officiels'!O12=0,"",IF(AND(U8='Résultats officiels'!U13,'Résultats officiels'!U12=U!U9),"A",""))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2</v>
      </c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1.9500000000000002</v>
      </c>
      <c r="AM9" s="21" t="str">
        <f>D8</f>
        <v>Russie</v>
      </c>
      <c r="AN9" s="22">
        <f>SUM(AR9:AU9)</f>
        <v>4</v>
      </c>
      <c r="AO9" s="23">
        <f>E8+E10+F12</f>
        <v>4</v>
      </c>
      <c r="AP9" s="22">
        <f>F8+F10+E12</f>
        <v>3</v>
      </c>
      <c r="AQ9" s="24">
        <f>AO9-AP9</f>
        <v>1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1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0</v>
      </c>
      <c r="AZ9" s="23">
        <f>10000*(AS9+AT9)+(E10-F10+E8-F8)*100+(E10+E8)</f>
        <v>40203</v>
      </c>
      <c r="BA9" s="22">
        <f>10000*(AS9+AU9)+(E8-F8+F12-E12)*100+(E8+F12)</f>
        <v>30103</v>
      </c>
      <c r="BB9" s="22">
        <f>10000*(AT9+AU9)+(E10-F10+F12-E12)*100+(E10+F12)</f>
        <v>9902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officiels'!H10,U!E10='Résultats officiels'!E10,'Résultats officiels'!F10=U!F10),1,""))</f>
        <v/>
      </c>
      <c r="D10" s="68" t="str">
        <f>D8</f>
        <v>Russie</v>
      </c>
      <c r="E10" s="217">
        <v>1</v>
      </c>
      <c r="F10" s="217">
        <v>1</v>
      </c>
      <c r="G10" s="73" t="str">
        <f>D9</f>
        <v>Egypte</v>
      </c>
      <c r="H10" s="95">
        <f t="shared" si="0"/>
        <v>3</v>
      </c>
      <c r="I10" s="106">
        <f>AI10</f>
        <v>2</v>
      </c>
      <c r="J10" s="107" t="str">
        <f>INDEX(AM9:AM12,MATCH(AK10,$AL9:$AL12,0))</f>
        <v>Russie</v>
      </c>
      <c r="K10" s="108">
        <f>INDEX(AN9:AN12,MATCH(AK10,$AL9:$AL12,0))</f>
        <v>4</v>
      </c>
      <c r="L10" s="109">
        <f>INDEX(AO9:AO12,MATCH(AK10,$AL9:$AL12,0))</f>
        <v>4</v>
      </c>
      <c r="M10" s="108">
        <f>INDEX(AP9:AP12,MATCH(AK10,$AL9:$AL12,0))</f>
        <v>3</v>
      </c>
      <c r="N10" s="110">
        <f>INDEX(AQ9:AQ12,MATCH(AK10,$AL9:$AL12,0))</f>
        <v>1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officiels'!U15=U!U10),"E",""))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officiels'!O10),1,IF(AND(U!R11="A",U!O10='Résultats officiels'!O14),1,"")))</f>
        <v/>
      </c>
      <c r="T10" s="310" t="str">
        <f>IF(O10=0,"",IF(AND(R10="A",O10='Résultats officiels'!O10,V10='Résultats officiels'!V10,'Résultats officiels'!V11=U!V11),1,IF(AND(U!R11="A",U!O10='Résultats officiels'!O14,U!V10='Résultats officiels'!V15,'Résultats officiels'!V14=U!V11),1,"")))</f>
        <v/>
      </c>
      <c r="U10" s="99" t="str">
        <f>IF(OR(I26&lt;2),"C1",T(J25))</f>
        <v>France</v>
      </c>
      <c r="V10" s="218">
        <v>2</v>
      </c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1.9500000000000002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1</v>
      </c>
      <c r="AP10" s="22">
        <f>E8+E11+F13</f>
        <v>6</v>
      </c>
      <c r="AQ10" s="24">
        <f>AO10-AP10</f>
        <v>-5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-299</v>
      </c>
      <c r="BA10" s="22">
        <f>10000*(AR10+AU10)+(F8-E8+F11-E11)*100+(F8+F11)</f>
        <v>-400</v>
      </c>
      <c r="BB10" s="22" t="s">
        <v>73</v>
      </c>
      <c r="BC10" s="24">
        <f>10000*(AT10+AU10)+(F11-E11+E13-F13)*100+(F11+E13)</f>
        <v>-299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officiels'!H11,U!E11='Résultats officiels'!E11,'Résultats officiels'!F11=U!F11),1,""))</f>
        <v/>
      </c>
      <c r="D11" s="68" t="str">
        <f>G9</f>
        <v>Uruguay</v>
      </c>
      <c r="E11" s="217">
        <v>2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Egypte</v>
      </c>
      <c r="K11" s="111">
        <f>INDEX(AN9:AN12,MATCH(AK11,$AL9:$AL12,0))</f>
        <v>4</v>
      </c>
      <c r="L11" s="112">
        <f>INDEX(AO9:AO12,MATCH(AK11,$AL9:$AL12,0))</f>
        <v>4</v>
      </c>
      <c r="M11" s="111">
        <f>INDEX(AP9:AP12,MATCH(AK11,$AL9:$AL12,0))</f>
        <v>4</v>
      </c>
      <c r="N11" s="113">
        <f>INDEX(AQ9:AQ12,MATCH(AK11,$AL9:$AL12,0))</f>
        <v>0</v>
      </c>
      <c r="O11" s="293"/>
      <c r="P11" s="293"/>
      <c r="Q11" s="97" t="str">
        <f>IF(AND('Résultats officiels'!O10&gt;0,U11='Résultats officiels'!U11),"E",IF(AND('Résultats officiels'!O14&gt;0,'Résultats officiels'!U14=U!U11),"E",""))</f>
        <v>E</v>
      </c>
      <c r="R11" s="98" t="str">
        <f>IF('Résultats officiels'!O14=0,"",IF(AND(U10='Résultats officiels'!U15,'Résultats officiels'!U14=U!U11),"A",""))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19">
        <v>1</v>
      </c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2.97</v>
      </c>
      <c r="AL11" s="28">
        <f>SUM(BD11:BG11)+2.47</f>
        <v>2.97</v>
      </c>
      <c r="AM11" s="21" t="str">
        <f>D9</f>
        <v>Egypte</v>
      </c>
      <c r="AN11" s="22">
        <f>SUM(AR11:AU11)</f>
        <v>4</v>
      </c>
      <c r="AO11" s="23">
        <f>E9+F10+F13</f>
        <v>4</v>
      </c>
      <c r="AP11" s="22">
        <f>F9+E10+E13</f>
        <v>4</v>
      </c>
      <c r="AQ11" s="24">
        <f>AO11-AP11</f>
        <v>0</v>
      </c>
      <c r="AR11" s="22">
        <f>IF(ISBLANK(F10),0,IF(AT9=3,0,IF(AT9=1,1,3)))</f>
        <v>1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40103</v>
      </c>
      <c r="BA11" s="22" t="s">
        <v>73</v>
      </c>
      <c r="BB11" s="22">
        <f>10000*(AR11+AU11)+(E9-F9+F10-E10)*100+(E9+F10)</f>
        <v>9902</v>
      </c>
      <c r="BC11" s="24">
        <f>10000*(AS11+AU11)+(E9-F9+F13-E13)*100+(E9+F13)</f>
        <v>30003</v>
      </c>
      <c r="BD11" s="29">
        <f>-BF9</f>
        <v>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officiels'!H12,U!E12='Résultats officiels'!E12,'Résultats officiels'!F12=U!F12),1,""))</f>
        <v/>
      </c>
      <c r="D12" s="68" t="str">
        <f>G9</f>
        <v>Uruguay</v>
      </c>
      <c r="E12" s="217">
        <v>2</v>
      </c>
      <c r="F12" s="217">
        <v>1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1</v>
      </c>
      <c r="M12" s="115">
        <f>INDEX(AP9:AP12,MATCH(AK12,$AL9:$AL12,0))</f>
        <v>6</v>
      </c>
      <c r="N12" s="117">
        <f>INDEX(AQ9:AQ12,MATCH(AK12,$AL9:$AL12,0))</f>
        <v>-5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1</v>
      </c>
      <c r="P12" s="293"/>
      <c r="Q12" s="97" t="str">
        <f>IF(AND('Résultats officiels'!O12&gt;0,U12='Résultats officiels'!U12),"E",IF(AND('Résultats officiels'!O8&gt;0,'Résultats officiels'!U9=U!U12),"E",""))</f>
        <v>E</v>
      </c>
      <c r="R12" s="98" t="str">
        <f>IF('Résultats officiels'!O12=0,"",IF(AND(U12='Résultats officiels'!U12,'Résultats officiels'!U13=U!U13),"A",""))</f>
        <v>A</v>
      </c>
      <c r="S12" s="286" t="str">
        <f>IF(O12=0,"",IF(AND(R12="A",O12='Résultats officiels'!O12),1,IF(AND(U!R13="A",U!O12='Résultats officiels'!O8),1,"")))</f>
        <v/>
      </c>
      <c r="T12" s="308" t="str">
        <f>IF(O12=0,"",IF(AND(R12="A",O12='Résultats officiels'!O12,V12='Résultats officiels'!V12,'Résultats officiels'!V13=U!V13),1,IF(AND(U!R13="A",U!O12='Résultats officiels'!O8,U!V12='Résultats officiels'!V9,'Résultats officiels'!V8=U!V13),1,"")))</f>
        <v/>
      </c>
      <c r="U12" s="99" t="str">
        <f>IF(OR(I18&lt;2),"B1",T(J17))</f>
        <v>Espagne</v>
      </c>
      <c r="V12" s="218">
        <v>2</v>
      </c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6</v>
      </c>
      <c r="AP12" s="27">
        <f>E9+F11+F12</f>
        <v>2</v>
      </c>
      <c r="AQ12" s="33">
        <f>AO12-AP12</f>
        <v>4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60304</v>
      </c>
      <c r="BB12" s="27">
        <f>10000*(AR12+AT12)+(F9-E9+E12-F12)*100+(F9+E12)</f>
        <v>60204</v>
      </c>
      <c r="BC12" s="33">
        <f>10000*(AS12+AT12)+(E11-F11+F9-E9)*100+(E11+F9)</f>
        <v>60304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officiels'!H13,U!E13='Résultats officiels'!E13,'Résultats officiels'!F13=U!F13),1,""))</f>
        <v/>
      </c>
      <c r="D13" s="71" t="str">
        <f>G8</f>
        <v>Arabie Saoudite</v>
      </c>
      <c r="E13" s="217">
        <v>1</v>
      </c>
      <c r="F13" s="217">
        <v>2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5"/>
      <c r="L13" s="175"/>
      <c r="M13" s="175"/>
      <c r="N13" s="175"/>
      <c r="O13" s="293"/>
      <c r="P13" s="293"/>
      <c r="Q13" s="97" t="str">
        <f>IF(AND('Résultats officiels'!O12&gt;0,U13='Résultats officiels'!U13),"E",IF(AND('Résultats officiels'!O8&gt;0,'Résultats officiels'!U8=U!U13),"E",""))</f>
        <v>E</v>
      </c>
      <c r="R13" s="98" t="str">
        <f>IF('Résultats officiels'!O8=0,"",IF(AND(U12='Résultats officiels'!U9,'Résultats officiels'!U8=U!U13),"A",""))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Russie</v>
      </c>
      <c r="V13" s="219">
        <v>0</v>
      </c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7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officiels'!U11=U!U14),"E",""))</f>
        <v>E</v>
      </c>
      <c r="R14" s="98" t="str">
        <f>IF('Résultats officiels'!O14=0,"",IF(AND(U14='Résultats officiels'!U14,'Résultats officiels'!U15=U!U15),"A",""))</f>
        <v/>
      </c>
      <c r="S14" s="286" t="str">
        <f>IF(O14=0,"",IF(AND(R14="A",O14='Résultats officiels'!O14),1,IF(AND(U!R15="A",U!O14='Résultats officiels'!O10),1,"")))</f>
        <v/>
      </c>
      <c r="T14" s="308" t="str">
        <f>IF(O14=0,"",IF(AND(R14="A",O14='Résultats officiels'!O14,V14='Résultats officiels'!V14,'Résultats officiels'!V15=U!V15),1,IF(AND(U!R15="A",U!O14='Résultats officiels'!O10,U!V14='Résultats officiels'!V11,'Résultats officiels'!V10=U!V15),1,"")))</f>
        <v/>
      </c>
      <c r="U14" s="99" t="str">
        <f>IF(OR(I34&lt;2),"D1",T(J33))</f>
        <v>Argentine</v>
      </c>
      <c r="V14" s="218">
        <v>3</v>
      </c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7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officiels'!U10=U!U15),"E",""))</f>
        <v/>
      </c>
      <c r="R15" s="98" t="str">
        <f>IF('Résultats officiels'!O10=0,"",IF(AND(U15='Résultats officiels'!U10,'Résultats officiels'!U11=U!U14),"A",""))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Pérou</v>
      </c>
      <c r="V15" s="219">
        <v>1</v>
      </c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officiels'!H16,U!E16='Résultats officiels'!E16,'Résultats officiels'!F16=U!F16),1,""))</f>
        <v/>
      </c>
      <c r="D16" s="67" t="s">
        <v>124</v>
      </c>
      <c r="E16" s="217">
        <v>2</v>
      </c>
      <c r="F16" s="217">
        <v>0</v>
      </c>
      <c r="G16" s="72" t="s">
        <v>96</v>
      </c>
      <c r="H16" s="95">
        <f t="shared" si="0"/>
        <v>1</v>
      </c>
      <c r="I16" s="177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1</v>
      </c>
      <c r="P16" s="293"/>
      <c r="Q16" s="97" t="str">
        <f>IF(AND('Résultats officiels'!O16&gt;0,U16='Résultats officiels'!U16),"E",IF(AND('Résultats officiels'!O20&gt;0,'Résultats officiels'!U21=U!U16),"E",""))</f>
        <v>E</v>
      </c>
      <c r="R16" s="98" t="str">
        <f>IF('Résultats officiels'!O16=0,"",IF(AND(U16='Résultats officiels'!U16,'Résultats officiels'!U17=U!U17),"A",""))</f>
        <v>A</v>
      </c>
      <c r="S16" s="286">
        <f>IF(O16=0,"",IF(AND(R16="A",O16='Résultats officiels'!O16),1,IF(AND(U!R17="A",U!O16='Résultats officiels'!O20),1,"")))</f>
        <v>1</v>
      </c>
      <c r="T16" s="308">
        <f>IF(O16=0,"",IF(AND(R16="A",O16='Résultats officiels'!O16,V16='Résultats officiels'!V16,'Résultats officiels'!V17=U!V17),1,IF(AND(U!R17="A",U!O16='Résultats officiels'!O20,U!V16='Résultats officiels'!V21,'Résultats officiels'!V20=U!V17),1,"")))</f>
        <v>1</v>
      </c>
      <c r="U16" s="121" t="str">
        <f>IF(OR(I42&lt;2),"E1",T(J41))</f>
        <v>Brésil</v>
      </c>
      <c r="V16" s="218">
        <v>2</v>
      </c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officiels'!H17,U!E17='Résultats officiels'!E17,'Résultats officiels'!F17=U!F17),1,""))</f>
        <v/>
      </c>
      <c r="D17" s="68" t="s">
        <v>101</v>
      </c>
      <c r="E17" s="217">
        <v>1</v>
      </c>
      <c r="F17" s="217">
        <v>2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9</v>
      </c>
      <c r="L17" s="104">
        <f>INDEX(AO17:AO20,MATCH(AK17,$AL17:$AL20,0))</f>
        <v>7</v>
      </c>
      <c r="M17" s="103">
        <f>INDEX(AP17:AP20,MATCH(AK17,$AL17:$AL20,0))</f>
        <v>1</v>
      </c>
      <c r="N17" s="123">
        <f>INDEX(AQ17:AQ20,MATCH(AK17,$AL17:$AL20,0))</f>
        <v>6</v>
      </c>
      <c r="O17" s="293"/>
      <c r="P17" s="293"/>
      <c r="Q17" s="97" t="str">
        <f>IF(AND('Résultats officiels'!O16&gt;0,U17='Résultats officiels'!U17),"E",IF(AND('Résultats officiels'!O20&gt;0,'Résultats officiels'!U20=U!U17),"E",""))</f>
        <v>E</v>
      </c>
      <c r="R17" s="98" t="str">
        <f>IF('Résultats officiels'!O20=0,"",IF(AND(U16='Résultats officiels'!U21,'Résultats officiels'!U20=U!U17),"A",""))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Mexique</v>
      </c>
      <c r="V17" s="219">
        <v>0</v>
      </c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3</v>
      </c>
      <c r="AO17" s="23">
        <f>E16+E18+F20</f>
        <v>3</v>
      </c>
      <c r="AP17" s="22">
        <f>F16+F18+E20</f>
        <v>4</v>
      </c>
      <c r="AQ17" s="24">
        <f>AO17-AP17</f>
        <v>-1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30103</v>
      </c>
      <c r="BA17" s="22">
        <f>10000*(AS17+AU17)+(E16-F16+F20-E20)*100+(E16+F20)</f>
        <v>30002</v>
      </c>
      <c r="BB17" s="22">
        <f>10000*(AT17+AU17)+(F20-E20+E18-F18)*100+(F20+E18)</f>
        <v>-299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officiels'!H18,U!E18='Résultats officiels'!E18,'Résultats officiels'!F18=U!F18),1,""))</f>
        <v/>
      </c>
      <c r="D18" s="68" t="str">
        <f>D16</f>
        <v>Maroc</v>
      </c>
      <c r="E18" s="217">
        <v>1</v>
      </c>
      <c r="F18" s="217">
        <v>2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6</v>
      </c>
      <c r="L18" s="109">
        <f>INDEX(AO17:AO20,MATCH(AK18,$AL17:$AL20,0))</f>
        <v>5</v>
      </c>
      <c r="M18" s="108">
        <f>INDEX(AP17:AP20,MATCH(AK18,$AL17:$AL20,0))</f>
        <v>3</v>
      </c>
      <c r="N18" s="110">
        <f>INDEX(AQ17:AQ20,MATCH(AK18,$AL17:$AL20,0))</f>
        <v>2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officiels'!U23=U!U18),"E",""))</f>
        <v>E</v>
      </c>
      <c r="R18" s="98" t="str">
        <f>IF('Résultats officiels'!O18=0,"",IF(AND(U18='Résultats officiels'!U18,'Résultats officiels'!U19=U!U19),"A",""))</f>
        <v/>
      </c>
      <c r="S18" s="286" t="str">
        <f>IF(O18=0,"",IF(AND(R18="A",O18='Résultats officiels'!O18),1,IF(AND(U!R19="A",U!O18='Résultats officiels'!O22),1,"")))</f>
        <v/>
      </c>
      <c r="T18" s="308" t="str">
        <f>IF(O18=0,"",IF(AND(R18="A",O18='Résultats officiels'!O18,V18='Résultats officiels'!V18,'Résultats officiels'!V19=U!V19),1,IF(AND(U!R19="A",U!O18='Résultats officiels'!O22,U!V18='Résultats officiels'!V23,'Résultats officiels'!V22=U!V19),1,"")))</f>
        <v/>
      </c>
      <c r="U18" s="121" t="str">
        <f>IF(OR(I58&lt;2),"G1",T(J57))</f>
        <v>Belgique</v>
      </c>
      <c r="V18" s="218">
        <v>2</v>
      </c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7</v>
      </c>
      <c r="AQ18" s="24">
        <f>AO18-AP18</f>
        <v>-7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-400</v>
      </c>
      <c r="BA18" s="22">
        <f>10000*(AR18+AU18)+(F16-E16+F19-E19)*100+(F16+F19)</f>
        <v>-500</v>
      </c>
      <c r="BB18" s="22" t="s">
        <v>73</v>
      </c>
      <c r="BC18" s="24">
        <f>10000*(AT18+AU18)+(F19-E19+E21-F21)*100+(F19+E21)</f>
        <v>-500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officiels'!H19,U!E19='Résultats officiels'!E19,'Résultats officiels'!F19=U!F19),1,""))</f>
        <v/>
      </c>
      <c r="D19" s="68" t="str">
        <f>G17</f>
        <v>Espagne</v>
      </c>
      <c r="E19" s="217">
        <v>3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3</v>
      </c>
      <c r="L19" s="112">
        <f>INDEX(AO17:AO20,MATCH(AK19,$AL17:$AL20,0))</f>
        <v>3</v>
      </c>
      <c r="M19" s="111">
        <f>INDEX(AP17:AP20,MATCH(AK19,$AL17:$AL20,0))</f>
        <v>4</v>
      </c>
      <c r="N19" s="113">
        <f>INDEX(AQ17:AQ20,MATCH(AK19,$AL17:$AL20,0))</f>
        <v>-1</v>
      </c>
      <c r="O19" s="293"/>
      <c r="P19" s="293"/>
      <c r="Q19" s="97" t="str">
        <f>IF(AND('Résultats officiels'!O18&gt;0,U19='Résultats officiels'!U19),"E",IF(AND('Résultats officiels'!O22&gt;0,'Résultats officiels'!U22=U!U19),"E",""))</f>
        <v/>
      </c>
      <c r="R19" s="98" t="str">
        <f>IF('Résultats officiels'!O22=0,"",IF(AND(U18='Résultats officiels'!U23,'Résultats officiels'!U22=U!U19),"A",""))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Pologne</v>
      </c>
      <c r="V19" s="219">
        <v>1</v>
      </c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6</v>
      </c>
      <c r="AO19" s="23">
        <f>E17+F18+F21</f>
        <v>5</v>
      </c>
      <c r="AP19" s="22">
        <f>F17+E18+E21</f>
        <v>3</v>
      </c>
      <c r="AQ19" s="24">
        <f>AO19-AP19</f>
        <v>2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60304</v>
      </c>
      <c r="BA19" s="22" t="s">
        <v>73</v>
      </c>
      <c r="BB19" s="22">
        <f>10000*(AR19+AU19)+(E17-F17+F18-E18)*100+(E17+F18)</f>
        <v>30003</v>
      </c>
      <c r="BC19" s="24">
        <f>10000*(AS19+AU19)+(E17-F17+F21-E21)*100+(E17+F21)</f>
        <v>30103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officiels'!H20,U!E20='Résultats officiels'!E20,'Résultats officiels'!F20=U!F20),1,""))</f>
        <v/>
      </c>
      <c r="D20" s="68" t="str">
        <f>G17</f>
        <v>Espagne</v>
      </c>
      <c r="E20" s="217">
        <v>2</v>
      </c>
      <c r="F20" s="217">
        <v>0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7</v>
      </c>
      <c r="N20" s="117">
        <f>INDEX(AQ17:AQ20,MATCH(AK20,$AL17:$AL20,0))</f>
        <v>-7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officiels'!U17=U!U20),"E",""))</f>
        <v/>
      </c>
      <c r="R20" s="98" t="str">
        <f>IF('Résultats officiels'!O20=0,"",IF(AND(U20='Résultats officiels'!U20,'Résultats officiels'!U21=U!U21),"A",""))</f>
        <v/>
      </c>
      <c r="S20" s="286" t="str">
        <f>IF(O20=0,"",IF(AND(R20="A",O20='Résultats officiels'!O20),1,IF(AND(U!R21="A",U!O20='Résultats officiels'!O16),1,"")))</f>
        <v/>
      </c>
      <c r="T20" s="308" t="str">
        <f>IF(O20=0,"",IF(AND(R20="A",O20='Résultats officiels'!O20,V20='Résultats officiels'!V20,'Résultats officiels'!V21=U!V21),1,IF(AND(U!R21="A",U!O20='Résultats officiels'!O16,U!V20='Résultats officiels'!V17,'Résultats officiels'!V16=U!V21),1,"")))</f>
        <v/>
      </c>
      <c r="U20" s="121" t="str">
        <f>IF(OR(I50&lt;2),"F1",T(J49))</f>
        <v>Allemagne</v>
      </c>
      <c r="V20" s="218">
        <v>3</v>
      </c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9</v>
      </c>
      <c r="AO20" s="32">
        <f>F17+E19+E20</f>
        <v>7</v>
      </c>
      <c r="AP20" s="27">
        <f>E17+F19+F20</f>
        <v>1</v>
      </c>
      <c r="AQ20" s="33">
        <f>AO20-AP20</f>
        <v>6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60505</v>
      </c>
      <c r="BB20" s="27">
        <f>10000*(AR20+AT20)+(E20-F20+F17-E17)*100+(E20+F17)</f>
        <v>60304</v>
      </c>
      <c r="BC20" s="33">
        <f>10000*(AS20+AT20)+(E19-F19+F17-E17)*100+(E19+F17)</f>
        <v>60405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officiels'!H21,U!E21='Résultats officiels'!E21,'Résultats officiels'!F21=U!F21),1,""))</f>
        <v/>
      </c>
      <c r="D21" s="71" t="str">
        <f>G16</f>
        <v>Iran</v>
      </c>
      <c r="E21" s="217">
        <v>0</v>
      </c>
      <c r="F21" s="217">
        <v>2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5"/>
      <c r="L21" s="175"/>
      <c r="M21" s="175"/>
      <c r="N21" s="175"/>
      <c r="O21" s="293"/>
      <c r="P21" s="293"/>
      <c r="Q21" s="97" t="str">
        <f>IF(AND('Résultats officiels'!O20&gt;0,U21='Résultats officiels'!U21),"E",IF(AND('Résultats officiels'!O16&gt;0,'Résultats officiels'!U16=U!U21),"E",""))</f>
        <v/>
      </c>
      <c r="R21" s="98" t="str">
        <f>IF('Résultats officiels'!O16=0,"",IF(AND(U20='Résultats officiels'!U17,'Résultats officiels'!U16=U!U21),"A",""))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Costa Rica</v>
      </c>
      <c r="V21" s="219">
        <v>1</v>
      </c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7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1</v>
      </c>
      <c r="P22" s="293"/>
      <c r="Q22" s="97" t="str">
        <f>IF(AND('Résultats officiels'!O22&gt;0,U22='Résultats officiels'!U22),"E",IF(AND('Résultats officiels'!O18&gt;0,'Résultats officiels'!U19=U!U22),"E",""))</f>
        <v>E</v>
      </c>
      <c r="R22" s="98" t="str">
        <f>IF('Résultats officiels'!O22=0,"",IF(AND(U22='Résultats officiels'!U22,'Résultats officiels'!U23=U!U23),"A",""))</f>
        <v>A</v>
      </c>
      <c r="S22" s="286" t="str">
        <f>IF(O22=0,"",IF(AND(R22="A",O22='Résultats officiels'!O22),1,IF(AND(U!R23="A",U!O22='Résultats officiels'!O18),1,"")))</f>
        <v/>
      </c>
      <c r="T22" s="308" t="str">
        <f>IF(O22=0,"",IF(AND(R22="A",O22='Résultats officiels'!O22,V22='Résultats officiels'!V22,'Résultats officiels'!V23=U!V23),1,IF(AND(U!R23="A",U!O22='Résultats officiels'!O18,U!V22='Résultats officiels'!V19,'Résultats officiels'!V18=U!V23),1,"")))</f>
        <v/>
      </c>
      <c r="U22" s="121" t="str">
        <f>IF(OR(I66&lt;2),"H1",T(J65))</f>
        <v>Colombie</v>
      </c>
      <c r="V22" s="218">
        <v>2</v>
      </c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7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officiels'!U18=U!U23),"E",""))</f>
        <v>E</v>
      </c>
      <c r="R23" s="98" t="str">
        <f>IF('Résultats officiels'!O18=0,"",IF(AND(U22='Résultats officiels'!U19,'Résultats officiels'!U18=U!U23),"A",""))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1</v>
      </c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officiels'!H24,U!E24='Résultats officiels'!E24,'Résultats officiels'!F24=U!F24),1,""))</f>
        <v/>
      </c>
      <c r="D24" s="67" t="s">
        <v>88</v>
      </c>
      <c r="E24" s="217">
        <v>2</v>
      </c>
      <c r="F24" s="217">
        <v>0</v>
      </c>
      <c r="G24" s="72" t="s">
        <v>76</v>
      </c>
      <c r="H24" s="95">
        <f t="shared" si="0"/>
        <v>1</v>
      </c>
      <c r="I24" s="177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officiels'!H25,U!E25='Résultats officiels'!E25,'Résultats officiels'!F25=U!F25),1,""))</f>
        <v/>
      </c>
      <c r="D25" s="68" t="s">
        <v>125</v>
      </c>
      <c r="E25" s="217">
        <v>2</v>
      </c>
      <c r="F25" s="217">
        <v>1</v>
      </c>
      <c r="G25" s="73" t="s">
        <v>126</v>
      </c>
      <c r="H25" s="95">
        <f t="shared" si="0"/>
        <v>1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7</v>
      </c>
      <c r="M25" s="103">
        <f>INDEX(AP25:AP28,MATCH(AK25,$AL25:$AL28,0))</f>
        <v>2</v>
      </c>
      <c r="N25" s="123">
        <f>INDEX(AQ25:AQ28,MATCH(AK25,$AL25:$AL28,0))</f>
        <v>5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7</v>
      </c>
      <c r="AP25" s="22">
        <f>F24+F26+E28</f>
        <v>2</v>
      </c>
      <c r="AQ25" s="24">
        <f>AO25-AP25</f>
        <v>5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60304</v>
      </c>
      <c r="BA25" s="22">
        <f>10000*(AS25+AU25)+(E24-F24+F28-E28)*100+(E24+F28)</f>
        <v>60405</v>
      </c>
      <c r="BB25" s="22">
        <f>10000*(AT25+AU25)+(F28-E28+E26-F26)*100+(F28+E26)</f>
        <v>60305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officiels'!H26,U!E26='Résultats officiels'!E26,'Résultats officiels'!F26=U!F26),1,""))</f>
        <v/>
      </c>
      <c r="D26" s="68" t="str">
        <f>D24</f>
        <v>France</v>
      </c>
      <c r="E26" s="217">
        <v>2</v>
      </c>
      <c r="F26" s="217">
        <v>1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Pérou</v>
      </c>
      <c r="K26" s="108">
        <f>INDEX(AN25:AN28,MATCH(AK26,$AL25:$AL28,0))</f>
        <v>6</v>
      </c>
      <c r="L26" s="109">
        <f>INDEX(AO25:AO28,MATCH(AK26,$AL25:$AL28,0))</f>
        <v>5</v>
      </c>
      <c r="M26" s="108">
        <f>INDEX(AP25:AP28,MATCH(AK26,$AL25:$AL28,0))</f>
        <v>4</v>
      </c>
      <c r="N26" s="110">
        <f>INDEX(AQ25:AQ28,MATCH(AK26,$AL25:$AL28,0))</f>
        <v>1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officiels'!U28=U!U26),"E",""))</f>
        <v/>
      </c>
      <c r="R26" s="98" t="str">
        <f>IF('Résultats officiels'!O26=0,"",IF(AND(U26='Résultats officiels'!U26,'Résultats officiels'!U27=U!U27),"A",""))</f>
        <v/>
      </c>
      <c r="S26" s="286" t="str">
        <f>IF(O26=0,"",IF(AND(R26="A",O26='Résultats officiels'!O26),1,IF(AND(U!R27="A",U!O26='Résultats officiels'!O28),1,"")))</f>
        <v/>
      </c>
      <c r="T26" s="287" t="str">
        <f>IF(O26=0,"",IF(AND(R26="A",O26='Résultats officiels'!O26,V26='Résultats officiels'!V26,'Résultats officiels'!V27=U!V27),1,IF(AND(U!R27="A",U!O26='Résultats officiels'!O28,U!V26='Résultats officiels'!V28,'Résultats officiels'!V29=U!V27),1,"")))</f>
        <v/>
      </c>
      <c r="U26" s="125" t="str">
        <f>IF(100*V8+W8&gt;100*V9+W9,U8,IF(100*V8+W8&lt;100*V9+W9,U9,CONCATENATE(U8," ou ",U9)))</f>
        <v>Portugal</v>
      </c>
      <c r="V26" s="218">
        <v>1</v>
      </c>
      <c r="W26" s="100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1.9700000000000002</v>
      </c>
      <c r="AL26" s="28">
        <f>SUM(BD26:BG26)+2.46</f>
        <v>3.96</v>
      </c>
      <c r="AM26" s="21" t="str">
        <f>G24</f>
        <v>Australie</v>
      </c>
      <c r="AN26" s="22">
        <f>SUM(AR26:AU26)</f>
        <v>0</v>
      </c>
      <c r="AO26" s="23">
        <f>F24+F27+E29</f>
        <v>2</v>
      </c>
      <c r="AP26" s="22">
        <f>E24+E27+F29</f>
        <v>6</v>
      </c>
      <c r="AQ26" s="24">
        <f>AO26-AP26</f>
        <v>-4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-299</v>
      </c>
      <c r="BA26" s="22">
        <f>10000*(AR26+AU26)+(F24-E24+F27-E27)*100+(F24+F27)</f>
        <v>-299</v>
      </c>
      <c r="BB26" s="22" t="s">
        <v>73</v>
      </c>
      <c r="BC26" s="24">
        <f>10000*(AT26+AU26)+(F27-E27+E29-F29)*100+(F27+E29)</f>
        <v>-198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officiels'!H27,U!E27='Résultats officiels'!E27,'Résultats officiels'!F27=U!F27),1,""))</f>
        <v/>
      </c>
      <c r="D27" s="68" t="str">
        <f>G25</f>
        <v>Danemark</v>
      </c>
      <c r="E27" s="217">
        <v>2</v>
      </c>
      <c r="F27" s="217">
        <v>1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Danemark</v>
      </c>
      <c r="K27" s="111">
        <f>INDEX(AN25:AN28,MATCH(AK27,$AL25:$AL28,0))</f>
        <v>3</v>
      </c>
      <c r="L27" s="112">
        <f>INDEX(AO25:AO28,MATCH(AK27,$AL25:$AL28,0))</f>
        <v>4</v>
      </c>
      <c r="M27" s="111">
        <f>INDEX(AP25:AP28,MATCH(AK27,$AL25:$AL28,0))</f>
        <v>6</v>
      </c>
      <c r="N27" s="113">
        <f>INDEX(AQ25:AQ28,MATCH(AK27,$AL25:$AL28,0))</f>
        <v>-2</v>
      </c>
      <c r="O27" s="293"/>
      <c r="P27" s="293"/>
      <c r="Q27" s="97" t="str">
        <f>IF(AND('Résultats officiels'!O26&gt;0,U27='Résultats officiels'!U27),"E",IF(AND('Résultats officiels'!O28&gt;0,'Résultats officiels'!U29=U!U27),"E",""))</f>
        <v>E</v>
      </c>
      <c r="R27" s="98" t="str">
        <f>IF('Résultats officiels'!O28=0,"",IF(AND(U26='Résultats officiels'!U28,'Résultats officiels'!U29=U!U27),"A",""))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3</v>
      </c>
      <c r="W27" s="100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2.98</v>
      </c>
      <c r="AL27" s="28">
        <f>SUM(BD27:BG27)+2.47</f>
        <v>1.9700000000000002</v>
      </c>
      <c r="AM27" s="21" t="str">
        <f>D25</f>
        <v>Pérou</v>
      </c>
      <c r="AN27" s="22">
        <f>SUM(AR27:AU27)</f>
        <v>6</v>
      </c>
      <c r="AO27" s="23">
        <f>E25+F26+F29</f>
        <v>5</v>
      </c>
      <c r="AP27" s="22">
        <f>F25+E26+E29</f>
        <v>4</v>
      </c>
      <c r="AQ27" s="24">
        <f>AO27-AP27</f>
        <v>1</v>
      </c>
      <c r="AR27" s="22">
        <f>IF(ISBLANK(F26),0,IF(AT25=3,0,IF(AT25=1,1,3)))</f>
        <v>0</v>
      </c>
      <c r="AS27" s="22">
        <f>IF(ISBLANK(F29),0,IF(F29&gt;E29,3,IF(F29=E29,1,0)))</f>
        <v>3</v>
      </c>
      <c r="AT27" s="22" t="s">
        <v>73</v>
      </c>
      <c r="AU27" s="22">
        <f>IF(ISBLANK(E25),0,IF(E25&gt;F25,3,IF(E25=F25,1,0)))</f>
        <v>3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1</v>
      </c>
      <c r="AZ27" s="23">
        <f>10000*(AR27+AS27)+(F26-E26+F29-E29)*100+(F26+F29)</f>
        <v>30003</v>
      </c>
      <c r="BA27" s="22" t="s">
        <v>73</v>
      </c>
      <c r="BB27" s="22">
        <f>10000*(AR27+AU27)+(E25-F25+F26-E26)*100+(E25+F26)</f>
        <v>30003</v>
      </c>
      <c r="BC27" s="24">
        <f>10000*(AS27+AU27)+(E25-F25+F29-E29)*100+(E25+F29)</f>
        <v>60204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-0.5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officiels'!H28,U!E28='Résultats officiels'!E28,'Résultats officiels'!F28=U!F28),1,""))</f>
        <v/>
      </c>
      <c r="D28" s="68" t="str">
        <f>G25</f>
        <v>Danemark</v>
      </c>
      <c r="E28" s="217">
        <v>1</v>
      </c>
      <c r="F28" s="217">
        <v>3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Australie</v>
      </c>
      <c r="K28" s="115">
        <f>INDEX(AN25:AN28,MATCH(AK28,$AL25:$AL28,0))</f>
        <v>0</v>
      </c>
      <c r="L28" s="116">
        <f>INDEX(AO25:AO28,MATCH(AK28,$AL25:$AL28,0))</f>
        <v>2</v>
      </c>
      <c r="M28" s="115">
        <f>INDEX(AP25:AP28,MATCH(AK28,$AL25:$AL28,0))</f>
        <v>6</v>
      </c>
      <c r="N28" s="117">
        <f>INDEX(AQ25:AQ28,MATCH(AK28,$AL25:$AL28,0))</f>
        <v>-4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officiels'!U26=U!U28),"E",""))</f>
        <v/>
      </c>
      <c r="R28" s="98" t="str">
        <f>IF('Résultats officiels'!O28=0,"",IF(AND(U28='Résultats officiels'!U28,'Résultats officiels'!U29=U!U29),"A",""))</f>
        <v/>
      </c>
      <c r="S28" s="286" t="str">
        <f>IF(O28=0,"",IF(AND(R28="A",O28='Résultats officiels'!O28),1,IF(AND(U!R29="A",U!O28='Résultats officiels'!O26),1,"")))</f>
        <v/>
      </c>
      <c r="T28" s="287" t="str">
        <f>IF(O28=0,"",IF(AND(R28="A",O28='Résultats officiels'!O28,V28='Résultats officiels'!V28,'Résultats officiels'!V29=U!V29),1,IF(AND(U!R29="A",U!O28='Résultats officiels'!O26,U!V28='Résultats officiels'!V26,'Résultats officiels'!V27=U!V29),1,"")))</f>
        <v/>
      </c>
      <c r="U28" s="125" t="str">
        <f>IF(100*V12+W12&gt;100*V13+W13,U12,IF(100*V12+W12&lt;100*V13+W13,U13,CONCATENATE(U12," ou ",U13)))</f>
        <v>Espagne</v>
      </c>
      <c r="V28" s="218">
        <v>3</v>
      </c>
      <c r="W28" s="100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3.96</v>
      </c>
      <c r="AL28" s="30">
        <f>SUM(BD28:BG28)+2.48</f>
        <v>2.98</v>
      </c>
      <c r="AM28" s="31" t="str">
        <f>G25</f>
        <v>Danemark</v>
      </c>
      <c r="AN28" s="27">
        <f>SUM(AR28:AU28)</f>
        <v>3</v>
      </c>
      <c r="AO28" s="32">
        <f>F25+E27+E28</f>
        <v>4</v>
      </c>
      <c r="AP28" s="27">
        <f>E25+F27+F28</f>
        <v>6</v>
      </c>
      <c r="AQ28" s="33">
        <f>AO28-AP28</f>
        <v>-2</v>
      </c>
      <c r="AR28" s="27">
        <f>IF(ISBLANK(E28),0,IF(AU25=3,0,IF(AU25=1,1,3)))</f>
        <v>0</v>
      </c>
      <c r="AS28" s="27">
        <f>IF(ISBLANK(E27),0,IF(AU26=3,0,IF(AU26=1,1,3)))</f>
        <v>3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29903</v>
      </c>
      <c r="BB28" s="27">
        <f>10000*(AR28+AT28)+(E28-F28+F25-E25)*100+(E28+F25)</f>
        <v>-298</v>
      </c>
      <c r="BC28" s="33">
        <f>10000*(AS28+AT28)+(E27-F27+F25-E25)*100+(E27+F25)</f>
        <v>30003</v>
      </c>
      <c r="BD28" s="34">
        <f>-BG25</f>
        <v>0.5</v>
      </c>
      <c r="BE28" s="35">
        <f>-BG26</f>
        <v>-0.5</v>
      </c>
      <c r="BF28" s="35">
        <f>-BG27</f>
        <v>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>
        <f>IF(H29=0,"",IF(H29='Résultats officiels'!H29,1,""))</f>
        <v>1</v>
      </c>
      <c r="C29" s="75" t="str">
        <f>IF(H29=0,"",IF(AND(H29='Résultats officiels'!H29,U!E29='Résultats officiels'!E29,'Résultats officiels'!F29=U!F29),1,""))</f>
        <v/>
      </c>
      <c r="D29" s="71" t="str">
        <f>G24</f>
        <v>Australie</v>
      </c>
      <c r="E29" s="217">
        <v>1</v>
      </c>
      <c r="F29" s="217">
        <v>2</v>
      </c>
      <c r="G29" s="74" t="str">
        <f>D25</f>
        <v>Pérou</v>
      </c>
      <c r="H29" s="95">
        <f t="shared" si="0"/>
        <v>2</v>
      </c>
      <c r="I29" s="118"/>
      <c r="J29" s="119" t="str">
        <f>IF(OR(I27&lt;3,I26&lt;2),"TIRAGE AU SORT !!!"," ")</f>
        <v xml:space="preserve"> </v>
      </c>
      <c r="K29" s="175"/>
      <c r="L29" s="175"/>
      <c r="M29" s="175"/>
      <c r="N29" s="175"/>
      <c r="O29" s="293"/>
      <c r="P29" s="293"/>
      <c r="Q29" s="97" t="str">
        <f>IF(AND('Résultats officiels'!O28&gt;0,U29='Résultats officiels'!U29),"E",IF(AND('Résultats officiels'!O26&gt;0,'Résultats officiels'!U27=U!U29),"E",""))</f>
        <v/>
      </c>
      <c r="R29" s="98" t="str">
        <f>IF('Résultats officiels'!O26=0,"",IF(AND(U28='Résultats officiels'!U26,'Résultats officiels'!U27=U!U29),"A",""))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2</v>
      </c>
      <c r="W29" s="100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7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officiels'!U32=U!U30),"E",""))</f>
        <v>E</v>
      </c>
      <c r="R30" s="98" t="str">
        <f>IF('Résultats officiels'!O30=0,"",IF(AND(U30='Résultats officiels'!U30,'Résultats officiels'!U31=U!U31),"A",""))</f>
        <v>A</v>
      </c>
      <c r="S30" s="286" t="str">
        <f>IF(O30=0,"",IF(AND(R30="A",O30='Résultats officiels'!O30),1,IF(AND(U!R31="A",U!O30='Résultats officiels'!O32),1,"")))</f>
        <v/>
      </c>
      <c r="T30" s="287" t="str">
        <f>IF(O30=0,"",IF(AND(R30="A",O30='Résultats officiels'!O30,V30='Résultats officiels'!V30,'Résultats officiels'!V31=U!V31),1,IF(AND(U!R31="A",U!O30='Résultats officiels'!O32,U!V30='Résultats officiels'!V32,'Résultats officiels'!V33=U!V31),1,"")))</f>
        <v/>
      </c>
      <c r="U30" s="125" t="str">
        <f>IF(100*V16+W16&gt;100*V17+W17,U16,IF(100*V16+W16&lt;100*V17+W17,U17,CONCATENATE(U16," ou ",U17)))</f>
        <v>Brésil</v>
      </c>
      <c r="V30" s="218">
        <v>3</v>
      </c>
      <c r="W30" s="100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7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officiels'!U33=U!U31),"E",""))</f>
        <v>E</v>
      </c>
      <c r="R31" s="98" t="str">
        <f>IF('Résultats officiels'!O32=0,"",IF(AND(U30='Résultats officiels'!U32,'Résultats officiels'!U33=U!U31),"A",""))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1</v>
      </c>
      <c r="W31" s="100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officiels'!H32,U!E32='Résultats officiels'!E32,'Résultats officiels'!F32=U!F32),1,""))</f>
        <v/>
      </c>
      <c r="D32" s="67" t="s">
        <v>94</v>
      </c>
      <c r="E32" s="217">
        <v>3</v>
      </c>
      <c r="F32" s="217">
        <v>0</v>
      </c>
      <c r="G32" s="72" t="s">
        <v>127</v>
      </c>
      <c r="H32" s="95">
        <f t="shared" si="0"/>
        <v>1</v>
      </c>
      <c r="I32" s="177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officiels'!U30=U!U32),"E",""))</f>
        <v/>
      </c>
      <c r="R32" s="98" t="str">
        <f>IF('Résultats officiels'!O32=0,"",IF(AND(U32='Résultats officiels'!U32,'Résultats officiels'!U33=U!U33),"A",""))</f>
        <v/>
      </c>
      <c r="S32" s="286" t="str">
        <f>IF(O32=0,"",IF(AND(R32="A",O32='Résultats officiels'!O32),1,IF(AND(U!R33="A",U!O32='Résultats officiels'!O30),1,"")))</f>
        <v/>
      </c>
      <c r="T32" s="287" t="str">
        <f>IF(O32=0,"",IF(AND(R32="A",O32='Résultats officiels'!O32,V32='Résultats officiels'!V32,'Résultats officiels'!V33=U!V33),1,IF(AND(U!R33="A",U!O32='Résultats officiels'!O30,U!V32='Résultats officiels'!V30,'Résultats officiels'!V31=U!V33),1,"")))</f>
        <v/>
      </c>
      <c r="U32" s="125" t="str">
        <f>IF(100*V20+W20&gt;100*V21+W21,U20,IF(100*V20+W20&lt;100*V21+W21,U21,CONCATENATE(U20," ou ",U21)))</f>
        <v>Allemagne</v>
      </c>
      <c r="V32" s="218">
        <v>2</v>
      </c>
      <c r="W32" s="100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 t="str">
        <f>IF(H33=0,"",IF(AND(H33='Résultats officiels'!H33,U!E33='Résultats officiels'!E33,'Résultats officiels'!F33=U!F33),1,""))</f>
        <v/>
      </c>
      <c r="D33" s="68" t="s">
        <v>37</v>
      </c>
      <c r="E33" s="217">
        <v>2</v>
      </c>
      <c r="F33" s="217">
        <v>1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9</v>
      </c>
      <c r="L33" s="104">
        <f>INDEX(AO33:AO36,MATCH(AK33,$AL33:$AL36,0))</f>
        <v>10</v>
      </c>
      <c r="M33" s="103">
        <f>INDEX(AP33:AP36,MATCH(AK33,$AL33:$AL36,0))</f>
        <v>2</v>
      </c>
      <c r="N33" s="123">
        <f>INDEX(AQ33:AQ36,MATCH(AK33,$AL33:$AL36,0))</f>
        <v>8</v>
      </c>
      <c r="O33" s="293"/>
      <c r="P33" s="293"/>
      <c r="Q33" s="97" t="str">
        <f>IF(AND('Résultats officiels'!O32&gt;0,U33='Résultats officiels'!U33),"E",IF(AND('Résultats officiels'!O30&gt;0,'Résultats officiels'!U31=U!U33),"E",""))</f>
        <v/>
      </c>
      <c r="R33" s="98" t="str">
        <f>IF('Résultats officiels'!O30=0,"",IF(AND(U32='Résultats officiels'!U30,'Résultats officiels'!U31=U!U33),"A",""))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Colombie</v>
      </c>
      <c r="V33" s="219">
        <v>1</v>
      </c>
      <c r="W33" s="100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9</v>
      </c>
      <c r="AO33" s="23">
        <f>E32+E34+F36</f>
        <v>10</v>
      </c>
      <c r="AP33" s="22">
        <f>F32+F34+E36</f>
        <v>2</v>
      </c>
      <c r="AQ33" s="24">
        <f>AO33-AP33</f>
        <v>8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60506</v>
      </c>
      <c r="BA33" s="22">
        <f>10000*(AS33+AU33)+(E32-F32+F36-E36)*100+(E32+F36)</f>
        <v>60607</v>
      </c>
      <c r="BB33" s="22">
        <f>10000*(AT33+AU33)+(F36-E36+E34-F34)*100+(F36+E34)</f>
        <v>60507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officiels'!H34,U!E34='Résultats officiels'!E34,'Résultats officiels'!F34=U!F34),1,""))</f>
        <v/>
      </c>
      <c r="D34" s="68" t="str">
        <f>D32</f>
        <v>Argentine</v>
      </c>
      <c r="E34" s="217">
        <v>3</v>
      </c>
      <c r="F34" s="217">
        <v>1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6</v>
      </c>
      <c r="L34" s="109">
        <f>INDEX(AO33:AO36,MATCH(AK34,$AL33:$AL36,0))</f>
        <v>5</v>
      </c>
      <c r="M34" s="108">
        <f>INDEX(AP33:AP36,MATCH(AK34,$AL33:$AL36,0))</f>
        <v>5</v>
      </c>
      <c r="N34" s="110">
        <f>INDEX(AQ33:AQ36,MATCH(AK34,$AL33:$AL36,0))</f>
        <v>0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3.96</v>
      </c>
      <c r="AM34" s="21" t="str">
        <f>G32</f>
        <v>Islande</v>
      </c>
      <c r="AN34" s="22">
        <f>SUM(AR34:AU34)</f>
        <v>1</v>
      </c>
      <c r="AO34" s="23">
        <f>F32+F35+E37</f>
        <v>2</v>
      </c>
      <c r="AP34" s="22">
        <f>E32+E35+F37</f>
        <v>6</v>
      </c>
      <c r="AQ34" s="24">
        <f>AO34-AP34</f>
        <v>-4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1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-399</v>
      </c>
      <c r="BA34" s="22">
        <f>10000*(AR34+AU34)+(F32-E32+F35-E35)*100+(F32+F35)</f>
        <v>9701</v>
      </c>
      <c r="BB34" s="22" t="s">
        <v>73</v>
      </c>
      <c r="BC34" s="24">
        <f>10000*(AT34+AU34)+(F35-E35+E37-F37)*100+(F35+E37)</f>
        <v>9902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officiels'!H35,U!E35='Résultats officiels'!E35,'Résultats officiels'!F35=U!F35),1,""))</f>
        <v/>
      </c>
      <c r="D35" s="68" t="str">
        <f>G33</f>
        <v>Nigéria</v>
      </c>
      <c r="E35" s="217">
        <v>1</v>
      </c>
      <c r="F35" s="217">
        <v>1</v>
      </c>
      <c r="G35" s="73" t="str">
        <f>G32</f>
        <v>Islande</v>
      </c>
      <c r="H35" s="95">
        <f t="shared" si="0"/>
        <v>3</v>
      </c>
      <c r="I35" s="106">
        <f>AI35</f>
        <v>3</v>
      </c>
      <c r="J35" s="68" t="str">
        <f>INDEX(AM33:AM36,MATCH(AK35,$AL33:$AL36,0))</f>
        <v>Nigéria</v>
      </c>
      <c r="K35" s="111">
        <f>INDEX(AN33:AN36,MATCH(AK35,$AL33:$AL36,0))</f>
        <v>1</v>
      </c>
      <c r="L35" s="112">
        <f>INDEX(AO33:AO36,MATCH(AK35,$AL33:$AL36,0))</f>
        <v>3</v>
      </c>
      <c r="M35" s="111">
        <f>INDEX(AP33:AP36,MATCH(AK35,$AL33:$AL36,0))</f>
        <v>7</v>
      </c>
      <c r="N35" s="113">
        <f>INDEX(AQ33:AQ36,MATCH(AK35,$AL33:$AL36,0))</f>
        <v>-4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2.98</v>
      </c>
      <c r="AL35" s="28">
        <f>SUM(BD35:BG35)+2.47</f>
        <v>1.9700000000000002</v>
      </c>
      <c r="AM35" s="21" t="str">
        <f>D33</f>
        <v>Croatie</v>
      </c>
      <c r="AN35" s="22">
        <f>SUM(AR35:AU35)</f>
        <v>6</v>
      </c>
      <c r="AO35" s="23">
        <f>E33+F34+F37</f>
        <v>5</v>
      </c>
      <c r="AP35" s="22">
        <f>F33+E34+E37</f>
        <v>5</v>
      </c>
      <c r="AQ35" s="24">
        <f>AO35-AP35</f>
        <v>0</v>
      </c>
      <c r="AR35" s="22">
        <f>IF(ISBLANK(F34),0,IF(AT33=3,0,IF(AT33=1,1,3)))</f>
        <v>0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29903</v>
      </c>
      <c r="BA35" s="22" t="s">
        <v>73</v>
      </c>
      <c r="BB35" s="22">
        <f>10000*(AR35+AU35)+(E33-F33+F34-E34)*100+(E33+F34)</f>
        <v>29903</v>
      </c>
      <c r="BC35" s="24">
        <f>10000*(AS35+AU35)+(E33-F33+F37-E37)*100+(E33+F37)</f>
        <v>60204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officiels'!H36,U!E36='Résultats officiels'!E36,'Résultats officiels'!F36=U!F36),1,""))</f>
        <v/>
      </c>
      <c r="D36" s="68" t="str">
        <f>G33</f>
        <v>Nigéria</v>
      </c>
      <c r="E36" s="217">
        <v>1</v>
      </c>
      <c r="F36" s="217">
        <v>4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Islande</v>
      </c>
      <c r="K36" s="115">
        <f>INDEX(AN33:AN36,MATCH(AK36,$AL33:$AL36,0))</f>
        <v>1</v>
      </c>
      <c r="L36" s="116">
        <f>INDEX(AO33:AO36,MATCH(AK36,$AL33:$AL36,0))</f>
        <v>2</v>
      </c>
      <c r="M36" s="115">
        <f>INDEX(AP33:AP36,MATCH(AK36,$AL33:$AL36,0))</f>
        <v>6</v>
      </c>
      <c r="N36" s="117">
        <f>INDEX(AQ33:AQ36,MATCH(AK36,$AL33:$AL36,0))</f>
        <v>-4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officiels'!U38=U!U36),"E",""))</f>
        <v>E</v>
      </c>
      <c r="R36" s="98" t="str">
        <f>IF('Résultats officiels'!O36=0,"",IF(AND(U36='Résultats officiels'!U36,'Résultats officiels'!U37=U!U37),"A",""))</f>
        <v/>
      </c>
      <c r="S36" s="286" t="str">
        <f>IF(O36=0,"",IF(AND(R36="A",O36='Résultats officiels'!O36),1,IF(AND(U!R37="A",U!O36='Résultats officiels'!O38),1,"")))</f>
        <v/>
      </c>
      <c r="T36" s="297" t="str">
        <f>IF(O36=0,"",IF(AND(R36="A",O36='Résultats officiels'!O36,V36='Résultats officiels'!V36,'Résultats officiels'!V37=U!V37),1,IF(AND(U!R37="A",U!O36='Résultats officiels'!O38,U!V36='Résultats officiels'!V38,'Résultats officiels'!V39=U!V37),1,"")))</f>
        <v/>
      </c>
      <c r="U36" s="128" t="str">
        <f>IF(100*V26+W26&gt;100*V27+W27,U26,IF(100*V26+W26&lt;100*V27+W27,U27,IF(X27*X26=1,"-",CONCATENATE(U26," ou ",U27))))</f>
        <v>France</v>
      </c>
      <c r="V36" s="218">
        <v>2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3.96</v>
      </c>
      <c r="AL36" s="30">
        <f>SUM(BD36:BG36)+2.48</f>
        <v>2.98</v>
      </c>
      <c r="AM36" s="31" t="str">
        <f>G33</f>
        <v>Nigéria</v>
      </c>
      <c r="AN36" s="27">
        <f>SUM(AR36:AU36)</f>
        <v>1</v>
      </c>
      <c r="AO36" s="32">
        <f>F33+E35+E36</f>
        <v>3</v>
      </c>
      <c r="AP36" s="27">
        <f>E33+F35+F36</f>
        <v>7</v>
      </c>
      <c r="AQ36" s="33">
        <f>AO36-AP36</f>
        <v>-4</v>
      </c>
      <c r="AR36" s="27">
        <f>IF(ISBLANK(E36),0,IF(AU33=3,0,IF(AU33=1,1,3)))</f>
        <v>0</v>
      </c>
      <c r="AS36" s="27">
        <f>IF(ISBLANK(E35),0,IF(AU34=3,0,IF(AU34=1,1,3)))</f>
        <v>1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1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9702</v>
      </c>
      <c r="BB36" s="27">
        <f>10000*(AR36+AT36)+(E36-F36+F33-E33)*100+(E36+F33)</f>
        <v>-398</v>
      </c>
      <c r="BC36" s="33">
        <f>10000*(AS36+AT36)+(E35-F35+F33-E33)*100+(E35+F33)</f>
        <v>9902</v>
      </c>
      <c r="BD36" s="34">
        <f>-BG33</f>
        <v>0.5</v>
      </c>
      <c r="BE36" s="35">
        <f>-BG34</f>
        <v>-0.5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>
        <f>IF(H37=0,"",IF(AND(H37='Résultats officiels'!H37,U!E37='Résultats officiels'!E37,'Résultats officiels'!F37=U!F37),1,""))</f>
        <v>1</v>
      </c>
      <c r="D37" s="71" t="str">
        <f>G32</f>
        <v>Islande</v>
      </c>
      <c r="E37" s="217">
        <v>1</v>
      </c>
      <c r="F37" s="217">
        <v>2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75"/>
      <c r="L37" s="175"/>
      <c r="M37" s="175"/>
      <c r="N37" s="175"/>
      <c r="O37" s="293"/>
      <c r="P37" s="293"/>
      <c r="Q37" s="97" t="str">
        <f>IF(AND('Résultats officiels'!O36&gt;0,U37='Résultats officiels'!U37),"E",IF(AND('Résultats officiels'!O38&gt;0,'Résultats officiels'!U39=U!U37),"E",""))</f>
        <v/>
      </c>
      <c r="R37" s="98" t="str">
        <f>IF('Résultats officiels'!O38=0,"",IF(AND(U36='Résultats officiels'!U38,'Résultats officiels'!U39=U!U37),"A",""))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1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7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officiels'!U36=U!U38),"E",""))</f>
        <v/>
      </c>
      <c r="R38" s="98" t="str">
        <f>IF('Résultats officiels'!O38=0,"",IF(AND(U38='Résultats officiels'!U38,'Résultats officiels'!U39=U!U39),"A",""))</f>
        <v/>
      </c>
      <c r="S38" s="286" t="str">
        <f>IF(O38=0,"",IF(AND(R38="A",O38='Résultats officiels'!O38),1,IF(AND(U!R39="A",U!O38='Résultats officiels'!O36),1,"")))</f>
        <v/>
      </c>
      <c r="T38" s="297" t="str">
        <f>IF(O38=0,"",IF(AND(R38="A",O38='Résultats officiels'!O38,V38='Résultats officiels'!V38,'Résultats officiels'!V39=U!V39),1,IF(AND(U!R39="A",U!O38='Résultats officiels'!O36,U!V38='Résultats officiels'!V36,'Résultats officiels'!V37=U!V39),1,"")))</f>
        <v/>
      </c>
      <c r="U38" s="125" t="str">
        <f>IF(100*V28+W28&gt;100*V29+W29,U28,IF(100*V28+W28&lt;100*V29+W29,U29,IF(X30*X31=1,"-",CONCATENATE(U28," ou ",U29))))</f>
        <v>Espagne</v>
      </c>
      <c r="V38" s="218">
        <v>2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7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officiels'!U37=U!U39),"E",""))</f>
        <v/>
      </c>
      <c r="R39" s="98" t="str">
        <f>IF('Résultats officiels'!O36=0,"",IF(AND(U38='Résultats officiels'!U36,'Résultats officiels'!U37=U!U39),"A",""))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1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officiels'!H40,U!E40='Résultats officiels'!E40,'Résultats officiels'!F40=U!F40),1,""))</f>
        <v/>
      </c>
      <c r="D40" s="67" t="s">
        <v>83</v>
      </c>
      <c r="E40" s="217">
        <v>2</v>
      </c>
      <c r="F40" s="217">
        <v>1</v>
      </c>
      <c r="G40" s="72" t="s">
        <v>128</v>
      </c>
      <c r="H40" s="95">
        <f t="shared" si="0"/>
        <v>1</v>
      </c>
      <c r="I40" s="177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officiels'!H41,U!E41='Résultats officiels'!E41,'Résultats officiels'!F41=U!F41),1,""))</f>
        <v/>
      </c>
      <c r="D41" s="68" t="s">
        <v>36</v>
      </c>
      <c r="E41" s="217">
        <v>3</v>
      </c>
      <c r="F41" s="217">
        <v>0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7</v>
      </c>
      <c r="M41" s="103">
        <f>INDEX(AP41:AP44,MATCH(AK41,$AL41:$AL44,0))</f>
        <v>1</v>
      </c>
      <c r="N41" s="123">
        <f>INDEX(AQ41:AQ44,MATCH(AK41,$AL41:$AL44,0))</f>
        <v>6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1.9500000000000002</v>
      </c>
      <c r="AM41" s="21" t="str">
        <f>D40</f>
        <v>Costa Rica</v>
      </c>
      <c r="AN41" s="22">
        <f>SUM(AR41:AU41)</f>
        <v>6</v>
      </c>
      <c r="AO41" s="23">
        <f>E40+E42+F44</f>
        <v>5</v>
      </c>
      <c r="AP41" s="22">
        <f>F40+F42+E44</f>
        <v>4</v>
      </c>
      <c r="AQ41" s="24">
        <f>AO41-AP41</f>
        <v>1</v>
      </c>
      <c r="AR41" s="22" t="s">
        <v>73</v>
      </c>
      <c r="AS41" s="22">
        <f>IF(ISBLANK(E40),0,IF(E40&gt;F40,3,IF(E40=F40,1,0)))</f>
        <v>3</v>
      </c>
      <c r="AT41" s="22">
        <f>IF(ISBLANK(E42),0,IF(E42&gt;F42,3,IF(E42=F42,1,0)))</f>
        <v>0</v>
      </c>
      <c r="AU41" s="22">
        <f>IF(ISBLANK(F44),0,IF(F44&gt;E44,3,IF(F44=E44,1,0)))</f>
        <v>3</v>
      </c>
      <c r="AV41" s="23" t="s">
        <v>73</v>
      </c>
      <c r="AW41" s="22" t="b">
        <f>(10*(AQ41-AQ42)+AO41-AO42&gt;0)</f>
        <v>1</v>
      </c>
      <c r="AX41" s="22" t="b">
        <f>10*(AQ41-AQ43)+AO41-AO43&gt;0</f>
        <v>0</v>
      </c>
      <c r="AY41" s="24" t="b">
        <f>10*(AQ41-AQ44)+AO41-AO44&gt;0</f>
        <v>1</v>
      </c>
      <c r="AZ41" s="23">
        <f>10000*(AS41+AT41)+(E42-F42+E40-F40)*100+(E42+E40)</f>
        <v>30003</v>
      </c>
      <c r="BA41" s="22">
        <f>10000*(AS41+AU41)+(E40-F40+F44-E44)*100+(E40+F44)</f>
        <v>60204</v>
      </c>
      <c r="BB41" s="22">
        <f>10000*(AT41+AU41)+(F44-E44+E42-F42)*100+(F44+E42)</f>
        <v>30003</v>
      </c>
      <c r="BC41" s="24" t="s">
        <v>73</v>
      </c>
      <c r="BD41" s="23" t="s">
        <v>73</v>
      </c>
      <c r="BE41" s="25">
        <f>IF($AN41&gt;$AN42,-0.5,IF($AN42&gt;$AN41,0.5,IF(AW41,-0.5,IF(AV42,0.5,BU41))))</f>
        <v>-0.5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-0.5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officiels'!H42,U!E42='Résultats officiels'!E42,'Résultats officiels'!F42=U!F42),1,""))</f>
        <v/>
      </c>
      <c r="D42" s="68" t="str">
        <f>D40</f>
        <v>Costa Rica</v>
      </c>
      <c r="E42" s="217">
        <v>1</v>
      </c>
      <c r="F42" s="217">
        <v>2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Costa Rica</v>
      </c>
      <c r="K42" s="108">
        <f>INDEX(AN41:AN44,MATCH(AK42,$AL41:$AL44,0))</f>
        <v>6</v>
      </c>
      <c r="L42" s="109">
        <f>INDEX(AO41:AO44,MATCH(AK42,$AL41:$AL44,0))</f>
        <v>5</v>
      </c>
      <c r="M42" s="108">
        <f>INDEX(AP41:AP44,MATCH(AK42,$AL41:$AL44,0))</f>
        <v>4</v>
      </c>
      <c r="N42" s="110">
        <f>INDEX(AQ41:AQ44,MATCH(AK42,$AL41:$AL44,0))</f>
        <v>1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1.9500000000000002</v>
      </c>
      <c r="AL42" s="28">
        <f>SUM(BD42:BG42)+2.46</f>
        <v>2.96</v>
      </c>
      <c r="AM42" s="21" t="str">
        <f>G40</f>
        <v>Serbie</v>
      </c>
      <c r="AN42" s="22">
        <f>SUM(AR42:AU42)</f>
        <v>1</v>
      </c>
      <c r="AO42" s="23">
        <f>F40+F43+E45</f>
        <v>2</v>
      </c>
      <c r="AP42" s="22">
        <f>E40+E43+F45</f>
        <v>5</v>
      </c>
      <c r="AQ42" s="24">
        <f>AO42-AP42</f>
        <v>-3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1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1</v>
      </c>
      <c r="AZ42" s="23">
        <f>10000*(AR42+AT42)+(F40-E40+E45-F45)*100+(F40+E45)</f>
        <v>-299</v>
      </c>
      <c r="BA42" s="22">
        <f>10000*(AR42+AU42)+(F40-E40+F43-E43)*100+(F40+F43)</f>
        <v>9902</v>
      </c>
      <c r="BB42" s="22" t="s">
        <v>73</v>
      </c>
      <c r="BC42" s="24">
        <f>10000*(AT42+AU42)+(F43-E43+E45-F45)*100+(F43+E45)</f>
        <v>9801</v>
      </c>
      <c r="BD42" s="29">
        <f>-BE41</f>
        <v>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-0.5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officiels'!H43,U!E43='Résultats officiels'!E43,'Résultats officiels'!F43=U!F43),1,""))</f>
        <v/>
      </c>
      <c r="D43" s="68" t="str">
        <f>G41</f>
        <v>Suisse</v>
      </c>
      <c r="E43" s="217">
        <v>1</v>
      </c>
      <c r="F43" s="217">
        <v>1</v>
      </c>
      <c r="G43" s="73" t="str">
        <f>G40</f>
        <v>Serbie</v>
      </c>
      <c r="H43" s="95">
        <f t="shared" si="0"/>
        <v>3</v>
      </c>
      <c r="I43" s="106">
        <f>AI43</f>
        <v>3</v>
      </c>
      <c r="J43" s="68" t="str">
        <f>INDEX(AM41:AM44,MATCH(AK43,$AL41:$AL44,0))</f>
        <v>Serbie</v>
      </c>
      <c r="K43" s="111">
        <f>INDEX(AN41:AN44,MATCH(AK43,$AL41:$AL44,0))</f>
        <v>1</v>
      </c>
      <c r="L43" s="112">
        <f>INDEX(AO41:AO44,MATCH(AK43,$AL41:$AL44,0))</f>
        <v>2</v>
      </c>
      <c r="M43" s="111">
        <f>INDEX(AP41:AP44,MATCH(AK43,$AL41:$AL44,0))</f>
        <v>5</v>
      </c>
      <c r="N43" s="113">
        <f>INDEX(AQ41:AQ44,MATCH(AK43,$AL41:$AL44,0))</f>
        <v>-3</v>
      </c>
      <c r="O43" s="173"/>
      <c r="P43" s="173"/>
      <c r="Q43" s="97" t="str">
        <f>IF(AND('Résultats officiels'!O41&gt;0,U43='Résultats officiels'!U43),"E",IF(AND('Résultats officiels'!O41&gt;0,'Résultats officiels'!U44=U!U43),"E",""))</f>
        <v>E</v>
      </c>
      <c r="R43" s="98" t="str">
        <f>IF('Résultats officiels'!O41=0,"",IF(AND(U43='Résultats officiels'!U43,'Résultats officiels'!U44=U!U44),"A",""))</f>
        <v/>
      </c>
      <c r="S43" s="286" t="str">
        <f>IF(O41=0,"",IF(AND(R43="A",O41='Résultats officiels'!O41),1,IF(AND(U!R44="A",U!O41='Résultats officiels'!O41),1,"")))</f>
        <v/>
      </c>
      <c r="T43" s="287" t="str">
        <f>IF(O41=0,"",IF(AND(R43="A",O41='Résultats officiels'!O41,V43='Résultats officiels'!V43,'Résultats officiels'!V44=U!V44),1,IF(AND(U!R44="A",U!O41='Résultats officiels'!O41,U!V43='Résultats officiels'!V44,'Résultats officiels'!V43=U!V44),1,"")))</f>
        <v/>
      </c>
      <c r="U43" s="125" t="str">
        <f>IF(100*V36+W36&gt;100*V37+W37,U36,IF(100*V36+W36&lt;100*V37+W37,U37," - "))</f>
        <v>France</v>
      </c>
      <c r="V43" s="218">
        <v>2</v>
      </c>
      <c r="W43" s="100"/>
      <c r="X43" s="147" t="str">
        <f>IF(AND('Résultats officiels'!X41&gt;0,AA43='Résultats officiels'!AA43),"E",IF(AND('Résultats officiels'!X41&gt;0,'Résultats officiels'!AA44=U!AA43),"E",""))</f>
        <v/>
      </c>
      <c r="Y43" s="286" t="str">
        <f>IF(X41=0,"",IF(AND(X45="A",X41='Résultats officiels'!X41),1,IF(AND(X46="A",U!X41='Résultats officiels'!X41),1,"")))</f>
        <v/>
      </c>
      <c r="Z43" s="287" t="str">
        <f>IF(X41=0,"",IF(AND(X45="A",X41='Résultats officiels'!X41,AB43='Résultats officiels'!AB43,'Résultats officiels'!AB44=U!AB44),1,IF(AND(U!X46="A",U!X41='Résultats officiels'!X41,U!AB43='Résultats officiels'!AB44,'Résultats officiels'!AB43=U!AB44),1,"")))</f>
        <v/>
      </c>
      <c r="AA43" s="100" t="str">
        <f>IF(100*V36+W36&gt;100*V37+W37,U37,IF(100*V36+W36&lt;100*V37+W37,U36," - "))</f>
        <v>Brésil</v>
      </c>
      <c r="AB43" s="217">
        <v>1</v>
      </c>
      <c r="AC43" s="12">
        <v>4</v>
      </c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2.96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7</v>
      </c>
      <c r="AP43" s="22">
        <f>F41+E42+E45</f>
        <v>1</v>
      </c>
      <c r="AQ43" s="24">
        <f>AO43-AP43</f>
        <v>6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60304</v>
      </c>
      <c r="BA43" s="22" t="s">
        <v>73</v>
      </c>
      <c r="BB43" s="22">
        <f>10000*(AR43+AU43)+(E41-F41+F42-E42)*100+(E41+F42)</f>
        <v>60405</v>
      </c>
      <c r="BC43" s="24">
        <f>10000*(AS43+AU43)+(E41-F41+F45-E45)*100+(E41+F45)</f>
        <v>60505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officiels'!H44,U!E44='Résultats officiels'!E44,'Résultats officiels'!F44=U!F44),1,""))</f>
        <v/>
      </c>
      <c r="D44" s="68" t="str">
        <f>G41</f>
        <v>Suisse</v>
      </c>
      <c r="E44" s="217">
        <v>1</v>
      </c>
      <c r="F44" s="217">
        <v>2</v>
      </c>
      <c r="G44" s="73" t="str">
        <f>D40</f>
        <v>Costa Rica</v>
      </c>
      <c r="H44" s="95">
        <f t="shared" si="0"/>
        <v>2</v>
      </c>
      <c r="I44" s="114">
        <f>AI44</f>
        <v>4</v>
      </c>
      <c r="J44" s="71" t="str">
        <f>INDEX(AM41:AM44,MATCH(AK44,$AL41:$AL44,0))</f>
        <v>Suisse</v>
      </c>
      <c r="K44" s="115">
        <f>INDEX(AN41:AN44,MATCH(AK44,$AL41:$AL44,0))</f>
        <v>1</v>
      </c>
      <c r="L44" s="116">
        <f>INDEX(AO41:AO44,MATCH(AK44,$AL41:$AL44,0))</f>
        <v>2</v>
      </c>
      <c r="M44" s="115">
        <f>INDEX(AP41:AP44,MATCH(AK44,$AL41:$AL44,0))</f>
        <v>6</v>
      </c>
      <c r="N44" s="117">
        <f>INDEX(AQ41:AQ44,MATCH(AK44,$AL41:$AL44,0))</f>
        <v>-4</v>
      </c>
      <c r="O44" s="173"/>
      <c r="P44" s="173"/>
      <c r="Q44" s="97" t="str">
        <f>IF(AND('Résultats officiels'!O41&gt;0,U44='Résultats officiels'!U44),"E",IF(AND('Résultats officiels'!O41&gt;0,'Résultats officiels'!U43=U!U44),"E",""))</f>
        <v/>
      </c>
      <c r="R44" s="98" t="str">
        <f>IF('Résultats officiels'!O41=0,"",IF(AND(U43='Résultats officiels'!U44,'Résultats officiels'!U43=U!U44),"A",""))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Espagne</v>
      </c>
      <c r="V44" s="219">
        <v>1</v>
      </c>
      <c r="W44" s="100"/>
      <c r="X44" s="147" t="str">
        <f>IF(AND('Résultats officiels'!X41&gt;0,AA44='Résultats officiels'!AA44),"E",IF(AND('Résultats officiels'!X41&gt;0,'Résultats officiels'!AA43=U!AA44),"E",""))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Allemagne</v>
      </c>
      <c r="AB44" s="219">
        <v>1</v>
      </c>
      <c r="AC44" s="12">
        <v>5</v>
      </c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3.98</v>
      </c>
      <c r="AL44" s="30">
        <f>SUM(BD44:BG44)+2.48</f>
        <v>3.98</v>
      </c>
      <c r="AM44" s="31" t="str">
        <f>G41</f>
        <v>Suisse</v>
      </c>
      <c r="AN44" s="27">
        <f>SUM(AR44:AU44)</f>
        <v>1</v>
      </c>
      <c r="AO44" s="32">
        <f>F41+E43+E44</f>
        <v>2</v>
      </c>
      <c r="AP44" s="27">
        <f>E41+F43+F44</f>
        <v>6</v>
      </c>
      <c r="AQ44" s="33">
        <f>AO44-AP44</f>
        <v>-4</v>
      </c>
      <c r="AR44" s="27">
        <f>IF(ISBLANK(E44),0,IF(AU41=3,0,IF(AU41=1,1,3)))</f>
        <v>0</v>
      </c>
      <c r="AS44" s="27">
        <f>IF(ISBLANK(E43),0,IF(AU42=3,0,IF(AU42=1,1,3)))</f>
        <v>1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0</v>
      </c>
      <c r="AW44" s="27" t="b">
        <f>10*(AQ42-AQ44)+AO42-AO44&lt;0</f>
        <v>0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9902</v>
      </c>
      <c r="BB44" s="27">
        <f>10000*(AR44+AT44)+(E44-F44+F41-E41)*100+(E44+F41)</f>
        <v>-399</v>
      </c>
      <c r="BC44" s="33">
        <f>10000*(AS44+AT44)+(E43-F43+F41-E41)*100+(E43+F41)</f>
        <v>9701</v>
      </c>
      <c r="BD44" s="34">
        <f>-BG41</f>
        <v>0.5</v>
      </c>
      <c r="BE44" s="35">
        <f>-BG42</f>
        <v>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>
        <f>IF(H45=0,"",IF(AND(H45='Résultats officiels'!H45,U!E45='Résultats officiels'!E45,'Résultats officiels'!F45=U!F45),1,""))</f>
        <v>1</v>
      </c>
      <c r="D45" s="71" t="str">
        <f>G40</f>
        <v>Serbie</v>
      </c>
      <c r="E45" s="217">
        <v>0</v>
      </c>
      <c r="F45" s="217">
        <v>2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5"/>
      <c r="L45" s="175"/>
      <c r="M45" s="175"/>
      <c r="N45" s="175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officiels'!AA44=U!AA44),"A",""))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7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officiels'!U46=U!U46),"C","")</f>
        <v>C</v>
      </c>
      <c r="R46" s="307"/>
      <c r="S46" s="256" t="s">
        <v>91</v>
      </c>
      <c r="T46" s="257"/>
      <c r="U46" s="260" t="str">
        <f>IF(100*V43+W43&gt;100*V44+W44,U43,IF(100*V44+W44&gt;100*V43+W43,U44,"-"))</f>
        <v>France</v>
      </c>
      <c r="V46" s="130"/>
      <c r="W46" s="95"/>
      <c r="X46" s="148" t="str">
        <f>IF('Résultats officiels'!X41=0,"",IF(AND(AA43='Résultats officiels'!AA44,'Résultats officiels'!AA43=U!AA44),"A",""))</f>
        <v/>
      </c>
      <c r="Y46" s="288" t="s">
        <v>92</v>
      </c>
      <c r="Z46" s="257"/>
      <c r="AA46" s="282" t="str">
        <f>IF(100*V43+W43&gt;100*V44+W44,U44,IF(100*V44+W44&gt;100*V43+W43,U43,"-"))</f>
        <v>Espagne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7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officiels'!AA46=U!AA46),"S","")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officiels'!H48,U!E48='Résultats officiels'!E48,'Résultats officiels'!F48=U!F48),1,""))</f>
        <v/>
      </c>
      <c r="D48" s="67" t="s">
        <v>100</v>
      </c>
      <c r="E48" s="217">
        <v>2</v>
      </c>
      <c r="F48" s="217">
        <v>1</v>
      </c>
      <c r="G48" s="72" t="s">
        <v>72</v>
      </c>
      <c r="H48" s="95">
        <f t="shared" si="0"/>
        <v>1</v>
      </c>
      <c r="I48" s="177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Allemagne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officiels'!H49,U!E49='Résultats officiels'!E49,'Résultats officiels'!F49=U!F49),1,""))</f>
        <v/>
      </c>
      <c r="D49" s="68" t="s">
        <v>129</v>
      </c>
      <c r="E49" s="217">
        <v>1</v>
      </c>
      <c r="F49" s="217">
        <v>1</v>
      </c>
      <c r="G49" s="73" t="s">
        <v>105</v>
      </c>
      <c r="H49" s="95">
        <f t="shared" si="0"/>
        <v>3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7</v>
      </c>
      <c r="M49" s="103">
        <f>INDEX(AP49:AP52,MATCH(AK49,$AL49:$AL52,0))</f>
        <v>1</v>
      </c>
      <c r="N49" s="123">
        <f>INDEX(AQ49:AQ52,MATCH(AK49,$AL49:$AL52,0))</f>
        <v>6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7</v>
      </c>
      <c r="AP49" s="22">
        <f>F48+F50+E52</f>
        <v>1</v>
      </c>
      <c r="AQ49" s="24">
        <f>AO49-AP49</f>
        <v>6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60304</v>
      </c>
      <c r="BA49" s="22">
        <f>10000*(AS49+AU49)+(E48-F48+F52-E52)*100+(E48+F52)</f>
        <v>60405</v>
      </c>
      <c r="BB49" s="22">
        <f>10000*(AT49+AU49)+(F52-E52+E50-F50)*100+(F52+E50)</f>
        <v>60505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 t="str">
        <f>IF(H50=0,"",IF(AND(H50='Résultats officiels'!H50,U!E50='Résultats officiels'!E50,'Résultats officiels'!F50=U!F50),1,""))</f>
        <v/>
      </c>
      <c r="D50" s="68" t="str">
        <f>D48</f>
        <v>Allemagne</v>
      </c>
      <c r="E50" s="217">
        <v>2</v>
      </c>
      <c r="F50" s="217">
        <v>0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Mexique</v>
      </c>
      <c r="K50" s="108">
        <f>INDEX(AN49:AN52,MATCH(AK50,$AL49:$AL52,0))</f>
        <v>6</v>
      </c>
      <c r="L50" s="109">
        <f>INDEX(AO49:AO52,MATCH(AK50,$AL49:$AL52,0))</f>
        <v>6</v>
      </c>
      <c r="M50" s="108">
        <f>INDEX(AP49:AP52,MATCH(AK50,$AL49:$AL52,0))</f>
        <v>4</v>
      </c>
      <c r="N50" s="110">
        <f>INDEX(AQ49:AQ52,MATCH(AK50,$AL49:$AL52,0))</f>
        <v>2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Brésil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1.96</v>
      </c>
      <c r="AL50" s="28">
        <f>SUM(BD50:BG50)+2.46</f>
        <v>1.96</v>
      </c>
      <c r="AM50" s="21" t="str">
        <f>G48</f>
        <v>Mexique</v>
      </c>
      <c r="AN50" s="22">
        <f>SUM(AR50:AU50)</f>
        <v>6</v>
      </c>
      <c r="AO50" s="23">
        <f>F48+F51+E53</f>
        <v>6</v>
      </c>
      <c r="AP50" s="22">
        <f>E48+E51+F53</f>
        <v>4</v>
      </c>
      <c r="AQ50" s="24">
        <f>AO50-AP50</f>
        <v>2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3</v>
      </c>
      <c r="AU50" s="22">
        <f>IF(ISBLANK(F51),0,IF(F51&gt;E51,3,IF(F51=E51,1,0)))</f>
        <v>3</v>
      </c>
      <c r="AV50" s="23" t="b">
        <f>(10*(AQ49-AQ50)+AO49-AO50&lt;0)</f>
        <v>0</v>
      </c>
      <c r="AW50" s="22" t="s">
        <v>73</v>
      </c>
      <c r="AX50" s="22" t="b">
        <f>10*(AQ50-AQ51)+AO50-AO51&gt;0</f>
        <v>1</v>
      </c>
      <c r="AY50" s="24" t="b">
        <f>10*(AQ50-AQ52)+AO50-AO52&gt;0</f>
        <v>1</v>
      </c>
      <c r="AZ50" s="23">
        <f>10000*(AR50+AT50)+(F48-E48+E53-F53)*100+(F48+E53)</f>
        <v>30003</v>
      </c>
      <c r="BA50" s="22">
        <f>10000*(AR50+AU50)+(F48-E48+F51-E51)*100+(F48+F51)</f>
        <v>30104</v>
      </c>
      <c r="BB50" s="22" t="s">
        <v>73</v>
      </c>
      <c r="BC50" s="24">
        <f>10000*(AT50+AU50)+(F51-E51+E53-F53)*100+(F51+E53)</f>
        <v>60305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-0.5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>
        <f>IF(H51=0,"",IF(H51='Résultats officiels'!H51,1,""))</f>
        <v>1</v>
      </c>
      <c r="C51" s="75" t="str">
        <f>IF(H51=0,"",IF(AND(H51='Résultats officiels'!H51,U!E51='Résultats officiels'!E51,'Résultats officiels'!F51=U!F51),1,""))</f>
        <v/>
      </c>
      <c r="D51" s="68" t="str">
        <f>G49</f>
        <v>Corée du Sud</v>
      </c>
      <c r="E51" s="217">
        <v>1</v>
      </c>
      <c r="F51" s="217">
        <v>3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Suède</v>
      </c>
      <c r="K51" s="111">
        <f>INDEX(AN49:AN52,MATCH(AK51,$AL49:$AL52,0))</f>
        <v>1</v>
      </c>
      <c r="L51" s="112">
        <f>INDEX(AO49:AO52,MATCH(AK51,$AL49:$AL52,0))</f>
        <v>2</v>
      </c>
      <c r="M51" s="111">
        <f>INDEX(AP49:AP52,MATCH(AK51,$AL49:$AL52,0))</f>
        <v>5</v>
      </c>
      <c r="N51" s="113">
        <f>INDEX(AQ49:AQ52,MATCH(AK51,$AL49:$AL52,0))</f>
        <v>-3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25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2.97</v>
      </c>
      <c r="AL51" s="28">
        <f>SUM(BD51:BG51)+2.47</f>
        <v>2.97</v>
      </c>
      <c r="AM51" s="21" t="str">
        <f>D49</f>
        <v>Suède</v>
      </c>
      <c r="AN51" s="22">
        <f>SUM(AR51:AU51)</f>
        <v>1</v>
      </c>
      <c r="AO51" s="23">
        <f>E49+F50+F53</f>
        <v>2</v>
      </c>
      <c r="AP51" s="22">
        <f>F49+E50+E53</f>
        <v>5</v>
      </c>
      <c r="AQ51" s="24">
        <f>AO51-AP51</f>
        <v>-3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1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-299</v>
      </c>
      <c r="BA51" s="22" t="s">
        <v>73</v>
      </c>
      <c r="BB51" s="22">
        <f>10000*(AR51+AU51)+(E49-F49+F50-E50)*100+(E49+F50)</f>
        <v>9801</v>
      </c>
      <c r="BC51" s="24">
        <f>10000*(AS51+AU51)+(E49-F49+F53-E53)*100+(E49+F53)</f>
        <v>9902</v>
      </c>
      <c r="BD51" s="29">
        <f>-BF49</f>
        <v>0.5</v>
      </c>
      <c r="BE51" s="25">
        <f>-BF50</f>
        <v>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officiels'!H52,U!E52='Résultats officiels'!E52,'Résultats officiels'!F52=U!F52),1,""))</f>
        <v/>
      </c>
      <c r="D52" s="68" t="str">
        <f>G49</f>
        <v>Corée du Sud</v>
      </c>
      <c r="E52" s="217">
        <v>0</v>
      </c>
      <c r="F52" s="217">
        <v>3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1</v>
      </c>
      <c r="L52" s="116">
        <f>INDEX(AO49:AO52,MATCH(AK52,$AL49:$AL52,0))</f>
        <v>2</v>
      </c>
      <c r="M52" s="115">
        <f>INDEX(AP49:AP52,MATCH(AK52,$AL49:$AL52,0))</f>
        <v>7</v>
      </c>
      <c r="N52" s="117">
        <f>INDEX(AQ49:AQ52,MATCH(AK52,$AL49:$AL52,0))</f>
        <v>-5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1</v>
      </c>
      <c r="AO52" s="32">
        <f>F49+E51+E52</f>
        <v>2</v>
      </c>
      <c r="AP52" s="27">
        <f>E49+F51+F52</f>
        <v>7</v>
      </c>
      <c r="AQ52" s="33">
        <f>AO52-AP52</f>
        <v>-5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1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-499</v>
      </c>
      <c r="BB52" s="27">
        <f>10000*(AR52+AT52)+(E52-F52+F49-E49)*100+(E52+F49)</f>
        <v>9701</v>
      </c>
      <c r="BC52" s="33">
        <f>10000*(AS52+AT52)+(E51-F51+F49-E49)*100+(E51+F49)</f>
        <v>9802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officiels'!H53,U!E53='Résultats officiels'!E53,'Résultats officiels'!F53=U!F53),1,""))</f>
        <v/>
      </c>
      <c r="D53" s="71" t="str">
        <f>G48</f>
        <v>Mexique</v>
      </c>
      <c r="E53" s="217">
        <v>2</v>
      </c>
      <c r="F53" s="217">
        <v>1</v>
      </c>
      <c r="G53" s="74" t="str">
        <f>D49</f>
        <v>Suède</v>
      </c>
      <c r="H53" s="95">
        <f t="shared" si="0"/>
        <v>1</v>
      </c>
      <c r="I53" s="118"/>
      <c r="J53" s="119" t="str">
        <f>IF(OR(I51&lt;3,I50&lt;2),"TIRAGE AU SORT !!!"," ")</f>
        <v xml:space="preserve"> </v>
      </c>
      <c r="K53" s="175"/>
      <c r="L53" s="175"/>
      <c r="M53" s="175"/>
      <c r="N53" s="175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4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7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7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17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officiels'!H56,U!E56='Résultats officiels'!E56,'Résultats officiels'!F56=U!F56),1,""))</f>
        <v/>
      </c>
      <c r="D56" s="67" t="s">
        <v>103</v>
      </c>
      <c r="E56" s="217">
        <v>2</v>
      </c>
      <c r="F56" s="217">
        <v>1</v>
      </c>
      <c r="G56" s="72" t="s">
        <v>130</v>
      </c>
      <c r="H56" s="95">
        <f t="shared" si="0"/>
        <v>1</v>
      </c>
      <c r="I56" s="177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>
        <f>IF(H57=0,"",IF(AND(H57='Résultats officiels'!H57,U!E57='Résultats officiels'!E57,'Résultats officiels'!F57=U!F57),1,""))</f>
        <v>1</v>
      </c>
      <c r="D57" s="68" t="s">
        <v>131</v>
      </c>
      <c r="E57" s="217">
        <v>1</v>
      </c>
      <c r="F57" s="217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9</v>
      </c>
      <c r="L57" s="104">
        <f>INDEX(AO57:AO60,MATCH(AK57,$AL57:$AL60,0))</f>
        <v>6</v>
      </c>
      <c r="M57" s="103">
        <f>INDEX(AP57:AP60,MATCH(AK57,$AL57:$AL60,0))</f>
        <v>3</v>
      </c>
      <c r="N57" s="123">
        <f>INDEX(AQ57:AQ60,MATCH(AK57,$AL57:$AL60,0))</f>
        <v>3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5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9</v>
      </c>
      <c r="AO57" s="47">
        <f>E56+E58+F60</f>
        <v>6</v>
      </c>
      <c r="AP57" s="46">
        <f>F56+F58+E60</f>
        <v>3</v>
      </c>
      <c r="AQ57" s="48">
        <f>AO57-AP57</f>
        <v>3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3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60204</v>
      </c>
      <c r="BA57" s="46">
        <f>10000*(AS57+AU57)+(E56-F56+F60-E60)*100+(E56+F60)</f>
        <v>60204</v>
      </c>
      <c r="BB57" s="46">
        <f>10000*(AT57+AU57)+(F60-E60+E58-F58)*100+(F60+E58)</f>
        <v>60204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officiels'!H58,U!E58='Résultats officiels'!E58,'Résultats officiels'!F58=U!F58),1,""))</f>
        <v/>
      </c>
      <c r="D58" s="68" t="str">
        <f>D56</f>
        <v>Belgique</v>
      </c>
      <c r="E58" s="217">
        <v>2</v>
      </c>
      <c r="F58" s="217">
        <v>1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6</v>
      </c>
      <c r="L58" s="109">
        <f>INDEX(AO57:AO60,MATCH(AK58,$AL57:$AL60,0))</f>
        <v>5</v>
      </c>
      <c r="M58" s="108">
        <f>INDEX(AP57:AP60,MATCH(AK58,$AL57:$AL60,0))</f>
        <v>4</v>
      </c>
      <c r="N58" s="110">
        <f>INDEX(AQ57:AQ60,MATCH(AK58,$AL57:$AL60,0))</f>
        <v>1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2.96</v>
      </c>
      <c r="AM58" s="45" t="str">
        <f>G56</f>
        <v>Panama</v>
      </c>
      <c r="AN58" s="46">
        <f>SUM(AR58:AU58)</f>
        <v>3</v>
      </c>
      <c r="AO58" s="47">
        <f>F56+F59+E61</f>
        <v>4</v>
      </c>
      <c r="AP58" s="46">
        <f>E56+E59+F61</f>
        <v>5</v>
      </c>
      <c r="AQ58" s="48">
        <f>AO58-AP58</f>
        <v>-1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3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1</v>
      </c>
      <c r="AY58" s="48" t="b">
        <f>10*(AQ58-AQ60)+AO58-AO60&gt;0</f>
        <v>0</v>
      </c>
      <c r="AZ58" s="47">
        <f>10000*(AR58+AT58)+(F56-E56+E61-F61)*100+(F56+E61)</f>
        <v>30003</v>
      </c>
      <c r="BA58" s="46">
        <f>10000*(AR58+AU58)+(F56-E56+F59-E59)*100+(F56+F59)</f>
        <v>-198</v>
      </c>
      <c r="BB58" s="46" t="s">
        <v>73</v>
      </c>
      <c r="BC58" s="48">
        <f>10000*(AT58+AU58)+(F59-E59+E61-F61)*100+(F59+E61)</f>
        <v>30003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-0.5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officiels'!H59,U!E59='Résultats officiels'!E59,'Résultats officiels'!F59=U!F59),1,""))</f>
        <v/>
      </c>
      <c r="D59" s="68" t="str">
        <f>G57</f>
        <v>Angleterre</v>
      </c>
      <c r="E59" s="217">
        <v>2</v>
      </c>
      <c r="F59" s="217">
        <v>1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Panama</v>
      </c>
      <c r="K59" s="111">
        <f>INDEX(AN57:AN60,MATCH(AK59,$AL57:$AL60,0))</f>
        <v>3</v>
      </c>
      <c r="L59" s="112">
        <f>INDEX(AO57:AO60,MATCH(AK59,$AL57:$AL60,0))</f>
        <v>4</v>
      </c>
      <c r="M59" s="111">
        <f>INDEX(AP57:AP60,MATCH(AK59,$AL57:$AL60,0))</f>
        <v>5</v>
      </c>
      <c r="N59" s="113">
        <f>INDEX(AQ57:AQ60,MATCH(AK59,$AL57:$AL60,0))</f>
        <v>-1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3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2.96</v>
      </c>
      <c r="AL59" s="52">
        <f>SUM(BD59:BG59)+2.47</f>
        <v>3.97</v>
      </c>
      <c r="AM59" s="45" t="str">
        <f>D57</f>
        <v>Tunisie</v>
      </c>
      <c r="AN59" s="46">
        <f>SUM(AR59:AU59)</f>
        <v>0</v>
      </c>
      <c r="AO59" s="47">
        <f>E57+F58+F61</f>
        <v>3</v>
      </c>
      <c r="AP59" s="46">
        <f>F57+E58+E61</f>
        <v>6</v>
      </c>
      <c r="AQ59" s="48">
        <f>AO59-AP59</f>
        <v>-3</v>
      </c>
      <c r="AR59" s="46">
        <f>IF(ISBLANK(F58),0,IF(AT57=3,0,IF(AT57=1,1,3)))</f>
        <v>0</v>
      </c>
      <c r="AS59" s="46">
        <f>IF(ISBLANK(F61),0,IF(F61&gt;E61,3,IF(F61=E61,1,0)))</f>
        <v>0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0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-198</v>
      </c>
      <c r="BA59" s="46" t="s">
        <v>73</v>
      </c>
      <c r="BB59" s="46">
        <f>10000*(AR59+AU59)+(E57-F57+F58-E58)*100+(E57+F58)</f>
        <v>-198</v>
      </c>
      <c r="BC59" s="48">
        <f>10000*(AS59+AU59)+(E57-F57+F61-E61)*100+(E57+F61)</f>
        <v>-198</v>
      </c>
      <c r="BD59" s="53">
        <f>-BF57</f>
        <v>0.5</v>
      </c>
      <c r="BE59" s="49">
        <f>-BF58</f>
        <v>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>
        <f>IF(H60=0,"",IF(H60='Résultats officiels'!H60,1,""))</f>
        <v>1</v>
      </c>
      <c r="C60" s="75" t="str">
        <f>IF(H60=0,"",IF(AND(H60='Résultats officiels'!H60,U!E60='Résultats officiels'!E60,'Résultats officiels'!F60=U!F60),1,""))</f>
        <v/>
      </c>
      <c r="D60" s="68" t="str">
        <f>G57</f>
        <v>Angleterre</v>
      </c>
      <c r="E60" s="217">
        <v>1</v>
      </c>
      <c r="F60" s="217">
        <v>2</v>
      </c>
      <c r="G60" s="73" t="str">
        <f>D56</f>
        <v>Belgique</v>
      </c>
      <c r="H60" s="95">
        <f t="shared" si="0"/>
        <v>2</v>
      </c>
      <c r="I60" s="114">
        <f>AI60</f>
        <v>4</v>
      </c>
      <c r="J60" s="71" t="str">
        <f>INDEX(AM57:AM60,MATCH(AK60,$AL57:$AL60,0))</f>
        <v>Tunisie</v>
      </c>
      <c r="K60" s="115">
        <f>INDEX(AN57:AN60,MATCH(AK60,$AL57:$AL60,0))</f>
        <v>0</v>
      </c>
      <c r="L60" s="116">
        <f>INDEX(AO57:AO60,MATCH(AK60,$AL57:$AL60,0))</f>
        <v>3</v>
      </c>
      <c r="M60" s="115">
        <f>INDEX(AP57:AP60,MATCH(AK60,$AL57:$AL60,0))</f>
        <v>6</v>
      </c>
      <c r="N60" s="117">
        <f>INDEX(AQ57:AQ60,MATCH(AK60,$AL57:$AL60,0))</f>
        <v>-3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3.97</v>
      </c>
      <c r="AL60" s="56">
        <f>SUM(BD60:BG60)+2.48</f>
        <v>1.98</v>
      </c>
      <c r="AM60" s="57" t="str">
        <f>G57</f>
        <v>Angleterre</v>
      </c>
      <c r="AN60" s="51">
        <f>SUM(AR60:AU60)</f>
        <v>6</v>
      </c>
      <c r="AO60" s="58">
        <f>F57+E59+E60</f>
        <v>5</v>
      </c>
      <c r="AP60" s="51">
        <f>E57+F59+F60</f>
        <v>4</v>
      </c>
      <c r="AQ60" s="59">
        <f>AO60-AP60</f>
        <v>1</v>
      </c>
      <c r="AR60" s="51">
        <f>IF(ISBLANK(E60),0,IF(AU57=3,0,IF(AU57=1,1,3)))</f>
        <v>0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30003</v>
      </c>
      <c r="BB60" s="51">
        <f>10000*(AR60+AT60)+(E60-F60+F57-E57)*100+(E60+F57)</f>
        <v>30003</v>
      </c>
      <c r="BC60" s="59">
        <f>10000*(AS60+AT60)+(E59-F59+F57-E57)*100+(E59+F57)</f>
        <v>60204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officiels'!H61,U!E61='Résultats officiels'!E61,'Résultats officiels'!F61=U!F61),1,""))</f>
        <v/>
      </c>
      <c r="D61" s="71" t="str">
        <f>G56</f>
        <v>Panama</v>
      </c>
      <c r="E61" s="217">
        <v>2</v>
      </c>
      <c r="F61" s="217">
        <v>1</v>
      </c>
      <c r="G61" s="74" t="str">
        <f>D57</f>
        <v>Tunisie</v>
      </c>
      <c r="H61" s="95">
        <f t="shared" si="0"/>
        <v>1</v>
      </c>
      <c r="I61" s="118"/>
      <c r="J61" s="119" t="str">
        <f>IF(OR(I59&lt;3,I58&lt;2),"TIRAGE AU SORT !!!"," ")</f>
        <v xml:space="preserve"> </v>
      </c>
      <c r="K61" s="175"/>
      <c r="L61" s="175"/>
      <c r="M61" s="175"/>
      <c r="N61" s="175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7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7"/>
      <c r="J63" s="95"/>
      <c r="K63" s="95"/>
      <c r="L63" s="95"/>
      <c r="M63" s="95"/>
      <c r="N63" s="95"/>
      <c r="O63" s="95"/>
      <c r="P63" s="175"/>
      <c r="Q63" s="175"/>
      <c r="R63" s="175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officiels'!H64,U!E64='Résultats officiels'!E64,'Résultats officiels'!F64=U!F64),1,""))</f>
        <v/>
      </c>
      <c r="D64" s="67" t="s">
        <v>78</v>
      </c>
      <c r="E64" s="217">
        <v>3</v>
      </c>
      <c r="F64" s="217">
        <v>0</v>
      </c>
      <c r="G64" s="72" t="s">
        <v>79</v>
      </c>
      <c r="H64" s="95">
        <f t="shared" si="0"/>
        <v>1</v>
      </c>
      <c r="I64" s="177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6"/>
      <c r="Q64" s="176"/>
      <c r="R64" s="176"/>
      <c r="S64" s="280" t="s">
        <v>107</v>
      </c>
      <c r="T64" s="281"/>
      <c r="U64" s="262">
        <f>SUM(U51:U62)</f>
        <v>54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officiels'!H65,U!E65='Résultats officiels'!E65,'Résultats officiels'!F65=U!F65),1,""))</f>
        <v/>
      </c>
      <c r="D65" s="68" t="s">
        <v>132</v>
      </c>
      <c r="E65" s="217">
        <v>2</v>
      </c>
      <c r="F65" s="217">
        <v>1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9</v>
      </c>
      <c r="L65" s="104">
        <f>INDEX(AO65:AO68,MATCH(AK65,$AL65:$AL68,0))</f>
        <v>7</v>
      </c>
      <c r="M65" s="103">
        <f>INDEX(AP65:AP68,MATCH(AK65,$AL65:$AL68,0))</f>
        <v>2</v>
      </c>
      <c r="N65" s="123">
        <f>INDEX(AQ65:AQ68,MATCH(AK65,$AL65:$AL68,0))</f>
        <v>5</v>
      </c>
      <c r="O65" s="95"/>
      <c r="P65" s="176"/>
      <c r="Q65" s="176"/>
      <c r="R65" s="176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0.95000000000000018</v>
      </c>
      <c r="AL65" s="44">
        <f>SUM(BD65:BG65)+2.45</f>
        <v>0.95000000000000018</v>
      </c>
      <c r="AM65" s="45" t="str">
        <f>D64</f>
        <v>Colombie</v>
      </c>
      <c r="AN65" s="46">
        <f>SUM(AR65:AU65)</f>
        <v>9</v>
      </c>
      <c r="AO65" s="47">
        <f>E64+E66+F68</f>
        <v>7</v>
      </c>
      <c r="AP65" s="46">
        <f>F64+F66+E68</f>
        <v>2</v>
      </c>
      <c r="AQ65" s="48">
        <f>AO65-AP65</f>
        <v>5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3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1</v>
      </c>
      <c r="AZ65" s="47">
        <f>10000*(AS65+AT65)+(E66-F66+E64-F64)*100+(E66+E64)</f>
        <v>60405</v>
      </c>
      <c r="BA65" s="46">
        <f>10000*(AS65+AU65)+(E64-F64+F68-E68)*100+(E64+F68)</f>
        <v>60405</v>
      </c>
      <c r="BB65" s="46">
        <f>10000*(AT65+AU65)+(F68-E68+E66-F66)*100+(F68+E66)</f>
        <v>60204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>
        <f>IF(H66=0,"",IF(H66='Résultats officiels'!H66,1,""))</f>
        <v>1</v>
      </c>
      <c r="C66" s="75" t="str">
        <f>IF(H66=0,"",IF(AND(H66='Résultats officiels'!H66,U!E66='Résultats officiels'!E66,'Résultats officiels'!F66=U!F66),1,""))</f>
        <v/>
      </c>
      <c r="D66" s="68" t="str">
        <f>D64</f>
        <v>Colombie</v>
      </c>
      <c r="E66" s="217">
        <v>2</v>
      </c>
      <c r="F66" s="217">
        <v>1</v>
      </c>
      <c r="G66" s="73" t="str">
        <f>D65</f>
        <v>Pologne</v>
      </c>
      <c r="H66" s="95">
        <f t="shared" si="0"/>
        <v>1</v>
      </c>
      <c r="I66" s="106">
        <f>AI66</f>
        <v>2</v>
      </c>
      <c r="J66" s="124" t="str">
        <f>INDEX(AM65:AM68,MATCH(AK66,$AL65:$AL68,0))</f>
        <v>Pologne</v>
      </c>
      <c r="K66" s="108">
        <f>INDEX(AN65:AN68,MATCH(AK66,$AL65:$AL68,0))</f>
        <v>6</v>
      </c>
      <c r="L66" s="109">
        <f>INDEX(AO65:AO68,MATCH(AK66,$AL65:$AL68,0))</f>
        <v>5</v>
      </c>
      <c r="M66" s="108">
        <f>INDEX(AP65:AP68,MATCH(AK66,$AL65:$AL68,0))</f>
        <v>3</v>
      </c>
      <c r="N66" s="110">
        <f>INDEX(AQ65:AQ68,MATCH(AK66,$AL65:$AL68,0))</f>
        <v>2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1.9700000000000002</v>
      </c>
      <c r="AL66" s="52">
        <f>SUM(BD66:BG66)+2.46</f>
        <v>3.96</v>
      </c>
      <c r="AM66" s="45" t="str">
        <f>G64</f>
        <v>Japon</v>
      </c>
      <c r="AN66" s="46">
        <f>SUM(AR66:AU66)</f>
        <v>0</v>
      </c>
      <c r="AO66" s="47">
        <f>F64+F67+E69</f>
        <v>0</v>
      </c>
      <c r="AP66" s="46">
        <f>E64+E67+F69</f>
        <v>7</v>
      </c>
      <c r="AQ66" s="48">
        <f>AO66-AP66</f>
        <v>-7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-500</v>
      </c>
      <c r="BA66" s="46">
        <f>10000*(AR66+AU66)+(F64-E64+F67-E67)*100+(F64+F67)</f>
        <v>-500</v>
      </c>
      <c r="BB66" s="46" t="s">
        <v>73</v>
      </c>
      <c r="BC66" s="48">
        <f>10000*(AT66+AU66)+(F67-E67+E69-F69)*100+(F67+E69)</f>
        <v>-400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officiels'!H67,U!E67='Résultats officiels'!E67,'Résultats officiels'!F67=U!F67),1,""))</f>
        <v/>
      </c>
      <c r="D67" s="68" t="str">
        <f>G65</f>
        <v>Sénégal</v>
      </c>
      <c r="E67" s="217">
        <v>2</v>
      </c>
      <c r="F67" s="217">
        <v>0</v>
      </c>
      <c r="G67" s="73" t="str">
        <f>G64</f>
        <v>Japon</v>
      </c>
      <c r="H67" s="95">
        <f t="shared" si="0"/>
        <v>1</v>
      </c>
      <c r="I67" s="106">
        <f>AI67</f>
        <v>3</v>
      </c>
      <c r="J67" s="68" t="str">
        <f>INDEX(AM65:AM68,MATCH(AK67,$AL65:$AL68,0))</f>
        <v>Sénégal</v>
      </c>
      <c r="K67" s="111">
        <f>INDEX(AN65:AN68,MATCH(AK67,$AL65:$AL68,0))</f>
        <v>3</v>
      </c>
      <c r="L67" s="112">
        <f>INDEX(AO65:AO68,MATCH(AK67,$AL65:$AL68,0))</f>
        <v>4</v>
      </c>
      <c r="M67" s="111">
        <f>INDEX(AP65:AP68,MATCH(AK67,$AL65:$AL68,0))</f>
        <v>4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2.98</v>
      </c>
      <c r="AL67" s="52">
        <f>SUM(BD67:BG67)+2.47</f>
        <v>1.9700000000000002</v>
      </c>
      <c r="AM67" s="45" t="str">
        <f>D65</f>
        <v>Pologne</v>
      </c>
      <c r="AN67" s="46">
        <f>SUM(AR67:AU67)</f>
        <v>6</v>
      </c>
      <c r="AO67" s="47">
        <f>E65+F66+F69</f>
        <v>5</v>
      </c>
      <c r="AP67" s="46">
        <f>F65+E66+E69</f>
        <v>3</v>
      </c>
      <c r="AQ67" s="48">
        <f>AO67-AP67</f>
        <v>2</v>
      </c>
      <c r="AR67" s="46">
        <f>IF(ISBLANK(F66),0,IF(AT65=3,0,IF(AT65=1,1,3)))</f>
        <v>0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0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30103</v>
      </c>
      <c r="BA67" s="46" t="s">
        <v>73</v>
      </c>
      <c r="BB67" s="46">
        <f>10000*(AR67+AU67)+(E65-F65+F66-E66)*100+(E65+F66)</f>
        <v>30003</v>
      </c>
      <c r="BC67" s="48">
        <f>10000*(AS67+AU67)+(E65-F65+F69-E69)*100+(E65+F69)</f>
        <v>60304</v>
      </c>
      <c r="BD67" s="53">
        <f>-BF65</f>
        <v>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 t="str">
        <f>IF(H68=0,"",IF(AND(H68='Résultats officiels'!H68,U!E68='Résultats officiels'!E68,'Résultats officiels'!F68=U!F68),1,""))</f>
        <v/>
      </c>
      <c r="D68" s="68" t="str">
        <f>G65</f>
        <v>Sénégal</v>
      </c>
      <c r="E68" s="217">
        <v>1</v>
      </c>
      <c r="F68" s="217">
        <v>2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7</v>
      </c>
      <c r="N68" s="117">
        <f>INDEX(AQ65:AQ68,MATCH(AK68,$AL65:$AL68,0))</f>
        <v>-7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2.98</v>
      </c>
      <c r="AM68" s="57" t="str">
        <f>G65</f>
        <v>Sénégal</v>
      </c>
      <c r="AN68" s="51">
        <f>SUM(AR68:AU68)</f>
        <v>3</v>
      </c>
      <c r="AO68" s="58">
        <f>F65+E67+E68</f>
        <v>4</v>
      </c>
      <c r="AP68" s="51">
        <f>E65+F67+F68</f>
        <v>4</v>
      </c>
      <c r="AQ68" s="59">
        <f>AO68-AP68</f>
        <v>0</v>
      </c>
      <c r="AR68" s="51">
        <f>IF(ISBLANK(E68),0,IF(AU65=3,0,IF(AU65=1,1,3)))</f>
        <v>0</v>
      </c>
      <c r="AS68" s="51">
        <f>IF(ISBLANK(E67),0,IF(AU66=3,0,IF(AU66=1,1,3)))</f>
        <v>3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1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30103</v>
      </c>
      <c r="BB68" s="51">
        <f>10000*(AR68+AT68)+(E68-F68+F65-E65)*100+(E68+F65)</f>
        <v>-198</v>
      </c>
      <c r="BC68" s="59">
        <f>10000*(AS68+AT68)+(E67-F67+F65-E65)*100+(E67+F65)</f>
        <v>30103</v>
      </c>
      <c r="BD68" s="60">
        <f>-BG65</f>
        <v>0.5</v>
      </c>
      <c r="BE68" s="61">
        <f>-BG66</f>
        <v>-0.5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 t="str">
        <f>IF(H69=0,"",IF(AND(H69='Résultats officiels'!H69,U!E69='Résultats officiels'!E69,'Résultats officiels'!F69=U!F69),1,""))</f>
        <v/>
      </c>
      <c r="D69" s="71" t="str">
        <f>G64</f>
        <v>Japon</v>
      </c>
      <c r="E69" s="217">
        <v>0</v>
      </c>
      <c r="F69" s="217">
        <v>2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75"/>
      <c r="L69" s="175"/>
      <c r="M69" s="175"/>
      <c r="N69" s="17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D3:F3"/>
    <mergeCell ref="G3:W4"/>
    <mergeCell ref="U2:X2"/>
    <mergeCell ref="B4:B5"/>
    <mergeCell ref="C4:C5"/>
    <mergeCell ref="S7:V7"/>
    <mergeCell ref="Y13:AA19"/>
    <mergeCell ref="O14:P15"/>
    <mergeCell ref="S14:S15"/>
    <mergeCell ref="T14:T15"/>
    <mergeCell ref="O16:P17"/>
    <mergeCell ref="O12:P13"/>
    <mergeCell ref="S12:S13"/>
    <mergeCell ref="T12:T13"/>
    <mergeCell ref="S16:S17"/>
    <mergeCell ref="T16:T17"/>
    <mergeCell ref="O18:P19"/>
    <mergeCell ref="S18:S19"/>
    <mergeCell ref="T18:T19"/>
    <mergeCell ref="Y7:AA12"/>
    <mergeCell ref="O8:P9"/>
    <mergeCell ref="S8:S9"/>
    <mergeCell ref="Y20:AA23"/>
    <mergeCell ref="O22:P23"/>
    <mergeCell ref="S22:S23"/>
    <mergeCell ref="T22:T23"/>
    <mergeCell ref="T8:T9"/>
    <mergeCell ref="O10:P11"/>
    <mergeCell ref="S10:S11"/>
    <mergeCell ref="T10:T11"/>
    <mergeCell ref="O24:P25"/>
    <mergeCell ref="S25:V25"/>
    <mergeCell ref="O20:P21"/>
    <mergeCell ref="S20:S21"/>
    <mergeCell ref="T20:T21"/>
    <mergeCell ref="O26:P27"/>
    <mergeCell ref="S26:S27"/>
    <mergeCell ref="T26:T27"/>
    <mergeCell ref="O28:P29"/>
    <mergeCell ref="S28:S29"/>
    <mergeCell ref="T28:T29"/>
    <mergeCell ref="O30:P31"/>
    <mergeCell ref="S30:S31"/>
    <mergeCell ref="T30:T31"/>
    <mergeCell ref="O32:P33"/>
    <mergeCell ref="S32:S33"/>
    <mergeCell ref="T32:T33"/>
    <mergeCell ref="Q47:R47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Q46:R46"/>
    <mergeCell ref="S43:S44"/>
    <mergeCell ref="T43:T44"/>
    <mergeCell ref="Y43:Y44"/>
    <mergeCell ref="Z43:Z44"/>
    <mergeCell ref="Y46:Z47"/>
    <mergeCell ref="Y50:Z51"/>
    <mergeCell ref="AA46:AA47"/>
    <mergeCell ref="Y48:Z49"/>
    <mergeCell ref="AA48:AA49"/>
    <mergeCell ref="S49:X49"/>
    <mergeCell ref="AA50:AA51"/>
    <mergeCell ref="S53:T54"/>
    <mergeCell ref="U53:U54"/>
    <mergeCell ref="S46:T47"/>
    <mergeCell ref="U46:U47"/>
    <mergeCell ref="U64:U65"/>
    <mergeCell ref="S51:T52"/>
    <mergeCell ref="U51:U52"/>
    <mergeCell ref="S50:X50"/>
    <mergeCell ref="V64:X65"/>
    <mergeCell ref="S55:T56"/>
    <mergeCell ref="U55:U56"/>
    <mergeCell ref="S61:T62"/>
    <mergeCell ref="U61:U62"/>
    <mergeCell ref="S63:U63"/>
    <mergeCell ref="S64:T65"/>
    <mergeCell ref="Y56:AC57"/>
    <mergeCell ref="S57:T58"/>
    <mergeCell ref="U57:U58"/>
    <mergeCell ref="V58:X60"/>
    <mergeCell ref="S59:T60"/>
    <mergeCell ref="U59:U60"/>
  </mergeCells>
  <conditionalFormatting sqref="U8 U10 U12 U14 U16 U18 U20 U22 U26 U28 U30 U32 U36 U38 U43">
    <cfRule type="expression" dxfId="242" priority="7" stopIfTrue="1">
      <formula>100*$V8+$W8&gt;100*$V9+$W9</formula>
    </cfRule>
  </conditionalFormatting>
  <conditionalFormatting sqref="U9 U11 U13 U15 U17 U19 U21 U23 U27 U29 U31 U33 U37 U39 U44">
    <cfRule type="expression" dxfId="241" priority="6" stopIfTrue="1">
      <formula>100*$V9+$W9&gt;100*$V8+$W8</formula>
    </cfRule>
  </conditionalFormatting>
  <conditionalFormatting sqref="AA43">
    <cfRule type="expression" dxfId="240" priority="5" stopIfTrue="1">
      <formula>100*$AB43+$AC43&gt;100*$AB44+$AC44</formula>
    </cfRule>
  </conditionalFormatting>
  <conditionalFormatting sqref="AA44">
    <cfRule type="expression" dxfId="239" priority="4" stopIfTrue="1">
      <formula>100*$AB44+$AC44&gt;100*$AB43+$AC43</formula>
    </cfRule>
  </conditionalFormatting>
  <conditionalFormatting sqref="J35:N35 J43:N43 J11:N11 J27:N27 J19:N19 J51:N51 J59:N59 J67:N67">
    <cfRule type="expression" dxfId="238" priority="3" stopIfTrue="1">
      <formula>OR($I11&lt;3)</formula>
    </cfRule>
  </conditionalFormatting>
  <conditionalFormatting sqref="J36:N36 J44:N44 J12:N12 J28:N28 J20:N20 J52:N52 J60:N60 J68:N68">
    <cfRule type="expression" dxfId="237" priority="2" stopIfTrue="1">
      <formula>$I12&lt;3</formula>
    </cfRule>
  </conditionalFormatting>
  <conditionalFormatting sqref="U46:U47 AA46:AA51">
    <cfRule type="cellIs" dxfId="236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4" t="s">
        <v>157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officiels'!H8,V!E8='Résultats officiels'!E8,'Résultats officiels'!F8=V!F8),1,""))</f>
        <v/>
      </c>
      <c r="D8" s="67" t="s">
        <v>104</v>
      </c>
      <c r="E8" s="217">
        <v>2</v>
      </c>
      <c r="F8" s="217">
        <v>1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2</v>
      </c>
      <c r="P8" s="293"/>
      <c r="Q8" s="97" t="str">
        <f>IF(AND('Résultats officiels'!O8&gt;0,U8='Résultats officiels'!U8),"E",IF(AND('Résultats officiels'!O12&gt;0,'Résultats officiels'!U13=V!U8),"E",""))</f>
        <v>E</v>
      </c>
      <c r="R8" s="98" t="str">
        <f>IF('Résultats officiels'!O8=0,"",IF(AND(U8='Résultats officiels'!U8,V!U9='Résultats officiels'!U9),"A",""))</f>
        <v>A</v>
      </c>
      <c r="S8" s="286" t="str">
        <f>IF(O8=0,"",IF(AND(R8="A",O8='Résultats officiels'!O8),1,IF(AND(V!R9="A",V!O8='Résultats officiels'!O12),1,"")))</f>
        <v/>
      </c>
      <c r="T8" s="287" t="str">
        <f>IF(O8=0,"",IF(AND(R8="A",O8='Résultats officiels'!O8,V8='Résultats officiels'!V8,'Résultats officiels'!V9=V!V9),1,IF(AND(V!R9="A",V!O8='Résultats officiels'!O12,V!V8='Résultats officiels'!V13,'Résultats officiels'!V12=V!V9),1,"")))</f>
        <v/>
      </c>
      <c r="U8" s="99" t="str">
        <f>IF(OR(I10&lt;2),"A1",T(J9))</f>
        <v>Uruguay</v>
      </c>
      <c r="V8" s="218">
        <v>1</v>
      </c>
      <c r="W8" s="12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officiels'!H9,V!E9='Résultats officiels'!E9,'Résultats officiels'!F9=V!F9),1,""))</f>
        <v/>
      </c>
      <c r="D9" s="68" t="s">
        <v>122</v>
      </c>
      <c r="E9" s="217">
        <v>0</v>
      </c>
      <c r="F9" s="217">
        <v>3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7</v>
      </c>
      <c r="L9" s="104">
        <f>INDEX(AO9:AO12,MATCH(AK9,$AL9:$AL12,0))</f>
        <v>6</v>
      </c>
      <c r="M9" s="103">
        <f>INDEX(AP9:AP12,MATCH(AK9,$AL9:$AL12,0))</f>
        <v>2</v>
      </c>
      <c r="N9" s="105">
        <f>INDEX(AQ9:AQ12,MATCH(AK9,$AL9:$AL12,0))</f>
        <v>4</v>
      </c>
      <c r="O9" s="293"/>
      <c r="P9" s="293"/>
      <c r="Q9" s="97" t="str">
        <f>IF(AND('Résultats officiels'!O8&gt;0,U9='Résultats officiels'!U9),"E",IF(AND('Résultats officiels'!O12&gt;0,'Résultats officiels'!U12=V!U9),"E",""))</f>
        <v>E</v>
      </c>
      <c r="R9" s="98" t="str">
        <f>IF('Résultats officiels'!O12=0,"",IF(AND(U8='Résultats officiels'!U13,'Résultats officiels'!U12=V!U9),"A",""))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2</v>
      </c>
      <c r="W9" s="12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1.9500000000000002</v>
      </c>
      <c r="AM9" s="21" t="str">
        <f>D8</f>
        <v>Russie</v>
      </c>
      <c r="AN9" s="22">
        <f>SUM(AR9:AU9)</f>
        <v>7</v>
      </c>
      <c r="AO9" s="23">
        <f>E8+E10+F12</f>
        <v>4</v>
      </c>
      <c r="AP9" s="22">
        <f>F8+F10+E12</f>
        <v>2</v>
      </c>
      <c r="AQ9" s="24">
        <f>AO9-AP9</f>
        <v>2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3</v>
      </c>
      <c r="AU9" s="22">
        <f>IF(ISBLANK(F12),0,IF(F12&gt;E12,3,IF(F12=E12,1,0)))</f>
        <v>1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0</v>
      </c>
      <c r="AZ9" s="23">
        <f>10000*(AS9+AT9)+(E10-F10+E8-F8)*100+(E10+E8)</f>
        <v>60203</v>
      </c>
      <c r="BA9" s="22">
        <f>10000*(AS9+AU9)+(E8-F8+F12-E12)*100+(E8+F12)</f>
        <v>40103</v>
      </c>
      <c r="BB9" s="22">
        <f>10000*(AT9+AU9)+(E10-F10+F12-E12)*100+(E10+F12)</f>
        <v>40102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>
        <f>IF(H10=0,"",IF(H10='Résultats officiels'!H10,1,""))</f>
        <v>1</v>
      </c>
      <c r="C10" s="70" t="str">
        <f>IF(H10=0,"",IF(AND(H10='Résultats officiels'!H10,V!E10='Résultats officiels'!E10,'Résultats officiels'!F10=V!F10),1,""))</f>
        <v/>
      </c>
      <c r="D10" s="68" t="str">
        <f>D8</f>
        <v>Russie</v>
      </c>
      <c r="E10" s="217">
        <v>1</v>
      </c>
      <c r="F10" s="217">
        <v>0</v>
      </c>
      <c r="G10" s="73" t="str">
        <f>D9</f>
        <v>Egypte</v>
      </c>
      <c r="H10" s="95">
        <f t="shared" si="0"/>
        <v>1</v>
      </c>
      <c r="I10" s="106">
        <f>AI10</f>
        <v>2</v>
      </c>
      <c r="J10" s="107" t="str">
        <f>INDEX(AM9:AM12,MATCH(AK10,$AL9:$AL12,0))</f>
        <v>Russie</v>
      </c>
      <c r="K10" s="108">
        <f>INDEX(AN9:AN12,MATCH(AK10,$AL9:$AL12,0))</f>
        <v>7</v>
      </c>
      <c r="L10" s="109">
        <f>INDEX(AO9:AO12,MATCH(AK10,$AL9:$AL12,0))</f>
        <v>4</v>
      </c>
      <c r="M10" s="108">
        <f>INDEX(AP9:AP12,MATCH(AK10,$AL9:$AL12,0))</f>
        <v>2</v>
      </c>
      <c r="N10" s="110">
        <f>INDEX(AQ9:AQ12,MATCH(AK10,$AL9:$AL12,0))</f>
        <v>2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officiels'!U15=V!U10),"E",""))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officiels'!O10),1,IF(AND(V!R11="A",V!O10='Résultats officiels'!O14),1,"")))</f>
        <v/>
      </c>
      <c r="T10" s="310" t="str">
        <f>IF(O10=0,"",IF(AND(R10="A",O10='Résultats officiels'!O10,V10='Résultats officiels'!V10,'Résultats officiels'!V11=V!V11),1,IF(AND(V!R11="A",V!O10='Résultats officiels'!O14,V!V10='Résultats officiels'!V15,'Résultats officiels'!V14=V!V11),1,"")))</f>
        <v/>
      </c>
      <c r="U10" s="99" t="str">
        <f>IF(OR(I26&lt;2),"C1",T(J25))</f>
        <v>France</v>
      </c>
      <c r="V10" s="218">
        <v>3</v>
      </c>
      <c r="W10" s="12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1.9500000000000002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3</v>
      </c>
      <c r="AP10" s="22">
        <f>E8+E11+F13</f>
        <v>6</v>
      </c>
      <c r="AQ10" s="24">
        <f>AO10-AP10</f>
        <v>-3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1</v>
      </c>
      <c r="AY10" s="24" t="b">
        <f>10*(AQ10-AQ12)+AO10-AO12&gt;0</f>
        <v>0</v>
      </c>
      <c r="AZ10" s="23">
        <f>10000*(AR10+AT10)+(F8-E8+E13-F13)*100+(F8+E13)</f>
        <v>-198</v>
      </c>
      <c r="BA10" s="22">
        <f>10000*(AR10+AU10)+(F8-E8+F11-E11)*100+(F8+F11)</f>
        <v>-198</v>
      </c>
      <c r="BB10" s="22" t="s">
        <v>73</v>
      </c>
      <c r="BC10" s="24">
        <f>10000*(AT10+AU10)+(F11-E11+E13-F13)*100+(F11+E13)</f>
        <v>-198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officiels'!H11,V!E11='Résultats officiels'!E11,'Résultats officiels'!F11=V!F11),1,""))</f>
        <v/>
      </c>
      <c r="D11" s="68" t="str">
        <f>G9</f>
        <v>Uruguay</v>
      </c>
      <c r="E11" s="217">
        <v>2</v>
      </c>
      <c r="F11" s="217">
        <v>1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Egypte</v>
      </c>
      <c r="K11" s="111">
        <f>INDEX(AN9:AN12,MATCH(AK11,$AL9:$AL12,0))</f>
        <v>3</v>
      </c>
      <c r="L11" s="112">
        <f>INDEX(AO9:AO12,MATCH(AK11,$AL9:$AL12,0))</f>
        <v>2</v>
      </c>
      <c r="M11" s="111">
        <f>INDEX(AP9:AP12,MATCH(AK11,$AL9:$AL12,0))</f>
        <v>5</v>
      </c>
      <c r="N11" s="113">
        <f>INDEX(AQ9:AQ12,MATCH(AK11,$AL9:$AL12,0))</f>
        <v>-3</v>
      </c>
      <c r="O11" s="293"/>
      <c r="P11" s="293"/>
      <c r="Q11" s="97" t="str">
        <f>IF(AND('Résultats officiels'!O10&gt;0,U11='Résultats officiels'!U11),"E",IF(AND('Résultats officiels'!O14&gt;0,'Résultats officiels'!U14=V!U11),"E",""))</f>
        <v>E</v>
      </c>
      <c r="R11" s="98" t="str">
        <f>IF('Résultats officiels'!O14=0,"",IF(AND(U10='Résultats officiels'!U15,'Résultats officiels'!U14=V!U11),"A",""))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19">
        <v>1</v>
      </c>
      <c r="W11" s="12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2.97</v>
      </c>
      <c r="AL11" s="28">
        <f>SUM(BD11:BG11)+2.47</f>
        <v>2.97</v>
      </c>
      <c r="AM11" s="21" t="str">
        <f>D9</f>
        <v>Egypte</v>
      </c>
      <c r="AN11" s="22">
        <f>SUM(AR11:AU11)</f>
        <v>3</v>
      </c>
      <c r="AO11" s="23">
        <f>E9+F10+F13</f>
        <v>2</v>
      </c>
      <c r="AP11" s="22">
        <f>F9+E10+E13</f>
        <v>5</v>
      </c>
      <c r="AQ11" s="24">
        <f>AO11-AP11</f>
        <v>-3</v>
      </c>
      <c r="AR11" s="22">
        <f>IF(ISBLANK(F10),0,IF(AT9=3,0,IF(AT9=1,1,3)))</f>
        <v>0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0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30002</v>
      </c>
      <c r="BA11" s="22" t="s">
        <v>73</v>
      </c>
      <c r="BB11" s="22">
        <f>10000*(AR11+AU11)+(E9-F9+F10-E10)*100+(E9+F10)</f>
        <v>-400</v>
      </c>
      <c r="BC11" s="24">
        <f>10000*(AS11+AU11)+(E9-F9+F13-E13)*100+(E9+F13)</f>
        <v>29802</v>
      </c>
      <c r="BD11" s="29">
        <f>-BF9</f>
        <v>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officiels'!H12,V!E12='Résultats officiels'!E12,'Résultats officiels'!F12=V!F12),1,""))</f>
        <v/>
      </c>
      <c r="D12" s="68" t="str">
        <f>G9</f>
        <v>Uruguay</v>
      </c>
      <c r="E12" s="217">
        <v>1</v>
      </c>
      <c r="F12" s="217">
        <v>1</v>
      </c>
      <c r="G12" s="73" t="str">
        <f>D8</f>
        <v>Russie</v>
      </c>
      <c r="H12" s="95">
        <f t="shared" si="0"/>
        <v>3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3</v>
      </c>
      <c r="M12" s="115">
        <f>INDEX(AP9:AP12,MATCH(AK12,$AL9:$AL12,0))</f>
        <v>6</v>
      </c>
      <c r="N12" s="117">
        <f>INDEX(AQ9:AQ12,MATCH(AK12,$AL9:$AL12,0))</f>
        <v>-3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1</v>
      </c>
      <c r="P12" s="293"/>
      <c r="Q12" s="97" t="str">
        <f>IF(AND('Résultats officiels'!O12&gt;0,U12='Résultats officiels'!U12),"E",IF(AND('Résultats officiels'!O8&gt;0,'Résultats officiels'!U9=V!U12),"E",""))</f>
        <v>E</v>
      </c>
      <c r="R12" s="98" t="str">
        <f>IF('Résultats officiels'!O12=0,"",IF(AND(U12='Résultats officiels'!U12,'Résultats officiels'!U13=V!U13),"A",""))</f>
        <v>A</v>
      </c>
      <c r="S12" s="286" t="str">
        <f>IF(O12=0,"",IF(AND(R12="A",O12='Résultats officiels'!O12),1,IF(AND(V!R13="A",V!O12='Résultats officiels'!O8),1,"")))</f>
        <v/>
      </c>
      <c r="T12" s="308" t="str">
        <f>IF(O12=0,"",IF(AND(R12="A",O12='Résultats officiels'!O12,V12='Résultats officiels'!V12,'Résultats officiels'!V13=V!V13),1,IF(AND(V!R13="A",V!O12='Résultats officiels'!O8,V!V12='Résultats officiels'!V9,'Résultats officiels'!V8=V!V13),1,"")))</f>
        <v/>
      </c>
      <c r="U12" s="99" t="str">
        <f>IF(OR(I18&lt;2),"B1",T(J17))</f>
        <v>Espagne</v>
      </c>
      <c r="V12" s="218">
        <v>2</v>
      </c>
      <c r="W12" s="12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7</v>
      </c>
      <c r="AO12" s="32">
        <f>F9+E11+E12</f>
        <v>6</v>
      </c>
      <c r="AP12" s="27">
        <f>E9+F11+F12</f>
        <v>2</v>
      </c>
      <c r="AQ12" s="33">
        <f>AO12-AP12</f>
        <v>4</v>
      </c>
      <c r="AR12" s="27">
        <f>IF(ISBLANK(E12),0,IF(AU9=3,0,IF(AU9=1,1,3)))</f>
        <v>1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40103</v>
      </c>
      <c r="BB12" s="27">
        <f>10000*(AR12+AT12)+(F9-E9+E12-F12)*100+(F9+E12)</f>
        <v>40304</v>
      </c>
      <c r="BC12" s="33">
        <f>10000*(AS12+AT12)+(E11-F11+F9-E9)*100+(E11+F9)</f>
        <v>60405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officiels'!H13,V!E13='Résultats officiels'!E13,'Résultats officiels'!F13=V!F13),1,""))</f>
        <v/>
      </c>
      <c r="D13" s="71" t="str">
        <f>G8</f>
        <v>Arabie Saoudite</v>
      </c>
      <c r="E13" s="217">
        <v>1</v>
      </c>
      <c r="F13" s="217">
        <v>2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5"/>
      <c r="L13" s="175"/>
      <c r="M13" s="175"/>
      <c r="N13" s="175"/>
      <c r="O13" s="293"/>
      <c r="P13" s="293"/>
      <c r="Q13" s="97" t="str">
        <f>IF(AND('Résultats officiels'!O12&gt;0,U13='Résultats officiels'!U13),"E",IF(AND('Résultats officiels'!O8&gt;0,'Résultats officiels'!U8=V!U13),"E",""))</f>
        <v>E</v>
      </c>
      <c r="R13" s="98" t="str">
        <f>IF('Résultats officiels'!O8=0,"",IF(AND(U12='Résultats officiels'!U9,'Résultats officiels'!U8=V!U13),"A",""))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Russie</v>
      </c>
      <c r="V13" s="219">
        <v>0</v>
      </c>
      <c r="W13" s="12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7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officiels'!U11=V!U14),"E",""))</f>
        <v>E</v>
      </c>
      <c r="R14" s="98" t="str">
        <f>IF('Résultats officiels'!O14=0,"",IF(AND(U14='Résultats officiels'!U14,'Résultats officiels'!U15=V!U15),"A",""))</f>
        <v/>
      </c>
      <c r="S14" s="286" t="str">
        <f>IF(O14=0,"",IF(AND(R14="A",O14='Résultats officiels'!O14),1,IF(AND(V!R15="A",V!O14='Résultats officiels'!O10),1,"")))</f>
        <v/>
      </c>
      <c r="T14" s="308" t="str">
        <f>IF(O14=0,"",IF(AND(R14="A",O14='Résultats officiels'!O14,V14='Résultats officiels'!V14,'Résultats officiels'!V15=V!V15),1,IF(AND(V!R15="A",V!O14='Résultats officiels'!O10,V!V14='Résultats officiels'!V11,'Résultats officiels'!V10=V!V15),1,"")))</f>
        <v/>
      </c>
      <c r="U14" s="99" t="str">
        <f>IF(OR(I34&lt;2),"D1",T(J33))</f>
        <v>Argentine</v>
      </c>
      <c r="V14" s="218">
        <v>3</v>
      </c>
      <c r="W14" s="12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7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officiels'!U10=V!U15),"E",""))</f>
        <v/>
      </c>
      <c r="R15" s="98" t="str">
        <f>IF('Résultats officiels'!O10=0,"",IF(AND(U15='Résultats officiels'!U10,'Résultats officiels'!U11=V!U14),"A",""))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Australie</v>
      </c>
      <c r="V15" s="219">
        <v>0</v>
      </c>
      <c r="W15" s="12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officiels'!H16,V!E16='Résultats officiels'!E16,'Résultats officiels'!F16=V!F16),1,""))</f>
        <v/>
      </c>
      <c r="D16" s="67" t="s">
        <v>124</v>
      </c>
      <c r="E16" s="217">
        <v>2</v>
      </c>
      <c r="F16" s="217">
        <v>0</v>
      </c>
      <c r="G16" s="72" t="s">
        <v>96</v>
      </c>
      <c r="H16" s="95">
        <f t="shared" si="0"/>
        <v>1</v>
      </c>
      <c r="I16" s="177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officiels'!U21=V!U16),"E",""))</f>
        <v>E</v>
      </c>
      <c r="R16" s="98" t="str">
        <f>IF('Résultats officiels'!O16=0,"",IF(AND(U16='Résultats officiels'!U16,'Résultats officiels'!U17=V!U17),"A",""))</f>
        <v/>
      </c>
      <c r="S16" s="286" t="str">
        <f>IF(O16=0,"",IF(AND(R16="A",O16='Résultats officiels'!O16),1,IF(AND(V!R17="A",V!O16='Résultats officiels'!O20),1,"")))</f>
        <v/>
      </c>
      <c r="T16" s="308" t="str">
        <f>IF(O16=0,"",IF(AND(R16="A",O16='Résultats officiels'!O16,V16='Résultats officiels'!V16,'Résultats officiels'!V17=V!V17),1,IF(AND(V!R17="A",V!O16='Résultats officiels'!O20,V!V16='Résultats officiels'!V21,'Résultats officiels'!V20=V!V17),1,"")))</f>
        <v/>
      </c>
      <c r="U16" s="121" t="str">
        <f>IF(OR(I42&lt;2),"E1",T(J41))</f>
        <v>Brésil</v>
      </c>
      <c r="V16" s="218">
        <v>2</v>
      </c>
      <c r="W16" s="12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officiels'!H17,V!E17='Résultats officiels'!E17,'Résultats officiels'!F17=V!F17),1,""))</f>
        <v/>
      </c>
      <c r="D17" s="68" t="s">
        <v>101</v>
      </c>
      <c r="E17" s="217">
        <v>1</v>
      </c>
      <c r="F17" s="217">
        <v>3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9</v>
      </c>
      <c r="L17" s="104">
        <f>INDEX(AO17:AO20,MATCH(AK17,$AL17:$AL20,0))</f>
        <v>7</v>
      </c>
      <c r="M17" s="103">
        <f>INDEX(AP17:AP20,MATCH(AK17,$AL17:$AL20,0))</f>
        <v>3</v>
      </c>
      <c r="N17" s="123">
        <f>INDEX(AQ17:AQ20,MATCH(AK17,$AL17:$AL20,0))</f>
        <v>4</v>
      </c>
      <c r="O17" s="293"/>
      <c r="P17" s="293"/>
      <c r="Q17" s="97" t="str">
        <f>IF(AND('Résultats officiels'!O16&gt;0,U17='Résultats officiels'!U17),"E",IF(AND('Résultats officiels'!O20&gt;0,'Résultats officiels'!U20=V!U17),"E",""))</f>
        <v>E</v>
      </c>
      <c r="R17" s="98" t="str">
        <f>IF('Résultats officiels'!O20=0,"",IF(AND(U16='Résultats officiels'!U21,'Résultats officiels'!U20=V!U17),"A",""))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Suède</v>
      </c>
      <c r="V17" s="219">
        <v>0</v>
      </c>
      <c r="W17" s="12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3</v>
      </c>
      <c r="AO17" s="23">
        <f>E16+E18+F20</f>
        <v>3</v>
      </c>
      <c r="AP17" s="22">
        <f>F16+F18+E20</f>
        <v>4</v>
      </c>
      <c r="AQ17" s="24">
        <f>AO17-AP17</f>
        <v>-1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30002</v>
      </c>
      <c r="BA17" s="22">
        <f>10000*(AS17+AU17)+(E16-F16+F20-E20)*100+(E16+F20)</f>
        <v>30103</v>
      </c>
      <c r="BB17" s="22">
        <f>10000*(AT17+AU17)+(F20-E20+E18-F18)*100+(F20+E18)</f>
        <v>-299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officiels'!H18,V!E18='Résultats officiels'!E18,'Résultats officiels'!F18=V!F18),1,""))</f>
        <v/>
      </c>
      <c r="D18" s="68" t="str">
        <f>D16</f>
        <v>Maroc</v>
      </c>
      <c r="E18" s="217">
        <v>0</v>
      </c>
      <c r="F18" s="217">
        <v>2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6</v>
      </c>
      <c r="L18" s="109">
        <f>INDEX(AO17:AO20,MATCH(AK18,$AL17:$AL20,0))</f>
        <v>6</v>
      </c>
      <c r="M18" s="108">
        <f>INDEX(AP17:AP20,MATCH(AK18,$AL17:$AL20,0))</f>
        <v>4</v>
      </c>
      <c r="N18" s="110">
        <f>INDEX(AQ17:AQ20,MATCH(AK18,$AL17:$AL20,0))</f>
        <v>2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officiels'!U23=V!U18),"E",""))</f>
        <v>E</v>
      </c>
      <c r="R18" s="98" t="str">
        <f>IF('Résultats officiels'!O18=0,"",IF(AND(U18='Résultats officiels'!U18,'Résultats officiels'!U19=V!U19),"A",""))</f>
        <v/>
      </c>
      <c r="S18" s="286" t="str">
        <f>IF(O18=0,"",IF(AND(R18="A",O18='Résultats officiels'!O18),1,IF(AND(V!R19="A",V!O18='Résultats officiels'!O22),1,"")))</f>
        <v/>
      </c>
      <c r="T18" s="308" t="str">
        <f>IF(O18=0,"",IF(AND(R18="A",O18='Résultats officiels'!O18,V18='Résultats officiels'!V18,'Résultats officiels'!V19=V!V19),1,IF(AND(V!R19="A",V!O18='Résultats officiels'!O22,V!V18='Résultats officiels'!V23,'Résultats officiels'!V22=V!V19),1,"")))</f>
        <v/>
      </c>
      <c r="U18" s="121" t="str">
        <f>IF(OR(I58&lt;2),"G1",T(J57))</f>
        <v>Belgique</v>
      </c>
      <c r="V18" s="218">
        <v>2</v>
      </c>
      <c r="W18" s="12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2</v>
      </c>
      <c r="AP18" s="22">
        <f>E16+E19+F21</f>
        <v>7</v>
      </c>
      <c r="AQ18" s="24">
        <f>AO18-AP18</f>
        <v>-5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-399</v>
      </c>
      <c r="BA18" s="22">
        <f>10000*(AR18+AU18)+(F16-E16+F19-E19)*100+(F16+F19)</f>
        <v>-299</v>
      </c>
      <c r="BB18" s="22" t="s">
        <v>73</v>
      </c>
      <c r="BC18" s="24">
        <f>10000*(AT18+AU18)+(F19-E19+E21-F21)*100+(F19+E21)</f>
        <v>-298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officiels'!H19,V!E19='Résultats officiels'!E19,'Résultats officiels'!F19=V!F19),1,""))</f>
        <v/>
      </c>
      <c r="D19" s="68" t="str">
        <f>G17</f>
        <v>Espagne</v>
      </c>
      <c r="E19" s="217">
        <v>2</v>
      </c>
      <c r="F19" s="217">
        <v>1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3</v>
      </c>
      <c r="L19" s="112">
        <f>INDEX(AO17:AO20,MATCH(AK19,$AL17:$AL20,0))</f>
        <v>3</v>
      </c>
      <c r="M19" s="111">
        <f>INDEX(AP17:AP20,MATCH(AK19,$AL17:$AL20,0))</f>
        <v>4</v>
      </c>
      <c r="N19" s="113">
        <f>INDEX(AQ17:AQ20,MATCH(AK19,$AL17:$AL20,0))</f>
        <v>-1</v>
      </c>
      <c r="O19" s="293"/>
      <c r="P19" s="293"/>
      <c r="Q19" s="97" t="str">
        <f>IF(AND('Résultats officiels'!O18&gt;0,U19='Résultats officiels'!U19),"E",IF(AND('Résultats officiels'!O22&gt;0,'Résultats officiels'!U22=V!U19),"E",""))</f>
        <v/>
      </c>
      <c r="R19" s="98" t="str">
        <f>IF('Résultats officiels'!O22=0,"",IF(AND(U18='Résultats officiels'!U23,'Résultats officiels'!U22=V!U19),"A",""))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Sénégal</v>
      </c>
      <c r="V19" s="219">
        <v>1</v>
      </c>
      <c r="W19" s="12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6</v>
      </c>
      <c r="AO19" s="23">
        <f>E17+F18+F21</f>
        <v>6</v>
      </c>
      <c r="AP19" s="22">
        <f>F17+E18+E21</f>
        <v>4</v>
      </c>
      <c r="AQ19" s="24">
        <f>AO19-AP19</f>
        <v>2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60405</v>
      </c>
      <c r="BA19" s="22" t="s">
        <v>73</v>
      </c>
      <c r="BB19" s="22">
        <f>10000*(AR19+AU19)+(E17-F17+F18-E18)*100+(E17+F18)</f>
        <v>30003</v>
      </c>
      <c r="BC19" s="24">
        <f>10000*(AS19+AU19)+(E17-F17+F21-E21)*100+(E17+F21)</f>
        <v>30004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officiels'!H20,V!E20='Résultats officiels'!E20,'Résultats officiels'!F20=V!F20),1,""))</f>
        <v/>
      </c>
      <c r="D20" s="68" t="str">
        <f>G17</f>
        <v>Espagne</v>
      </c>
      <c r="E20" s="217">
        <v>2</v>
      </c>
      <c r="F20" s="217">
        <v>1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2</v>
      </c>
      <c r="M20" s="115">
        <f>INDEX(AP17:AP20,MATCH(AK20,$AL17:$AL20,0))</f>
        <v>7</v>
      </c>
      <c r="N20" s="117">
        <f>INDEX(AQ17:AQ20,MATCH(AK20,$AL17:$AL20,0))</f>
        <v>-5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officiels'!U17=V!U20),"E",""))</f>
        <v/>
      </c>
      <c r="R20" s="98" t="str">
        <f>IF('Résultats officiels'!O20=0,"",IF(AND(U20='Résultats officiels'!U20,'Résultats officiels'!U21=V!U21),"A",""))</f>
        <v/>
      </c>
      <c r="S20" s="286" t="str">
        <f>IF(O20=0,"",IF(AND(R20="A",O20='Résultats officiels'!O20),1,IF(AND(V!R21="A",V!O20='Résultats officiels'!O16),1,"")))</f>
        <v/>
      </c>
      <c r="T20" s="308" t="str">
        <f>IF(O20=0,"",IF(AND(R20="A",O20='Résultats officiels'!O20,V20='Résultats officiels'!V20,'Résultats officiels'!V21=V!V21),1,IF(AND(V!R21="A",V!O20='Résultats officiels'!O16,V!V20='Résultats officiels'!V17,'Résultats officiels'!V16=V!V21),1,"")))</f>
        <v/>
      </c>
      <c r="U20" s="121" t="str">
        <f>IF(OR(I50&lt;2),"F1",T(J49))</f>
        <v>Allemagne</v>
      </c>
      <c r="V20" s="218">
        <v>3</v>
      </c>
      <c r="W20" s="12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9</v>
      </c>
      <c r="AO20" s="32">
        <f>F17+E19+E20</f>
        <v>7</v>
      </c>
      <c r="AP20" s="27">
        <f>E17+F19+F20</f>
        <v>3</v>
      </c>
      <c r="AQ20" s="33">
        <f>AO20-AP20</f>
        <v>4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60204</v>
      </c>
      <c r="BB20" s="27">
        <f>10000*(AR20+AT20)+(E20-F20+F17-E17)*100+(E20+F17)</f>
        <v>60305</v>
      </c>
      <c r="BC20" s="33">
        <f>10000*(AS20+AT20)+(E19-F19+F17-E17)*100+(E19+F17)</f>
        <v>60305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officiels'!H21,V!E21='Résultats officiels'!E21,'Résultats officiels'!F21=V!F21),1,""))</f>
        <v/>
      </c>
      <c r="D21" s="71" t="str">
        <f>G16</f>
        <v>Iran</v>
      </c>
      <c r="E21" s="217">
        <v>1</v>
      </c>
      <c r="F21" s="217">
        <v>3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5"/>
      <c r="L21" s="175"/>
      <c r="M21" s="175"/>
      <c r="N21" s="175"/>
      <c r="O21" s="293"/>
      <c r="P21" s="293"/>
      <c r="Q21" s="97" t="str">
        <f>IF(AND('Résultats officiels'!O20&gt;0,U21='Résultats officiels'!U21),"E",IF(AND('Résultats officiels'!O16&gt;0,'Résultats officiels'!U16=V!U21),"E",""))</f>
        <v/>
      </c>
      <c r="R21" s="98" t="str">
        <f>IF('Résultats officiels'!O16=0,"",IF(AND(U20='Résultats officiels'!U17,'Résultats officiels'!U16=V!U21),"A",""))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Costa Rica</v>
      </c>
      <c r="V21" s="219">
        <v>2</v>
      </c>
      <c r="W21" s="12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7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2</v>
      </c>
      <c r="P22" s="293"/>
      <c r="Q22" s="97" t="str">
        <f>IF(AND('Résultats officiels'!O22&gt;0,U22='Résultats officiels'!U22),"E",IF(AND('Résultats officiels'!O18&gt;0,'Résultats officiels'!U19=V!U22),"E",""))</f>
        <v>E</v>
      </c>
      <c r="R22" s="98" t="str">
        <f>IF('Résultats officiels'!O22=0,"",IF(AND(U22='Résultats officiels'!U22,'Résultats officiels'!U23=V!U23),"A",""))</f>
        <v>A</v>
      </c>
      <c r="S22" s="286">
        <f>IF(O22=0,"",IF(AND(R22="A",O22='Résultats officiels'!O22),1,IF(AND(V!R23="A",V!O22='Résultats officiels'!O18),1,"")))</f>
        <v>1</v>
      </c>
      <c r="T22" s="308">
        <f>IF(O22=0,"",IF(AND(R22="A",O22='Résultats officiels'!O22,V22='Résultats officiels'!V22,'Résultats officiels'!V23=V!V23),1,IF(AND(V!R23="A",V!O22='Résultats officiels'!O18,V!V22='Résultats officiels'!V19,'Résultats officiels'!V18=V!V23),1,"")))</f>
        <v>1</v>
      </c>
      <c r="U22" s="121" t="str">
        <f>IF(OR(I66&lt;2),"H1",T(J65))</f>
        <v>Colombie</v>
      </c>
      <c r="V22" s="218">
        <v>1</v>
      </c>
      <c r="W22" s="12">
        <v>3</v>
      </c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7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officiels'!U18=V!U23),"E",""))</f>
        <v>E</v>
      </c>
      <c r="R23" s="98" t="str">
        <f>IF('Résultats officiels'!O18=0,"",IF(AND(U22='Résultats officiels'!U19,'Résultats officiels'!U18=V!U23),"A",""))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1</v>
      </c>
      <c r="W23" s="12">
        <v>4</v>
      </c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>
        <f>IF(H24=0,"",IF(AND(H24='Résultats officiels'!H24,V!E24='Résultats officiels'!E24,'Résultats officiels'!F24=V!F24),1,""))</f>
        <v>1</v>
      </c>
      <c r="D24" s="67" t="s">
        <v>88</v>
      </c>
      <c r="E24" s="217">
        <v>2</v>
      </c>
      <c r="F24" s="217">
        <v>1</v>
      </c>
      <c r="G24" s="72" t="s">
        <v>76</v>
      </c>
      <c r="H24" s="95">
        <f t="shared" si="0"/>
        <v>1</v>
      </c>
      <c r="I24" s="177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officiels'!H25,V!E25='Résultats officiels'!E25,'Résultats officiels'!F25=V!F25),1,""))</f>
        <v/>
      </c>
      <c r="D25" s="68" t="s">
        <v>125</v>
      </c>
      <c r="E25" s="217">
        <v>1</v>
      </c>
      <c r="F25" s="217">
        <v>1</v>
      </c>
      <c r="G25" s="73" t="s">
        <v>126</v>
      </c>
      <c r="H25" s="95">
        <f t="shared" si="0"/>
        <v>3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7</v>
      </c>
      <c r="L25" s="104">
        <f>INDEX(AO25:AO28,MATCH(AK25,$AL25:$AL28,0))</f>
        <v>7</v>
      </c>
      <c r="M25" s="103">
        <f>INDEX(AP25:AP28,MATCH(AK25,$AL25:$AL28,0))</f>
        <v>4</v>
      </c>
      <c r="N25" s="123">
        <f>INDEX(AQ25:AQ28,MATCH(AK25,$AL25:$AL28,0))</f>
        <v>3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7</v>
      </c>
      <c r="AO25" s="23">
        <f>E24+E26+F28</f>
        <v>7</v>
      </c>
      <c r="AP25" s="22">
        <f>F24+F26+E28</f>
        <v>4</v>
      </c>
      <c r="AQ25" s="24">
        <f>AO25-AP25</f>
        <v>3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1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60305</v>
      </c>
      <c r="BA25" s="22">
        <f>10000*(AS25+AU25)+(E24-F24+F28-E28)*100+(E24+F28)</f>
        <v>40104</v>
      </c>
      <c r="BB25" s="22">
        <f>10000*(AT25+AU25)+(F28-E28+E26-F26)*100+(F28+E26)</f>
        <v>40205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officiels'!H26,V!E26='Résultats officiels'!E26,'Résultats officiels'!F26=V!F26),1,""))</f>
        <v/>
      </c>
      <c r="D26" s="68" t="str">
        <f>D24</f>
        <v>France</v>
      </c>
      <c r="E26" s="217">
        <v>3</v>
      </c>
      <c r="F26" s="217">
        <v>1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Australie</v>
      </c>
      <c r="K26" s="108">
        <f>INDEX(AN25:AN28,MATCH(AK26,$AL25:$AL28,0))</f>
        <v>4</v>
      </c>
      <c r="L26" s="109">
        <f>INDEX(AO25:AO28,MATCH(AK26,$AL25:$AL28,0))</f>
        <v>4</v>
      </c>
      <c r="M26" s="108">
        <f>INDEX(AP25:AP28,MATCH(AK26,$AL25:$AL28,0))</f>
        <v>3</v>
      </c>
      <c r="N26" s="110">
        <f>INDEX(AQ25:AQ28,MATCH(AK26,$AL25:$AL28,0))</f>
        <v>1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officiels'!U28=V!U26),"E",""))</f>
        <v/>
      </c>
      <c r="R26" s="98" t="str">
        <f>IF('Résultats officiels'!O26=0,"",IF(AND(U26='Résultats officiels'!U26,'Résultats officiels'!U27=V!U27),"A",""))</f>
        <v/>
      </c>
      <c r="S26" s="286" t="str">
        <f>IF(O26=0,"",IF(AND(R26="A",O26='Résultats officiels'!O26),1,IF(AND(V!R27="A",V!O26='Résultats officiels'!O28),1,"")))</f>
        <v/>
      </c>
      <c r="T26" s="287" t="str">
        <f>IF(O26=0,"",IF(AND(R26="A",O26='Résultats officiels'!O26,V26='Résultats officiels'!V26,'Résultats officiels'!V27=V!V27),1,IF(AND(V!R27="A",V!O26='Résultats officiels'!O28,V!V26='Résultats officiels'!V28,'Résultats officiels'!V29=V!V27),1,"")))</f>
        <v/>
      </c>
      <c r="U26" s="125" t="str">
        <f>IF(100*V8+W8&gt;100*V9+W9,U8,IF(100*V8+W8&lt;100*V9+W9,U9,CONCATENATE(U8," ou ",U9)))</f>
        <v>Portugal</v>
      </c>
      <c r="V26" s="218">
        <v>0</v>
      </c>
      <c r="W26" s="100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1.96</v>
      </c>
      <c r="AL26" s="28">
        <f>SUM(BD26:BG26)+2.46</f>
        <v>1.96</v>
      </c>
      <c r="AM26" s="21" t="str">
        <f>G24</f>
        <v>Australie</v>
      </c>
      <c r="AN26" s="22">
        <f>SUM(AR26:AU26)</f>
        <v>4</v>
      </c>
      <c r="AO26" s="23">
        <f>F24+F27+E29</f>
        <v>4</v>
      </c>
      <c r="AP26" s="22">
        <f>E24+E27+F29</f>
        <v>3</v>
      </c>
      <c r="AQ26" s="24">
        <f>AO26-AP26</f>
        <v>1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3</v>
      </c>
      <c r="AU26" s="22">
        <f>IF(ISBLANK(F27),0,IF(F27&gt;E27,3,IF(F27=E27,1,0)))</f>
        <v>1</v>
      </c>
      <c r="AV26" s="23" t="b">
        <f>(10*(AQ25-AQ26)+AO25-AO26&lt;0)</f>
        <v>0</v>
      </c>
      <c r="AW26" s="22" t="s">
        <v>73</v>
      </c>
      <c r="AX26" s="22" t="b">
        <f>10*(AQ26-AQ27)+AO26-AO27&gt;0</f>
        <v>1</v>
      </c>
      <c r="AY26" s="24" t="b">
        <f>10*(AQ26-AQ28)+AO26-AO28&gt;0</f>
        <v>1</v>
      </c>
      <c r="AZ26" s="23">
        <f>10000*(AR26+AT26)+(F24-E24+E29-F29)*100+(F24+E29)</f>
        <v>30103</v>
      </c>
      <c r="BA26" s="22">
        <f>10000*(AR26+AU26)+(F24-E24+F27-E27)*100+(F24+F27)</f>
        <v>9902</v>
      </c>
      <c r="BB26" s="22" t="s">
        <v>73</v>
      </c>
      <c r="BC26" s="24">
        <f>10000*(AT26+AU26)+(F27-E27+E29-F29)*100+(F27+E29)</f>
        <v>40203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-0.5</v>
      </c>
      <c r="BG26" s="26">
        <f>IF($AN26&gt;$AN28,-0.5,IF($AN28&gt;$AN26,0.5,IF(AY26,-0.5,IF(AW28,0.5,BW26))))</f>
        <v>-0.5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>
        <f>IF(H27=0,"",IF(H27='Résultats officiels'!H27,1,""))</f>
        <v>1</v>
      </c>
      <c r="C27" s="75">
        <f>IF(H27=0,"",IF(AND(H27='Résultats officiels'!H27,V!E27='Résultats officiels'!E27,'Résultats officiels'!F27=V!F27),1,""))</f>
        <v>1</v>
      </c>
      <c r="D27" s="68" t="str">
        <f>G25</f>
        <v>Danemark</v>
      </c>
      <c r="E27" s="217">
        <v>1</v>
      </c>
      <c r="F27" s="217">
        <v>1</v>
      </c>
      <c r="G27" s="73" t="str">
        <f>G24</f>
        <v>Australie</v>
      </c>
      <c r="H27" s="95">
        <f t="shared" si="0"/>
        <v>3</v>
      </c>
      <c r="I27" s="106">
        <f>AI27</f>
        <v>3</v>
      </c>
      <c r="J27" s="68" t="str">
        <f>INDEX(AM25:AM28,MATCH(AK27,$AL25:$AL28,0))</f>
        <v>Danemark</v>
      </c>
      <c r="K27" s="111">
        <f>INDEX(AN25:AN28,MATCH(AK27,$AL25:$AL28,0))</f>
        <v>3</v>
      </c>
      <c r="L27" s="112">
        <f>INDEX(AO25:AO28,MATCH(AK27,$AL25:$AL28,0))</f>
        <v>4</v>
      </c>
      <c r="M27" s="111">
        <f>INDEX(AP25:AP28,MATCH(AK27,$AL25:$AL28,0))</f>
        <v>4</v>
      </c>
      <c r="N27" s="113">
        <f>INDEX(AQ25:AQ28,MATCH(AK27,$AL25:$AL28,0))</f>
        <v>0</v>
      </c>
      <c r="O27" s="293"/>
      <c r="P27" s="293"/>
      <c r="Q27" s="97" t="str">
        <f>IF(AND('Résultats officiels'!O26&gt;0,U27='Résultats officiels'!U27),"E",IF(AND('Résultats officiels'!O28&gt;0,'Résultats officiels'!U29=V!U27),"E",""))</f>
        <v>E</v>
      </c>
      <c r="R27" s="98" t="str">
        <f>IF('Résultats officiels'!O28=0,"",IF(AND(U26='Résultats officiels'!U28,'Résultats officiels'!U29=V!U27),"A",""))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2</v>
      </c>
      <c r="W27" s="100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2.98</v>
      </c>
      <c r="AL27" s="28">
        <f>SUM(BD27:BG27)+2.47</f>
        <v>3.97</v>
      </c>
      <c r="AM27" s="21" t="str">
        <f>D25</f>
        <v>Pérou</v>
      </c>
      <c r="AN27" s="22">
        <f>SUM(AR27:AU27)</f>
        <v>1</v>
      </c>
      <c r="AO27" s="23">
        <f>E25+F26+F29</f>
        <v>2</v>
      </c>
      <c r="AP27" s="22">
        <f>F25+E26+E29</f>
        <v>6</v>
      </c>
      <c r="AQ27" s="24">
        <f>AO27-AP27</f>
        <v>-4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1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-399</v>
      </c>
      <c r="BA27" s="22" t="s">
        <v>73</v>
      </c>
      <c r="BB27" s="22">
        <f>10000*(AR27+AU27)+(E25-F25+F26-E26)*100+(E25+F26)</f>
        <v>9802</v>
      </c>
      <c r="BC27" s="24">
        <f>10000*(AS27+AU27)+(E25-F25+F29-E29)*100+(E25+F29)</f>
        <v>9801</v>
      </c>
      <c r="BD27" s="29">
        <f>-BF25</f>
        <v>0.5</v>
      </c>
      <c r="BE27" s="25">
        <f>-BF26</f>
        <v>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>
        <f>IF(H28=0,"",IF(H28='Résultats officiels'!H28,1,""))</f>
        <v>1</v>
      </c>
      <c r="C28" s="75" t="str">
        <f>IF(H28=0,"",IF(AND(H28='Résultats officiels'!H28,V!E28='Résultats officiels'!E28,'Résultats officiels'!F28=V!F28),1,""))</f>
        <v/>
      </c>
      <c r="D28" s="68" t="str">
        <f>G25</f>
        <v>Danemark</v>
      </c>
      <c r="E28" s="217">
        <v>2</v>
      </c>
      <c r="F28" s="217">
        <v>2</v>
      </c>
      <c r="G28" s="73" t="str">
        <f>D24</f>
        <v>France</v>
      </c>
      <c r="H28" s="95">
        <f t="shared" si="0"/>
        <v>3</v>
      </c>
      <c r="I28" s="114">
        <f>AI28</f>
        <v>4</v>
      </c>
      <c r="J28" s="71" t="str">
        <f>INDEX(AM25:AM28,MATCH(AK28,$AL25:$AL28,0))</f>
        <v>Pérou</v>
      </c>
      <c r="K28" s="115">
        <f>INDEX(AN25:AN28,MATCH(AK28,$AL25:$AL28,0))</f>
        <v>1</v>
      </c>
      <c r="L28" s="116">
        <f>INDEX(AO25:AO28,MATCH(AK28,$AL25:$AL28,0))</f>
        <v>2</v>
      </c>
      <c r="M28" s="115">
        <f>INDEX(AP25:AP28,MATCH(AK28,$AL25:$AL28,0))</f>
        <v>6</v>
      </c>
      <c r="N28" s="117">
        <f>INDEX(AQ25:AQ28,MATCH(AK28,$AL25:$AL28,0))</f>
        <v>-4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officiels'!U26=V!U28),"E",""))</f>
        <v/>
      </c>
      <c r="R28" s="98" t="str">
        <f>IF('Résultats officiels'!O28=0,"",IF(AND(U28='Résultats officiels'!U28,'Résultats officiels'!U29=V!U29),"A",""))</f>
        <v/>
      </c>
      <c r="S28" s="286" t="str">
        <f>IF(O28=0,"",IF(AND(R28="A",O28='Résultats officiels'!O28),1,IF(AND(V!R29="A",V!O28='Résultats officiels'!O26),1,"")))</f>
        <v/>
      </c>
      <c r="T28" s="287" t="str">
        <f>IF(O28=0,"",IF(AND(R28="A",O28='Résultats officiels'!O28,V28='Résultats officiels'!V28,'Résultats officiels'!V29=V!V29),1,IF(AND(V!R29="A",V!O28='Résultats officiels'!O26,V!V28='Résultats officiels'!V26,'Résultats officiels'!V27=V!V29),1,"")))</f>
        <v/>
      </c>
      <c r="U28" s="125" t="str">
        <f>IF(100*V12+W12&gt;100*V13+W13,U12,IF(100*V12+W12&lt;100*V13+W13,U13,CONCATENATE(U12," ou ",U13)))</f>
        <v>Espagne</v>
      </c>
      <c r="V28" s="218">
        <v>2</v>
      </c>
      <c r="W28" s="100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3.97</v>
      </c>
      <c r="AL28" s="30">
        <f>SUM(BD28:BG28)+2.48</f>
        <v>2.98</v>
      </c>
      <c r="AM28" s="31" t="str">
        <f>G25</f>
        <v>Danemark</v>
      </c>
      <c r="AN28" s="27">
        <f>SUM(AR28:AU28)</f>
        <v>3</v>
      </c>
      <c r="AO28" s="32">
        <f>F25+E27+E28</f>
        <v>4</v>
      </c>
      <c r="AP28" s="27">
        <f>E25+F27+F28</f>
        <v>4</v>
      </c>
      <c r="AQ28" s="33">
        <f>AO28-AP28</f>
        <v>0</v>
      </c>
      <c r="AR28" s="27">
        <f>IF(ISBLANK(E28),0,IF(AU25=3,0,IF(AU25=1,1,3)))</f>
        <v>1</v>
      </c>
      <c r="AS28" s="27">
        <f>IF(ISBLANK(E27),0,IF(AU26=3,0,IF(AU26=1,1,3)))</f>
        <v>1</v>
      </c>
      <c r="AT28" s="27">
        <f>IF(ISBLANK(F25),0,IF(AU27=3,0,IF(AU27=1,1,3)))</f>
        <v>1</v>
      </c>
      <c r="AU28" s="27" t="s">
        <v>73</v>
      </c>
      <c r="AV28" s="32" t="b">
        <f>10*(AQ25-AQ28)+AO25-AO28&lt;0</f>
        <v>0</v>
      </c>
      <c r="AW28" s="27" t="b">
        <f>10*(AQ26-AQ28)+AO26-AO28&lt;0</f>
        <v>0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20003</v>
      </c>
      <c r="BB28" s="27">
        <f>10000*(AR28+AT28)+(E28-F28+F25-E25)*100+(E28+F25)</f>
        <v>20003</v>
      </c>
      <c r="BC28" s="33">
        <f>10000*(AS28+AT28)+(E27-F27+F25-E25)*100+(E27+F25)</f>
        <v>20002</v>
      </c>
      <c r="BD28" s="34">
        <f>-BG25</f>
        <v>0.5</v>
      </c>
      <c r="BE28" s="35">
        <f>-BG26</f>
        <v>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officiels'!H29,V!E29='Résultats officiels'!E29,'Résultats officiels'!F29=V!F29),1,""))</f>
        <v/>
      </c>
      <c r="D29" s="71" t="str">
        <f>G24</f>
        <v>Australie</v>
      </c>
      <c r="E29" s="217">
        <v>2</v>
      </c>
      <c r="F29" s="217">
        <v>0</v>
      </c>
      <c r="G29" s="74" t="str">
        <f>D25</f>
        <v>Pérou</v>
      </c>
      <c r="H29" s="95">
        <f t="shared" si="0"/>
        <v>1</v>
      </c>
      <c r="I29" s="118"/>
      <c r="J29" s="119" t="str">
        <f>IF(OR(I27&lt;3,I26&lt;2),"TIRAGE AU SORT !!!"," ")</f>
        <v xml:space="preserve"> </v>
      </c>
      <c r="K29" s="175"/>
      <c r="L29" s="175"/>
      <c r="M29" s="175"/>
      <c r="N29" s="175"/>
      <c r="O29" s="293"/>
      <c r="P29" s="293"/>
      <c r="Q29" s="97" t="str">
        <f>IF(AND('Résultats officiels'!O28&gt;0,U29='Résultats officiels'!U29),"E",IF(AND('Résultats officiels'!O26&gt;0,'Résultats officiels'!U27=V!U29),"E",""))</f>
        <v/>
      </c>
      <c r="R29" s="98" t="str">
        <f>IF('Résultats officiels'!O26=0,"",IF(AND(U28='Résultats officiels'!U26,'Résultats officiels'!U27=V!U29),"A",""))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1</v>
      </c>
      <c r="W29" s="100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7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officiels'!U32=V!U30),"E",""))</f>
        <v>E</v>
      </c>
      <c r="R30" s="98" t="str">
        <f>IF('Résultats officiels'!O30=0,"",IF(AND(U30='Résultats officiels'!U30,'Résultats officiels'!U31=V!U31),"A",""))</f>
        <v>A</v>
      </c>
      <c r="S30" s="286" t="str">
        <f>IF(O30=0,"",IF(AND(R30="A",O30='Résultats officiels'!O30),1,IF(AND(V!R31="A",V!O30='Résultats officiels'!O32),1,"")))</f>
        <v/>
      </c>
      <c r="T30" s="287" t="str">
        <f>IF(O30=0,"",IF(AND(R30="A",O30='Résultats officiels'!O30,V30='Résultats officiels'!V30,'Résultats officiels'!V31=V!V31),1,IF(AND(V!R31="A",V!O30='Résultats officiels'!O32,V!V30='Résultats officiels'!V32,'Résultats officiels'!V33=V!V31),1,"")))</f>
        <v/>
      </c>
      <c r="U30" s="125" t="str">
        <f>IF(100*V16+W16&gt;100*V17+W17,U16,IF(100*V16+W16&lt;100*V17+W17,U17,CONCATENATE(U16," ou ",U17)))</f>
        <v>Brésil</v>
      </c>
      <c r="V30" s="218">
        <v>3</v>
      </c>
      <c r="W30" s="100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7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officiels'!U33=V!U31),"E",""))</f>
        <v>E</v>
      </c>
      <c r="R31" s="98" t="str">
        <f>IF('Résultats officiels'!O32=0,"",IF(AND(U30='Résultats officiels'!U32,'Résultats officiels'!U33=V!U31),"A",""))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2</v>
      </c>
      <c r="W31" s="100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officiels'!H32,V!E32='Résultats officiels'!E32,'Résultats officiels'!F32=V!F32),1,""))</f>
        <v/>
      </c>
      <c r="D32" s="67" t="s">
        <v>94</v>
      </c>
      <c r="E32" s="217">
        <v>2</v>
      </c>
      <c r="F32" s="217">
        <v>1</v>
      </c>
      <c r="G32" s="72" t="s">
        <v>127</v>
      </c>
      <c r="H32" s="95">
        <f t="shared" si="0"/>
        <v>1</v>
      </c>
      <c r="I32" s="177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officiels'!U30=V!U32),"E",""))</f>
        <v/>
      </c>
      <c r="R32" s="98" t="str">
        <f>IF('Résultats officiels'!O32=0,"",IF(AND(U32='Résultats officiels'!U32,'Résultats officiels'!U33=V!U33),"A",""))</f>
        <v/>
      </c>
      <c r="S32" s="286" t="str">
        <f>IF(O32=0,"",IF(AND(R32="A",O32='Résultats officiels'!O32),1,IF(AND(V!R33="A",V!O32='Résultats officiels'!O30),1,"")))</f>
        <v/>
      </c>
      <c r="T32" s="287" t="str">
        <f>IF(O32=0,"",IF(AND(R32="A",O32='Résultats officiels'!O32,V32='Résultats officiels'!V32,'Résultats officiels'!V33=V!V33),1,IF(AND(V!R33="A",V!O32='Résultats officiels'!O30,V!V32='Résultats officiels'!V30,'Résultats officiels'!V31=V!V33),1,"")))</f>
        <v/>
      </c>
      <c r="U32" s="125" t="str">
        <f>IF(100*V20+W20&gt;100*V21+W21,U20,IF(100*V20+W20&lt;100*V21+W21,U21,CONCATENATE(U20," ou ",U21)))</f>
        <v>Allemagne</v>
      </c>
      <c r="V32" s="218">
        <v>2</v>
      </c>
      <c r="W32" s="100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>
        <f>IF(H33=0,"",IF(AND(H33='Résultats officiels'!H33,V!E33='Résultats officiels'!E33,'Résultats officiels'!F33=V!F33),1,""))</f>
        <v>1</v>
      </c>
      <c r="D33" s="68" t="s">
        <v>37</v>
      </c>
      <c r="E33" s="217">
        <v>2</v>
      </c>
      <c r="F33" s="217">
        <v>0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9</v>
      </c>
      <c r="L33" s="104">
        <f>INDEX(AO33:AO36,MATCH(AK33,$AL33:$AL36,0))</f>
        <v>6</v>
      </c>
      <c r="M33" s="103">
        <f>INDEX(AP33:AP36,MATCH(AK33,$AL33:$AL36,0))</f>
        <v>2</v>
      </c>
      <c r="N33" s="123">
        <f>INDEX(AQ33:AQ36,MATCH(AK33,$AL33:$AL36,0))</f>
        <v>4</v>
      </c>
      <c r="O33" s="293"/>
      <c r="P33" s="293"/>
      <c r="Q33" s="97" t="str">
        <f>IF(AND('Résultats officiels'!O32&gt;0,U33='Résultats officiels'!U33),"E",IF(AND('Résultats officiels'!O30&gt;0,'Résultats officiels'!U31=V!U33),"E",""))</f>
        <v>E</v>
      </c>
      <c r="R33" s="98" t="str">
        <f>IF('Résultats officiels'!O30=0,"",IF(AND(U32='Résultats officiels'!U30,'Résultats officiels'!U31=V!U33),"A",""))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Angleterre</v>
      </c>
      <c r="V33" s="219">
        <v>0</v>
      </c>
      <c r="W33" s="100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9</v>
      </c>
      <c r="AO33" s="23">
        <f>E32+E34+F36</f>
        <v>6</v>
      </c>
      <c r="AP33" s="22">
        <f>F32+F34+E36</f>
        <v>2</v>
      </c>
      <c r="AQ33" s="24">
        <f>AO33-AP33</f>
        <v>4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60304</v>
      </c>
      <c r="BA33" s="22">
        <f>10000*(AS33+AU33)+(E32-F32+F36-E36)*100+(E32+F36)</f>
        <v>60204</v>
      </c>
      <c r="BB33" s="22">
        <f>10000*(AT33+AU33)+(F36-E36+E34-F34)*100+(F36+E34)</f>
        <v>60304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officiels'!H34,V!E34='Résultats officiels'!E34,'Résultats officiels'!F34=V!F34),1,""))</f>
        <v/>
      </c>
      <c r="D34" s="68" t="str">
        <f>D32</f>
        <v>Argentine</v>
      </c>
      <c r="E34" s="217">
        <v>2</v>
      </c>
      <c r="F34" s="217">
        <v>0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6</v>
      </c>
      <c r="L34" s="109">
        <f>INDEX(AO33:AO36,MATCH(AK34,$AL33:$AL36,0))</f>
        <v>4</v>
      </c>
      <c r="M34" s="108">
        <f>INDEX(AP33:AP36,MATCH(AK34,$AL33:$AL36,0))</f>
        <v>3</v>
      </c>
      <c r="N34" s="110">
        <f>INDEX(AQ33:AQ36,MATCH(AK34,$AL33:$AL36,0))</f>
        <v>1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2.96</v>
      </c>
      <c r="AM34" s="21" t="str">
        <f>G32</f>
        <v>Islande</v>
      </c>
      <c r="AN34" s="22">
        <f>SUM(AR34:AU34)</f>
        <v>3</v>
      </c>
      <c r="AO34" s="23">
        <f>F32+F35+E37</f>
        <v>4</v>
      </c>
      <c r="AP34" s="22">
        <f>E32+E35+F37</f>
        <v>5</v>
      </c>
      <c r="AQ34" s="24">
        <f>AO34-AP34</f>
        <v>-1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3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1</v>
      </c>
      <c r="AZ34" s="23">
        <f>10000*(AR34+AT34)+(F32-E32+E37-F37)*100+(F32+E37)</f>
        <v>-198</v>
      </c>
      <c r="BA34" s="22">
        <f>10000*(AR34+AU34)+(F32-E32+F35-E35)*100+(F32+F35)</f>
        <v>30003</v>
      </c>
      <c r="BB34" s="22" t="s">
        <v>73</v>
      </c>
      <c r="BC34" s="24">
        <f>10000*(AT34+AU34)+(F35-E35+E37-F37)*100+(F35+E37)</f>
        <v>30003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officiels'!H35,V!E35='Résultats officiels'!E35,'Résultats officiels'!F35=V!F35),1,""))</f>
        <v/>
      </c>
      <c r="D35" s="68" t="str">
        <f>G33</f>
        <v>Nigéria</v>
      </c>
      <c r="E35" s="217">
        <v>1</v>
      </c>
      <c r="F35" s="217">
        <v>2</v>
      </c>
      <c r="G35" s="73" t="str">
        <f>G32</f>
        <v>Islande</v>
      </c>
      <c r="H35" s="95">
        <f t="shared" si="0"/>
        <v>2</v>
      </c>
      <c r="I35" s="106">
        <f>AI35</f>
        <v>3</v>
      </c>
      <c r="J35" s="68" t="str">
        <f>INDEX(AM33:AM36,MATCH(AK35,$AL33:$AL36,0))</f>
        <v>Islande</v>
      </c>
      <c r="K35" s="111">
        <f>INDEX(AN33:AN36,MATCH(AK35,$AL33:$AL36,0))</f>
        <v>3</v>
      </c>
      <c r="L35" s="112">
        <f>INDEX(AO33:AO36,MATCH(AK35,$AL33:$AL36,0))</f>
        <v>4</v>
      </c>
      <c r="M35" s="111">
        <f>INDEX(AP33:AP36,MATCH(AK35,$AL33:$AL36,0))</f>
        <v>5</v>
      </c>
      <c r="N35" s="113">
        <f>INDEX(AQ33:AQ36,MATCH(AK35,$AL33:$AL36,0))</f>
        <v>-1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2.96</v>
      </c>
      <c r="AL35" s="28">
        <f>SUM(BD35:BG35)+2.47</f>
        <v>1.9700000000000002</v>
      </c>
      <c r="AM35" s="21" t="str">
        <f>D33</f>
        <v>Croatie</v>
      </c>
      <c r="AN35" s="22">
        <f>SUM(AR35:AU35)</f>
        <v>6</v>
      </c>
      <c r="AO35" s="23">
        <f>E33+F34+F37</f>
        <v>4</v>
      </c>
      <c r="AP35" s="22">
        <f>F33+E34+E37</f>
        <v>3</v>
      </c>
      <c r="AQ35" s="24">
        <f>AO35-AP35</f>
        <v>1</v>
      </c>
      <c r="AR35" s="22">
        <f>IF(ISBLANK(F34),0,IF(AT33=3,0,IF(AT33=1,1,3)))</f>
        <v>0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29902</v>
      </c>
      <c r="BA35" s="22" t="s">
        <v>73</v>
      </c>
      <c r="BB35" s="22">
        <f>10000*(AR35+AU35)+(E33-F33+F34-E34)*100+(E33+F34)</f>
        <v>30002</v>
      </c>
      <c r="BC35" s="24">
        <f>10000*(AS35+AU35)+(E33-F33+F37-E37)*100+(E33+F37)</f>
        <v>60304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>
        <f>IF(H36=0,"",IF(AND(H36='Résultats officiels'!H36,V!E36='Résultats officiels'!E36,'Résultats officiels'!F36=V!F36),1,""))</f>
        <v>1</v>
      </c>
      <c r="D36" s="68" t="str">
        <f>G33</f>
        <v>Nigéria</v>
      </c>
      <c r="E36" s="217">
        <v>1</v>
      </c>
      <c r="F36" s="217">
        <v>2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2</v>
      </c>
      <c r="M36" s="115">
        <f>INDEX(AP33:AP36,MATCH(AK36,$AL33:$AL36,0))</f>
        <v>6</v>
      </c>
      <c r="N36" s="117">
        <f>INDEX(AQ33:AQ36,MATCH(AK36,$AL33:$AL36,0))</f>
        <v>-4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officiels'!U38=V!U36),"E",""))</f>
        <v>E</v>
      </c>
      <c r="R36" s="98" t="str">
        <f>IF('Résultats officiels'!O36=0,"",IF(AND(U36='Résultats officiels'!U36,'Résultats officiels'!U37=V!U37),"A",""))</f>
        <v/>
      </c>
      <c r="S36" s="286" t="str">
        <f>IF(O36=0,"",IF(AND(R36="A",O36='Résultats officiels'!O36),1,IF(AND(V!R37="A",V!O36='Résultats officiels'!O38),1,"")))</f>
        <v/>
      </c>
      <c r="T36" s="297" t="str">
        <f>IF(O36=0,"",IF(AND(R36="A",O36='Résultats officiels'!O36,V36='Résultats officiels'!V36,'Résultats officiels'!V37=V!V37),1,IF(AND(V!R37="A",V!O36='Résultats officiels'!O38,V!V36='Résultats officiels'!V38,'Résultats officiels'!V39=V!V37),1,"")))</f>
        <v/>
      </c>
      <c r="U36" s="128" t="str">
        <f>IF(100*V26+W26&gt;100*V27+W27,U26,IF(100*V26+W26&lt;100*V27+W27,U27,IF(X27*X26=1,"-",CONCATENATE(U26," ou ",U27))))</f>
        <v>France</v>
      </c>
      <c r="V36" s="218">
        <v>1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3.98</v>
      </c>
      <c r="AL36" s="30">
        <f>SUM(BD36:BG36)+2.48</f>
        <v>3.98</v>
      </c>
      <c r="AM36" s="31" t="str">
        <f>G33</f>
        <v>Nigéria</v>
      </c>
      <c r="AN36" s="27">
        <f>SUM(AR36:AU36)</f>
        <v>0</v>
      </c>
      <c r="AO36" s="32">
        <f>F33+E35+E36</f>
        <v>2</v>
      </c>
      <c r="AP36" s="27">
        <f>E33+F35+F36</f>
        <v>6</v>
      </c>
      <c r="AQ36" s="33">
        <f>AO36-AP36</f>
        <v>-4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-198</v>
      </c>
      <c r="BB36" s="27">
        <f>10000*(AR36+AT36)+(E36-F36+F33-E33)*100+(E36+F33)</f>
        <v>-299</v>
      </c>
      <c r="BC36" s="33">
        <f>10000*(AS36+AT36)+(E35-F35+F33-E33)*100+(E35+F33)</f>
        <v>-299</v>
      </c>
      <c r="BD36" s="34">
        <f>-BG33</f>
        <v>0.5</v>
      </c>
      <c r="BE36" s="35">
        <f>-BG34</f>
        <v>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>
        <f>IF(H37=0,"",IF(AND(H37='Résultats officiels'!H37,V!E37='Résultats officiels'!E37,'Résultats officiels'!F37=V!F37),1,""))</f>
        <v>1</v>
      </c>
      <c r="D37" s="71" t="str">
        <f>G32</f>
        <v>Islande</v>
      </c>
      <c r="E37" s="217">
        <v>1</v>
      </c>
      <c r="F37" s="217">
        <v>2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75"/>
      <c r="L37" s="175"/>
      <c r="M37" s="175"/>
      <c r="N37" s="175"/>
      <c r="O37" s="293"/>
      <c r="P37" s="293"/>
      <c r="Q37" s="97" t="str">
        <f>IF(AND('Résultats officiels'!O36&gt;0,U37='Résultats officiels'!U37),"E",IF(AND('Résultats officiels'!O38&gt;0,'Résultats officiels'!U39=V!U37),"E",""))</f>
        <v/>
      </c>
      <c r="R37" s="98" t="str">
        <f>IF('Résultats officiels'!O38=0,"",IF(AND(U36='Résultats officiels'!U38,'Résultats officiels'!U39=V!U37),"A",""))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2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7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officiels'!U36=V!U38),"E",""))</f>
        <v/>
      </c>
      <c r="R38" s="98" t="str">
        <f>IF('Résultats officiels'!O38=0,"",IF(AND(U38='Résultats officiels'!U38,'Résultats officiels'!U39=V!U39),"A",""))</f>
        <v/>
      </c>
      <c r="S38" s="286" t="str">
        <f>IF(O38=0,"",IF(AND(R38="A",O38='Résultats officiels'!O38),1,IF(AND(V!R39="A",V!O38='Résultats officiels'!O36),1,"")))</f>
        <v/>
      </c>
      <c r="T38" s="297" t="str">
        <f>IF(O38=0,"",IF(AND(R38="A",O38='Résultats officiels'!O38,V38='Résultats officiels'!V38,'Résultats officiels'!V39=V!V39),1,IF(AND(V!R39="A",V!O38='Résultats officiels'!O36,V!V38='Résultats officiels'!V36,'Résultats officiels'!V37=V!V39),1,"")))</f>
        <v/>
      </c>
      <c r="U38" s="125" t="str">
        <f>IF(100*V28+W28&gt;100*V29+W29,U28,IF(100*V28+W28&lt;100*V29+W29,U29,IF(X30*X31=1,"-",CONCATENATE(U28," ou ",U29))))</f>
        <v>Espagne</v>
      </c>
      <c r="V38" s="218">
        <v>0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7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officiels'!U37=V!U39),"E",""))</f>
        <v/>
      </c>
      <c r="R39" s="98" t="str">
        <f>IF('Résultats officiels'!O36=0,"",IF(AND(U38='Résultats officiels'!U36,'Résultats officiels'!U37=V!U39),"A",""))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2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officiels'!H40,V!E40='Résultats officiels'!E40,'Résultats officiels'!F40=V!F40),1,""))</f>
        <v/>
      </c>
      <c r="D40" s="67" t="s">
        <v>83</v>
      </c>
      <c r="E40" s="217">
        <v>2</v>
      </c>
      <c r="F40" s="217">
        <v>0</v>
      </c>
      <c r="G40" s="72" t="s">
        <v>128</v>
      </c>
      <c r="H40" s="95">
        <f t="shared" si="0"/>
        <v>1</v>
      </c>
      <c r="I40" s="177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officiels'!H41,V!E41='Résultats officiels'!E41,'Résultats officiels'!F41=V!F41),1,""))</f>
        <v/>
      </c>
      <c r="D41" s="68" t="s">
        <v>36</v>
      </c>
      <c r="E41" s="217">
        <v>3</v>
      </c>
      <c r="F41" s="217">
        <v>1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8</v>
      </c>
      <c r="M41" s="103">
        <f>INDEX(AP41:AP44,MATCH(AK41,$AL41:$AL44,0))</f>
        <v>2</v>
      </c>
      <c r="N41" s="123">
        <f>INDEX(AQ41:AQ44,MATCH(AK41,$AL41:$AL44,0))</f>
        <v>6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1.9500000000000002</v>
      </c>
      <c r="AM41" s="21" t="str">
        <f>D40</f>
        <v>Costa Rica</v>
      </c>
      <c r="AN41" s="22">
        <f>SUM(AR41:AU41)</f>
        <v>6</v>
      </c>
      <c r="AO41" s="23">
        <f>E40+E42+F44</f>
        <v>5</v>
      </c>
      <c r="AP41" s="22">
        <f>F40+F42+E44</f>
        <v>4</v>
      </c>
      <c r="AQ41" s="24">
        <f>AO41-AP41</f>
        <v>1</v>
      </c>
      <c r="AR41" s="22" t="s">
        <v>73</v>
      </c>
      <c r="AS41" s="22">
        <f>IF(ISBLANK(E40),0,IF(E40&gt;F40,3,IF(E40=F40,1,0)))</f>
        <v>3</v>
      </c>
      <c r="AT41" s="22">
        <f>IF(ISBLANK(E42),0,IF(E42&gt;F42,3,IF(E42=F42,1,0)))</f>
        <v>0</v>
      </c>
      <c r="AU41" s="22">
        <f>IF(ISBLANK(F44),0,IF(F44&gt;E44,3,IF(F44=E44,1,0)))</f>
        <v>3</v>
      </c>
      <c r="AV41" s="23" t="s">
        <v>73</v>
      </c>
      <c r="AW41" s="22" t="b">
        <f>(10*(AQ41-AQ42)+AO41-AO42&gt;0)</f>
        <v>1</v>
      </c>
      <c r="AX41" s="22" t="b">
        <f>10*(AQ41-AQ43)+AO41-AO43&gt;0</f>
        <v>0</v>
      </c>
      <c r="AY41" s="24" t="b">
        <f>10*(AQ41-AQ44)+AO41-AO44&gt;0</f>
        <v>1</v>
      </c>
      <c r="AZ41" s="23">
        <f>10000*(AS41+AT41)+(E42-F42+E40-F40)*100+(E42+E40)</f>
        <v>30003</v>
      </c>
      <c r="BA41" s="22">
        <f>10000*(AS41+AU41)+(E40-F40+F44-E44)*100+(E40+F44)</f>
        <v>60304</v>
      </c>
      <c r="BB41" s="22">
        <f>10000*(AT41+AU41)+(F44-E44+E42-F42)*100+(F44+E42)</f>
        <v>29903</v>
      </c>
      <c r="BC41" s="24" t="s">
        <v>73</v>
      </c>
      <c r="BD41" s="23" t="s">
        <v>73</v>
      </c>
      <c r="BE41" s="25">
        <f>IF($AN41&gt;$AN42,-0.5,IF($AN42&gt;$AN41,0.5,IF(AW41,-0.5,IF(AV42,0.5,BU41))))</f>
        <v>-0.5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-0.5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officiels'!H42,V!E42='Résultats officiels'!E42,'Résultats officiels'!F42=V!F42),1,""))</f>
        <v/>
      </c>
      <c r="D42" s="68" t="str">
        <f>D40</f>
        <v>Costa Rica</v>
      </c>
      <c r="E42" s="217">
        <v>1</v>
      </c>
      <c r="F42" s="217">
        <v>3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Costa Rica</v>
      </c>
      <c r="K42" s="108">
        <f>INDEX(AN41:AN44,MATCH(AK42,$AL41:$AL44,0))</f>
        <v>6</v>
      </c>
      <c r="L42" s="109">
        <f>INDEX(AO41:AO44,MATCH(AK42,$AL41:$AL44,0))</f>
        <v>5</v>
      </c>
      <c r="M42" s="108">
        <f>INDEX(AP41:AP44,MATCH(AK42,$AL41:$AL44,0))</f>
        <v>4</v>
      </c>
      <c r="N42" s="110">
        <f>INDEX(AQ41:AQ44,MATCH(AK42,$AL41:$AL44,0))</f>
        <v>1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1.9500000000000002</v>
      </c>
      <c r="AL42" s="28">
        <f>SUM(BD42:BG42)+2.46</f>
        <v>3.96</v>
      </c>
      <c r="AM42" s="21" t="str">
        <f>G40</f>
        <v>Serbie</v>
      </c>
      <c r="AN42" s="22">
        <f>SUM(AR42:AU42)</f>
        <v>1</v>
      </c>
      <c r="AO42" s="23">
        <f>F40+F43+E45</f>
        <v>1</v>
      </c>
      <c r="AP42" s="22">
        <f>E40+E43+F45</f>
        <v>5</v>
      </c>
      <c r="AQ42" s="24">
        <f>AO42-AP42</f>
        <v>-4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1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-400</v>
      </c>
      <c r="BA42" s="22">
        <f>10000*(AR42+AU42)+(F40-E40+F43-E43)*100+(F40+F43)</f>
        <v>9801</v>
      </c>
      <c r="BB42" s="22" t="s">
        <v>73</v>
      </c>
      <c r="BC42" s="24">
        <f>10000*(AT42+AU42)+(F43-E43+E45-F45)*100+(F43+E45)</f>
        <v>9801</v>
      </c>
      <c r="BD42" s="29">
        <f>-BE41</f>
        <v>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officiels'!H43,V!E43='Résultats officiels'!E43,'Résultats officiels'!F43=V!F43),1,""))</f>
        <v/>
      </c>
      <c r="D43" s="68" t="str">
        <f>G41</f>
        <v>Suisse</v>
      </c>
      <c r="E43" s="217">
        <v>1</v>
      </c>
      <c r="F43" s="217">
        <v>1</v>
      </c>
      <c r="G43" s="73" t="str">
        <f>G40</f>
        <v>Serbie</v>
      </c>
      <c r="H43" s="95">
        <f t="shared" si="0"/>
        <v>3</v>
      </c>
      <c r="I43" s="106">
        <f>AI43</f>
        <v>3</v>
      </c>
      <c r="J43" s="68" t="str">
        <f>INDEX(AM41:AM44,MATCH(AK43,$AL41:$AL44,0))</f>
        <v>Suisse</v>
      </c>
      <c r="K43" s="111">
        <f>INDEX(AN41:AN44,MATCH(AK43,$AL41:$AL44,0))</f>
        <v>1</v>
      </c>
      <c r="L43" s="112">
        <f>INDEX(AO41:AO44,MATCH(AK43,$AL41:$AL44,0))</f>
        <v>3</v>
      </c>
      <c r="M43" s="111">
        <f>INDEX(AP41:AP44,MATCH(AK43,$AL41:$AL44,0))</f>
        <v>6</v>
      </c>
      <c r="N43" s="113">
        <f>INDEX(AQ41:AQ44,MATCH(AK43,$AL41:$AL44,0))</f>
        <v>-3</v>
      </c>
      <c r="O43" s="173"/>
      <c r="P43" s="173"/>
      <c r="Q43" s="97" t="str">
        <f>IF(AND('Résultats officiels'!O41&gt;0,U43='Résultats officiels'!U43),"E",IF(AND('Résultats officiels'!O41&gt;0,'Résultats officiels'!U44=V!U43),"E",""))</f>
        <v/>
      </c>
      <c r="R43" s="98" t="str">
        <f>IF('Résultats officiels'!O41=0,"",IF(AND(U43='Résultats officiels'!U43,'Résultats officiels'!U44=V!U44),"A",""))</f>
        <v/>
      </c>
      <c r="S43" s="286" t="str">
        <f>IF(O41=0,"",IF(AND(R43="A",O41='Résultats officiels'!O41),1,IF(AND(V!R44="A",V!O41='Résultats officiels'!O41),1,"")))</f>
        <v/>
      </c>
      <c r="T43" s="287" t="str">
        <f>IF(O41=0,"",IF(AND(R43="A",O41='Résultats officiels'!O41,V43='Résultats officiels'!V43,'Résultats officiels'!V44=V!V44),1,IF(AND(V!R44="A",V!O41='Résultats officiels'!O41,V!V43='Résultats officiels'!V44,'Résultats officiels'!V43=V!V44),1,"")))</f>
        <v/>
      </c>
      <c r="U43" s="125" t="str">
        <f>IF(100*V36+W36&gt;100*V37+W37,U36,IF(100*V36+W36&lt;100*V37+W37,U37," - "))</f>
        <v>Brésil</v>
      </c>
      <c r="V43" s="218">
        <v>0</v>
      </c>
      <c r="W43" s="100"/>
      <c r="X43" s="147" t="str">
        <f>IF(AND('Résultats officiels'!X41&gt;0,AA43='Résultats officiels'!AA43),"E",IF(AND('Résultats officiels'!X41&gt;0,'Résultats officiels'!AA44=V!AA43),"E",""))</f>
        <v/>
      </c>
      <c r="Y43" s="286" t="str">
        <f>IF(X41=0,"",IF(AND(X45="A",X41='Résultats officiels'!X41),1,IF(AND(X46="A",V!X41='Résultats officiels'!X41),1,"")))</f>
        <v/>
      </c>
      <c r="Z43" s="287" t="str">
        <f>IF(X41=0,"",IF(AND(X45="A",X41='Résultats officiels'!X41,AB43='Résultats officiels'!AB43,'Résultats officiels'!AB44=V!AB44),1,IF(AND(V!X46="A",V!X41='Résultats officiels'!X41,V!AB43='Résultats officiels'!AB44,'Résultats officiels'!AB43=V!AB44),1,"")))</f>
        <v/>
      </c>
      <c r="AA43" s="100" t="str">
        <f>IF(100*V36+W36&gt;100*V37+W37,U37,IF(100*V36+W36&lt;100*V37+W37,U36," - "))</f>
        <v>France</v>
      </c>
      <c r="AB43" s="217">
        <v>1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2.98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8</v>
      </c>
      <c r="AP43" s="22">
        <f>F41+E42+E45</f>
        <v>2</v>
      </c>
      <c r="AQ43" s="24">
        <f>AO43-AP43</f>
        <v>6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60405</v>
      </c>
      <c r="BA43" s="22" t="s">
        <v>73</v>
      </c>
      <c r="BB43" s="22">
        <f>10000*(AR43+AU43)+(E41-F41+F42-E42)*100+(E41+F42)</f>
        <v>60406</v>
      </c>
      <c r="BC43" s="24">
        <f>10000*(AS43+AU43)+(E41-F41+F45-E45)*100+(E41+F45)</f>
        <v>60405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officiels'!H44,V!E44='Résultats officiels'!E44,'Résultats officiels'!F44=V!F44),1,""))</f>
        <v/>
      </c>
      <c r="D44" s="68" t="str">
        <f>G41</f>
        <v>Suisse</v>
      </c>
      <c r="E44" s="217">
        <v>1</v>
      </c>
      <c r="F44" s="217">
        <v>2</v>
      </c>
      <c r="G44" s="73" t="str">
        <f>D40</f>
        <v>Costa Rica</v>
      </c>
      <c r="H44" s="95">
        <f t="shared" si="0"/>
        <v>2</v>
      </c>
      <c r="I44" s="114">
        <f>AI44</f>
        <v>4</v>
      </c>
      <c r="J44" s="71" t="str">
        <f>INDEX(AM41:AM44,MATCH(AK44,$AL41:$AL44,0))</f>
        <v>Serbie</v>
      </c>
      <c r="K44" s="115">
        <f>INDEX(AN41:AN44,MATCH(AK44,$AL41:$AL44,0))</f>
        <v>1</v>
      </c>
      <c r="L44" s="116">
        <f>INDEX(AO41:AO44,MATCH(AK44,$AL41:$AL44,0))</f>
        <v>1</v>
      </c>
      <c r="M44" s="115">
        <f>INDEX(AP41:AP44,MATCH(AK44,$AL41:$AL44,0))</f>
        <v>5</v>
      </c>
      <c r="N44" s="117">
        <f>INDEX(AQ41:AQ44,MATCH(AK44,$AL41:$AL44,0))</f>
        <v>-4</v>
      </c>
      <c r="O44" s="173"/>
      <c r="P44" s="173"/>
      <c r="Q44" s="97" t="str">
        <f>IF(AND('Résultats officiels'!O41&gt;0,U44='Résultats officiels'!U44),"E",IF(AND('Résultats officiels'!O41&gt;0,'Résultats officiels'!U43=V!U44),"E",""))</f>
        <v/>
      </c>
      <c r="R44" s="98" t="str">
        <f>IF('Résultats officiels'!O41=0,"",IF(AND(U43='Résultats officiels'!U44,'Résultats officiels'!U43=V!U44),"A",""))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Allemagne</v>
      </c>
      <c r="V44" s="219">
        <v>2</v>
      </c>
      <c r="W44" s="100"/>
      <c r="X44" s="147" t="str">
        <f>IF(AND('Résultats officiels'!X41&gt;0,AA44='Résultats officiels'!AA44),"E",IF(AND('Résultats officiels'!X41&gt;0,'Résultats officiels'!AA43=V!AA44),"E",""))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Espagne</v>
      </c>
      <c r="AB44" s="219">
        <v>0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3.96</v>
      </c>
      <c r="AL44" s="30">
        <f>SUM(BD44:BG44)+2.48</f>
        <v>2.98</v>
      </c>
      <c r="AM44" s="31" t="str">
        <f>G41</f>
        <v>Suisse</v>
      </c>
      <c r="AN44" s="27">
        <f>SUM(AR44:AU44)</f>
        <v>1</v>
      </c>
      <c r="AO44" s="32">
        <f>F41+E43+E44</f>
        <v>3</v>
      </c>
      <c r="AP44" s="27">
        <f>E41+F43+F44</f>
        <v>6</v>
      </c>
      <c r="AQ44" s="33">
        <f>AO44-AP44</f>
        <v>-3</v>
      </c>
      <c r="AR44" s="27">
        <f>IF(ISBLANK(E44),0,IF(AU41=3,0,IF(AU41=1,1,3)))</f>
        <v>0</v>
      </c>
      <c r="AS44" s="27">
        <f>IF(ISBLANK(E43),0,IF(AU42=3,0,IF(AU42=1,1,3)))</f>
        <v>1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0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9902</v>
      </c>
      <c r="BB44" s="27">
        <f>10000*(AR44+AT44)+(E44-F44+F41-E41)*100+(E44+F41)</f>
        <v>-298</v>
      </c>
      <c r="BC44" s="33">
        <f>10000*(AS44+AT44)+(E43-F43+F41-E41)*100+(E43+F41)</f>
        <v>9802</v>
      </c>
      <c r="BD44" s="34">
        <f>-BG41</f>
        <v>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>
        <f>IF(H45=0,"",IF(AND(H45='Résultats officiels'!H45,V!E45='Résultats officiels'!E45,'Résultats officiels'!F45=V!F45),1,""))</f>
        <v>1</v>
      </c>
      <c r="D45" s="71" t="str">
        <f>G40</f>
        <v>Serbie</v>
      </c>
      <c r="E45" s="217">
        <v>0</v>
      </c>
      <c r="F45" s="217">
        <v>2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5"/>
      <c r="L45" s="175"/>
      <c r="M45" s="175"/>
      <c r="N45" s="175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officiels'!AA44=V!AA44),"A",""))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7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officiels'!U46=V!U46),"C","")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Allemagne</v>
      </c>
      <c r="V46" s="130"/>
      <c r="W46" s="95"/>
      <c r="X46" s="148" t="str">
        <f>IF('Résultats officiels'!X41=0,"",IF(AND(AA43='Résultats officiels'!AA44,'Résultats officiels'!AA43=V!AA44),"A",""))</f>
        <v/>
      </c>
      <c r="Y46" s="288" t="s">
        <v>92</v>
      </c>
      <c r="Z46" s="257"/>
      <c r="AA46" s="282" t="str">
        <f>IF(100*V43+W43&gt;100*V44+W44,U44,IF(100*V44+W44&gt;100*V43+W43,U43,"-"))</f>
        <v>Brésil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7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officiels'!AA46=V!AA46),"S","")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officiels'!H48,V!E48='Résultats officiels'!E48,'Résultats officiels'!F48=V!F48),1,""))</f>
        <v/>
      </c>
      <c r="D48" s="67" t="s">
        <v>100</v>
      </c>
      <c r="E48" s="217">
        <v>2</v>
      </c>
      <c r="F48" s="217">
        <v>0</v>
      </c>
      <c r="G48" s="72" t="s">
        <v>72</v>
      </c>
      <c r="H48" s="95">
        <f t="shared" si="0"/>
        <v>1</v>
      </c>
      <c r="I48" s="177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France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 t="str">
        <f>IF(H49=0,"",IF(AND(H49='Résultats officiels'!H49,V!E49='Résultats officiels'!E49,'Résultats officiels'!F49=V!F49),1,""))</f>
        <v/>
      </c>
      <c r="D49" s="68" t="s">
        <v>129</v>
      </c>
      <c r="E49" s="217">
        <v>2</v>
      </c>
      <c r="F49" s="217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8</v>
      </c>
      <c r="M49" s="103">
        <f>INDEX(AP49:AP52,MATCH(AK49,$AL49:$AL52,0))</f>
        <v>1</v>
      </c>
      <c r="N49" s="123">
        <f>INDEX(AQ49:AQ52,MATCH(AK49,$AL49:$AL52,0))</f>
        <v>7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8</v>
      </c>
      <c r="AP49" s="22">
        <f>F48+F50+E52</f>
        <v>1</v>
      </c>
      <c r="AQ49" s="24">
        <f>AO49-AP49</f>
        <v>7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60405</v>
      </c>
      <c r="BA49" s="22">
        <f>10000*(AS49+AU49)+(E48-F48+F52-E52)*100+(E48+F52)</f>
        <v>60505</v>
      </c>
      <c r="BB49" s="22">
        <f>10000*(AT49+AU49)+(F52-E52+E50-F50)*100+(F52+E50)</f>
        <v>60506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 t="str">
        <f>IF(H50=0,"",IF(AND(H50='Résultats officiels'!H50,V!E50='Résultats officiels'!E50,'Résultats officiels'!F50=V!F50),1,""))</f>
        <v/>
      </c>
      <c r="D50" s="68" t="str">
        <f>D48</f>
        <v>Allemagne</v>
      </c>
      <c r="E50" s="217">
        <v>3</v>
      </c>
      <c r="F50" s="217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Suède</v>
      </c>
      <c r="K50" s="108">
        <f>INDEX(AN49:AN52,MATCH(AK50,$AL49:$AL52,0))</f>
        <v>6</v>
      </c>
      <c r="L50" s="109">
        <f>INDEX(AO49:AO52,MATCH(AK50,$AL49:$AL52,0))</f>
        <v>5</v>
      </c>
      <c r="M50" s="108">
        <f>INDEX(AP49:AP52,MATCH(AK50,$AL49:$AL52,0))</f>
        <v>3</v>
      </c>
      <c r="N50" s="110">
        <f>INDEX(AQ49:AQ52,MATCH(AK50,$AL49:$AL52,0))</f>
        <v>2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Espagne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1.9700000000000002</v>
      </c>
      <c r="AL50" s="28">
        <f>SUM(BD50:BG50)+2.46</f>
        <v>2.96</v>
      </c>
      <c r="AM50" s="21" t="str">
        <f>G48</f>
        <v>Mexique</v>
      </c>
      <c r="AN50" s="22">
        <f>SUM(AR50:AU50)</f>
        <v>1</v>
      </c>
      <c r="AO50" s="23">
        <f>F48+F51+E53</f>
        <v>1</v>
      </c>
      <c r="AP50" s="22">
        <f>E48+E51+F53</f>
        <v>5</v>
      </c>
      <c r="AQ50" s="24">
        <f>AO50-AP50</f>
        <v>-4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1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1</v>
      </c>
      <c r="AZ50" s="23">
        <f>10000*(AR50+AT50)+(F48-E48+E53-F53)*100+(F48+E53)</f>
        <v>-400</v>
      </c>
      <c r="BA50" s="22">
        <f>10000*(AR50+AU50)+(F48-E48+F51-E51)*100+(F48+F51)</f>
        <v>9801</v>
      </c>
      <c r="BB50" s="22" t="s">
        <v>73</v>
      </c>
      <c r="BC50" s="24">
        <f>10000*(AT50+AU50)+(F51-E51+E53-F53)*100+(F51+E53)</f>
        <v>9801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officiels'!H51,V!E51='Résultats officiels'!E51,'Résultats officiels'!F51=V!F51),1,""))</f>
        <v/>
      </c>
      <c r="D51" s="68" t="str">
        <f>G49</f>
        <v>Corée du Sud</v>
      </c>
      <c r="E51" s="217">
        <v>1</v>
      </c>
      <c r="F51" s="217">
        <v>1</v>
      </c>
      <c r="G51" s="73" t="str">
        <f>G48</f>
        <v>Mexique</v>
      </c>
      <c r="H51" s="95">
        <f t="shared" si="0"/>
        <v>3</v>
      </c>
      <c r="I51" s="106">
        <f>AI51</f>
        <v>3</v>
      </c>
      <c r="J51" s="68" t="str">
        <f>INDEX(AM49:AM52,MATCH(AK51,$AL49:$AL52,0))</f>
        <v>Mexique</v>
      </c>
      <c r="K51" s="111">
        <f>INDEX(AN49:AN52,MATCH(AK51,$AL49:$AL52,0))</f>
        <v>1</v>
      </c>
      <c r="L51" s="112">
        <f>INDEX(AO49:AO52,MATCH(AK51,$AL49:$AL52,0))</f>
        <v>1</v>
      </c>
      <c r="M51" s="111">
        <f>INDEX(AP49:AP52,MATCH(AK51,$AL49:$AL52,0))</f>
        <v>5</v>
      </c>
      <c r="N51" s="113">
        <f>INDEX(AQ49:AQ52,MATCH(AK51,$AL49:$AL52,0))</f>
        <v>-4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25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2.96</v>
      </c>
      <c r="AL51" s="28">
        <f>SUM(BD51:BG51)+2.47</f>
        <v>1.9700000000000002</v>
      </c>
      <c r="AM51" s="21" t="str">
        <f>D49</f>
        <v>Suède</v>
      </c>
      <c r="AN51" s="22">
        <f>SUM(AR51:AU51)</f>
        <v>6</v>
      </c>
      <c r="AO51" s="23">
        <f>E49+F50+F53</f>
        <v>5</v>
      </c>
      <c r="AP51" s="22">
        <f>F49+E50+E53</f>
        <v>3</v>
      </c>
      <c r="AQ51" s="24">
        <f>AO51-AP51</f>
        <v>2</v>
      </c>
      <c r="AR51" s="22">
        <f>IF(ISBLANK(F50),0,IF(AT49=3,0,IF(AT49=1,1,3)))</f>
        <v>0</v>
      </c>
      <c r="AS51" s="22">
        <f>IF(ISBLANK(F53),0,IF(F53&gt;E53,3,IF(F53=E53,1,0)))</f>
        <v>3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1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30003</v>
      </c>
      <c r="BA51" s="22" t="s">
        <v>73</v>
      </c>
      <c r="BB51" s="22">
        <f>10000*(AR51+AU51)+(E49-F49+F50-E50)*100+(E49+F50)</f>
        <v>30003</v>
      </c>
      <c r="BC51" s="24">
        <f>10000*(AS51+AU51)+(E49-F49+F53-E53)*100+(E49+F53)</f>
        <v>60404</v>
      </c>
      <c r="BD51" s="29">
        <f>-BF49</f>
        <v>0.5</v>
      </c>
      <c r="BE51" s="25">
        <f>-BF50</f>
        <v>-0.5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officiels'!H52,V!E52='Résultats officiels'!E52,'Résultats officiels'!F52=V!F52),1,""))</f>
        <v/>
      </c>
      <c r="D52" s="68" t="str">
        <f>G49</f>
        <v>Corée du Sud</v>
      </c>
      <c r="E52" s="217">
        <v>0</v>
      </c>
      <c r="F52" s="217">
        <v>3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1</v>
      </c>
      <c r="L52" s="116">
        <f>INDEX(AO49:AO52,MATCH(AK52,$AL49:$AL52,0))</f>
        <v>1</v>
      </c>
      <c r="M52" s="115">
        <f>INDEX(AP49:AP52,MATCH(AK52,$AL49:$AL52,0))</f>
        <v>6</v>
      </c>
      <c r="N52" s="117">
        <f>INDEX(AQ49:AQ52,MATCH(AK52,$AL49:$AL52,0))</f>
        <v>-5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1</v>
      </c>
      <c r="AO52" s="32">
        <f>F49+E51+E52</f>
        <v>1</v>
      </c>
      <c r="AP52" s="27">
        <f>E49+F51+F52</f>
        <v>6</v>
      </c>
      <c r="AQ52" s="33">
        <f>AO52-AP52</f>
        <v>-5</v>
      </c>
      <c r="AR52" s="27">
        <f>IF(ISBLANK(E52),0,IF(AU49=3,0,IF(AU49=1,1,3)))</f>
        <v>0</v>
      </c>
      <c r="AS52" s="27">
        <f>IF(ISBLANK(E51),0,IF(AU50=3,0,IF(AU50=1,1,3)))</f>
        <v>1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9701</v>
      </c>
      <c r="BB52" s="27">
        <f>10000*(AR52+AT52)+(E52-F52+F49-E49)*100+(E52+F49)</f>
        <v>-500</v>
      </c>
      <c r="BC52" s="33">
        <f>10000*(AS52+AT52)+(E51-F51+F49-E49)*100+(E51+F49)</f>
        <v>9801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>
        <f>IF(H53=0,"",IF(H53='Résultats officiels'!H53,1,""))</f>
        <v>1</v>
      </c>
      <c r="C53" s="75" t="str">
        <f>IF(H53=0,"",IF(AND(H53='Résultats officiels'!H53,V!E53='Résultats officiels'!E53,'Résultats officiels'!F53=V!F53),1,""))</f>
        <v/>
      </c>
      <c r="D53" s="71" t="str">
        <f>G48</f>
        <v>Mexique</v>
      </c>
      <c r="E53" s="217">
        <v>0</v>
      </c>
      <c r="F53" s="217">
        <v>2</v>
      </c>
      <c r="G53" s="74" t="str">
        <f>D49</f>
        <v>Suède</v>
      </c>
      <c r="H53" s="95">
        <f t="shared" si="0"/>
        <v>2</v>
      </c>
      <c r="I53" s="118"/>
      <c r="J53" s="119" t="str">
        <f>IF(OR(I51&lt;3,I50&lt;2),"TIRAGE AU SORT !!!"," ")</f>
        <v xml:space="preserve"> </v>
      </c>
      <c r="K53" s="175"/>
      <c r="L53" s="175"/>
      <c r="M53" s="175"/>
      <c r="N53" s="175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8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7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7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17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officiels'!H56,V!E56='Résultats officiels'!E56,'Résultats officiels'!F56=V!F56),1,""))</f>
        <v/>
      </c>
      <c r="D56" s="67" t="s">
        <v>103</v>
      </c>
      <c r="E56" s="217">
        <v>3</v>
      </c>
      <c r="F56" s="217">
        <v>1</v>
      </c>
      <c r="G56" s="72" t="s">
        <v>130</v>
      </c>
      <c r="H56" s="95">
        <f t="shared" si="0"/>
        <v>1</v>
      </c>
      <c r="I56" s="177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>
        <f>IF(H57=0,"",IF(AND(H57='Résultats officiels'!H57,V!E57='Résultats officiels'!E57,'Résultats officiels'!F57=V!F57),1,""))</f>
        <v>1</v>
      </c>
      <c r="D57" s="68" t="s">
        <v>131</v>
      </c>
      <c r="E57" s="217">
        <v>1</v>
      </c>
      <c r="F57" s="217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7</v>
      </c>
      <c r="L57" s="104">
        <f>INDEX(AO57:AO60,MATCH(AK57,$AL57:$AL60,0))</f>
        <v>7</v>
      </c>
      <c r="M57" s="103">
        <f>INDEX(AP57:AP60,MATCH(AK57,$AL57:$AL60,0))</f>
        <v>3</v>
      </c>
      <c r="N57" s="123">
        <f>INDEX(AQ57:AQ60,MATCH(AK57,$AL57:$AL60,0))</f>
        <v>4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4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7</v>
      </c>
      <c r="AO57" s="47">
        <f>E56+E58+F60</f>
        <v>7</v>
      </c>
      <c r="AP57" s="46">
        <f>F56+F58+E60</f>
        <v>3</v>
      </c>
      <c r="AQ57" s="48">
        <f>AO57-AP57</f>
        <v>4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1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60405</v>
      </c>
      <c r="BA57" s="46">
        <f>10000*(AS57+AU57)+(E56-F56+F60-E60)*100+(E56+F60)</f>
        <v>40205</v>
      </c>
      <c r="BB57" s="46">
        <f>10000*(AT57+AU57)+(F60-E60+E58-F58)*100+(F60+E58)</f>
        <v>40204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officiels'!H58,V!E58='Résultats officiels'!E58,'Résultats officiels'!F58=V!F58),1,""))</f>
        <v/>
      </c>
      <c r="D58" s="68" t="str">
        <f>D56</f>
        <v>Belgique</v>
      </c>
      <c r="E58" s="217">
        <v>2</v>
      </c>
      <c r="F58" s="217">
        <v>0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7</v>
      </c>
      <c r="L58" s="109">
        <f>INDEX(AO57:AO60,MATCH(AK58,$AL57:$AL60,0))</f>
        <v>5</v>
      </c>
      <c r="M58" s="108">
        <f>INDEX(AP57:AP60,MATCH(AK58,$AL57:$AL60,0))</f>
        <v>3</v>
      </c>
      <c r="N58" s="110">
        <f>INDEX(AQ57:AQ60,MATCH(AK58,$AL57:$AL60,0))</f>
        <v>2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0</v>
      </c>
      <c r="AO58" s="47">
        <f>F56+F59+E61</f>
        <v>1</v>
      </c>
      <c r="AP58" s="46">
        <f>E56+E59+F61</f>
        <v>6</v>
      </c>
      <c r="AQ58" s="48">
        <f>AO58-AP58</f>
        <v>-5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-399</v>
      </c>
      <c r="BA58" s="46">
        <f>10000*(AR58+AU58)+(F56-E56+F59-E59)*100+(F56+F59)</f>
        <v>-299</v>
      </c>
      <c r="BB58" s="46" t="s">
        <v>73</v>
      </c>
      <c r="BC58" s="48">
        <f>10000*(AT58+AU58)+(F59-E59+E61-F61)*100+(F59+E61)</f>
        <v>-300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officiels'!H59,V!E59='Résultats officiels'!E59,'Résultats officiels'!F59=V!F59),1,""))</f>
        <v/>
      </c>
      <c r="D59" s="68" t="str">
        <f>G57</f>
        <v>Angleterre</v>
      </c>
      <c r="E59" s="217">
        <v>1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3</v>
      </c>
      <c r="L59" s="112">
        <f>INDEX(AO57:AO60,MATCH(AK59,$AL57:$AL60,0))</f>
        <v>3</v>
      </c>
      <c r="M59" s="111">
        <f>INDEX(AP57:AP60,MATCH(AK59,$AL57:$AL60,0))</f>
        <v>4</v>
      </c>
      <c r="N59" s="113">
        <f>INDEX(AQ57:AQ60,MATCH(AK59,$AL57:$AL60,0))</f>
        <v>-1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3</v>
      </c>
      <c r="AO59" s="47">
        <f>E57+F58+F61</f>
        <v>3</v>
      </c>
      <c r="AP59" s="46">
        <f>F57+E58+E61</f>
        <v>4</v>
      </c>
      <c r="AQ59" s="48">
        <f>AO59-AP59</f>
        <v>-1</v>
      </c>
      <c r="AR59" s="46">
        <f>IF(ISBLANK(F58),0,IF(AT57=3,0,IF(AT57=1,1,3)))</f>
        <v>0</v>
      </c>
      <c r="AS59" s="46">
        <f>IF(ISBLANK(F61),0,IF(F61&gt;E61,3,IF(F61=E61,1,0)))</f>
        <v>3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30002</v>
      </c>
      <c r="BA59" s="46" t="s">
        <v>73</v>
      </c>
      <c r="BB59" s="46">
        <f>10000*(AR59+AU59)+(E57-F57+F58-E58)*100+(E57+F58)</f>
        <v>-299</v>
      </c>
      <c r="BC59" s="48">
        <f>10000*(AS59+AU59)+(E57-F57+F61-E61)*100+(E57+F61)</f>
        <v>30103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officiels'!H60,V!E60='Résultats officiels'!E60,'Résultats officiels'!F60=V!F60),1,""))</f>
        <v/>
      </c>
      <c r="D60" s="68" t="str">
        <f>G57</f>
        <v>Angleterre</v>
      </c>
      <c r="E60" s="217">
        <v>2</v>
      </c>
      <c r="F60" s="217">
        <v>2</v>
      </c>
      <c r="G60" s="73" t="str">
        <f>D56</f>
        <v>Belgique</v>
      </c>
      <c r="H60" s="95">
        <f t="shared" si="0"/>
        <v>3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0</v>
      </c>
      <c r="L60" s="116">
        <f>INDEX(AO57:AO60,MATCH(AK60,$AL57:$AL60,0))</f>
        <v>1</v>
      </c>
      <c r="M60" s="115">
        <f>INDEX(AP57:AP60,MATCH(AK60,$AL57:$AL60,0))</f>
        <v>6</v>
      </c>
      <c r="N60" s="117">
        <f>INDEX(AQ57:AQ60,MATCH(AK60,$AL57:$AL60,0))</f>
        <v>-5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7</v>
      </c>
      <c r="AO60" s="58">
        <f>F57+E59+E60</f>
        <v>5</v>
      </c>
      <c r="AP60" s="51">
        <f>E57+F59+F60</f>
        <v>3</v>
      </c>
      <c r="AQ60" s="59">
        <f>AO60-AP60</f>
        <v>2</v>
      </c>
      <c r="AR60" s="51">
        <f>IF(ISBLANK(E60),0,IF(AU57=3,0,IF(AU57=1,1,3)))</f>
        <v>1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40103</v>
      </c>
      <c r="BB60" s="51">
        <f>10000*(AR60+AT60)+(E60-F60+F57-E57)*100+(E60+F57)</f>
        <v>40104</v>
      </c>
      <c r="BC60" s="59">
        <f>10000*(AS60+AT60)+(E59-F59+F57-E57)*100+(E59+F57)</f>
        <v>60203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>
        <f>IF(H61=0,"",IF(H61='Résultats officiels'!H61,1,""))</f>
        <v>1</v>
      </c>
      <c r="C61" s="75" t="str">
        <f>IF(H61=0,"",IF(AND(H61='Résultats officiels'!H61,V!E61='Résultats officiels'!E61,'Résultats officiels'!F61=V!F61),1,""))</f>
        <v/>
      </c>
      <c r="D61" s="71" t="str">
        <f>G56</f>
        <v>Panama</v>
      </c>
      <c r="E61" s="217">
        <v>0</v>
      </c>
      <c r="F61" s="217">
        <v>2</v>
      </c>
      <c r="G61" s="74" t="str">
        <f>D57</f>
        <v>Tunisie</v>
      </c>
      <c r="H61" s="95">
        <f t="shared" si="0"/>
        <v>2</v>
      </c>
      <c r="I61" s="118"/>
      <c r="J61" s="119" t="str">
        <f>IF(OR(I59&lt;3,I58&lt;2),"TIRAGE AU SORT !!!"," ")</f>
        <v xml:space="preserve"> </v>
      </c>
      <c r="K61" s="175"/>
      <c r="L61" s="175"/>
      <c r="M61" s="175"/>
      <c r="N61" s="175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7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7"/>
      <c r="J63" s="95"/>
      <c r="K63" s="95"/>
      <c r="L63" s="95"/>
      <c r="M63" s="95"/>
      <c r="N63" s="95"/>
      <c r="O63" s="95"/>
      <c r="P63" s="175"/>
      <c r="Q63" s="175"/>
      <c r="R63" s="175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officiels'!H64,V!E64='Résultats officiels'!E64,'Résultats officiels'!F64=V!F64),1,""))</f>
        <v/>
      </c>
      <c r="D64" s="67" t="s">
        <v>78</v>
      </c>
      <c r="E64" s="217">
        <v>2</v>
      </c>
      <c r="F64" s="217">
        <v>1</v>
      </c>
      <c r="G64" s="72" t="s">
        <v>79</v>
      </c>
      <c r="H64" s="95">
        <f t="shared" si="0"/>
        <v>1</v>
      </c>
      <c r="I64" s="177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6"/>
      <c r="Q64" s="176"/>
      <c r="R64" s="176"/>
      <c r="S64" s="280" t="s">
        <v>107</v>
      </c>
      <c r="T64" s="281"/>
      <c r="U64" s="262">
        <f>SUM(U51:U62)</f>
        <v>54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officiels'!H65,V!E65='Résultats officiels'!E65,'Résultats officiels'!F65=V!F65),1,""))</f>
        <v/>
      </c>
      <c r="D65" s="68" t="s">
        <v>132</v>
      </c>
      <c r="E65" s="217">
        <v>1</v>
      </c>
      <c r="F65" s="217">
        <v>1</v>
      </c>
      <c r="G65" s="73" t="s">
        <v>133</v>
      </c>
      <c r="H65" s="95">
        <f t="shared" si="0"/>
        <v>3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7</v>
      </c>
      <c r="L65" s="104">
        <f>INDEX(AO65:AO68,MATCH(AK65,$AL65:$AL68,0))</f>
        <v>5</v>
      </c>
      <c r="M65" s="103">
        <f>INDEX(AP65:AP68,MATCH(AK65,$AL65:$AL68,0))</f>
        <v>3</v>
      </c>
      <c r="N65" s="123">
        <f>INDEX(AQ65:AQ68,MATCH(AK65,$AL65:$AL68,0))</f>
        <v>2</v>
      </c>
      <c r="O65" s="95"/>
      <c r="P65" s="176"/>
      <c r="Q65" s="176"/>
      <c r="R65" s="176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0.95000000000000018</v>
      </c>
      <c r="AL65" s="44">
        <f>SUM(BD65:BG65)+2.45</f>
        <v>0.95000000000000018</v>
      </c>
      <c r="AM65" s="45" t="str">
        <f>D64</f>
        <v>Colombie</v>
      </c>
      <c r="AN65" s="46">
        <f>SUM(AR65:AU65)</f>
        <v>7</v>
      </c>
      <c r="AO65" s="47">
        <f>E64+E66+F68</f>
        <v>5</v>
      </c>
      <c r="AP65" s="46">
        <f>F64+F66+E68</f>
        <v>3</v>
      </c>
      <c r="AQ65" s="48">
        <f>AO65-AP65</f>
        <v>2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3</v>
      </c>
      <c r="AU65" s="46">
        <f>IF(ISBLANK(F68),0,IF(F68&gt;E68,3,IF(F68=E68,1,0)))</f>
        <v>1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0</v>
      </c>
      <c r="AZ65" s="47">
        <f>10000*(AS65+AT65)+(E66-F66+E64-F64)*100+(E66+E64)</f>
        <v>60203</v>
      </c>
      <c r="BA65" s="46">
        <f>10000*(AS65+AU65)+(E64-F64+F68-E68)*100+(E64+F68)</f>
        <v>40104</v>
      </c>
      <c r="BB65" s="46">
        <f>10000*(AT65+AU65)+(F68-E68+E66-F66)*100+(F68+E66)</f>
        <v>40103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>
        <f>IF(H66=0,"",IF(H66='Résultats officiels'!H66,1,""))</f>
        <v>1</v>
      </c>
      <c r="C66" s="75" t="str">
        <f>IF(H66=0,"",IF(AND(H66='Résultats officiels'!H66,V!E66='Résultats officiels'!E66,'Résultats officiels'!F66=V!F66),1,""))</f>
        <v/>
      </c>
      <c r="D66" s="68" t="str">
        <f>D64</f>
        <v>Colombie</v>
      </c>
      <c r="E66" s="217">
        <v>1</v>
      </c>
      <c r="F66" s="217">
        <v>0</v>
      </c>
      <c r="G66" s="73" t="str">
        <f>D65</f>
        <v>Pologne</v>
      </c>
      <c r="H66" s="95">
        <f t="shared" si="0"/>
        <v>1</v>
      </c>
      <c r="I66" s="106">
        <f>AI66</f>
        <v>2</v>
      </c>
      <c r="J66" s="124" t="str">
        <f>INDEX(AM65:AM68,MATCH(AK66,$AL65:$AL68,0))</f>
        <v>Sénégal</v>
      </c>
      <c r="K66" s="108">
        <f>INDEX(AN65:AN68,MATCH(AK66,$AL65:$AL68,0))</f>
        <v>5</v>
      </c>
      <c r="L66" s="109">
        <f>INDEX(AO65:AO68,MATCH(AK66,$AL65:$AL68,0))</f>
        <v>6</v>
      </c>
      <c r="M66" s="108">
        <f>INDEX(AP65:AP68,MATCH(AK66,$AL65:$AL68,0))</f>
        <v>4</v>
      </c>
      <c r="N66" s="110">
        <f>INDEX(AQ65:AQ68,MATCH(AK66,$AL65:$AL68,0))</f>
        <v>2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1.98</v>
      </c>
      <c r="AL66" s="52">
        <f>SUM(BD66:BG66)+2.46</f>
        <v>3.96</v>
      </c>
      <c r="AM66" s="45" t="str">
        <f>G64</f>
        <v>Japon</v>
      </c>
      <c r="AN66" s="46">
        <f>SUM(AR66:AU66)</f>
        <v>1</v>
      </c>
      <c r="AO66" s="47">
        <f>F64+F67+E69</f>
        <v>3</v>
      </c>
      <c r="AP66" s="46">
        <f>E64+E67+F69</f>
        <v>6</v>
      </c>
      <c r="AQ66" s="48">
        <f>AO66-AP66</f>
        <v>-3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1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9902</v>
      </c>
      <c r="BA66" s="46">
        <f>10000*(AR66+AU66)+(F64-E64+F67-E67)*100+(F64+F67)</f>
        <v>-298</v>
      </c>
      <c r="BB66" s="46" t="s">
        <v>73</v>
      </c>
      <c r="BC66" s="48">
        <f>10000*(AT66+AU66)+(F67-E67+E69-F69)*100+(F67+E69)</f>
        <v>9802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officiels'!H67,V!E67='Résultats officiels'!E67,'Résultats officiels'!F67=V!F67),1,""))</f>
        <v/>
      </c>
      <c r="D67" s="68" t="str">
        <f>G65</f>
        <v>Sénégal</v>
      </c>
      <c r="E67" s="217">
        <v>3</v>
      </c>
      <c r="F67" s="217">
        <v>1</v>
      </c>
      <c r="G67" s="73" t="str">
        <f>G64</f>
        <v>Japon</v>
      </c>
      <c r="H67" s="95">
        <f t="shared" si="0"/>
        <v>1</v>
      </c>
      <c r="I67" s="106">
        <f>AI67</f>
        <v>3</v>
      </c>
      <c r="J67" s="68" t="str">
        <f>INDEX(AM65:AM68,MATCH(AK67,$AL65:$AL68,0))</f>
        <v>Pologne</v>
      </c>
      <c r="K67" s="111">
        <f>INDEX(AN65:AN68,MATCH(AK67,$AL65:$AL68,0))</f>
        <v>2</v>
      </c>
      <c r="L67" s="112">
        <f>INDEX(AO65:AO68,MATCH(AK67,$AL65:$AL68,0))</f>
        <v>2</v>
      </c>
      <c r="M67" s="111">
        <f>INDEX(AP65:AP68,MATCH(AK67,$AL65:$AL68,0))</f>
        <v>3</v>
      </c>
      <c r="N67" s="113">
        <f>INDEX(AQ65:AQ68,MATCH(AK67,$AL65:$AL68,0))</f>
        <v>-1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2.97</v>
      </c>
      <c r="AL67" s="52">
        <f>SUM(BD67:BG67)+2.47</f>
        <v>2.97</v>
      </c>
      <c r="AM67" s="45" t="str">
        <f>D65</f>
        <v>Pologne</v>
      </c>
      <c r="AN67" s="46">
        <f>SUM(AR67:AU67)</f>
        <v>2</v>
      </c>
      <c r="AO67" s="47">
        <f>E65+F66+F69</f>
        <v>2</v>
      </c>
      <c r="AP67" s="46">
        <f>F65+E66+E69</f>
        <v>3</v>
      </c>
      <c r="AQ67" s="48">
        <f>AO67-AP67</f>
        <v>-1</v>
      </c>
      <c r="AR67" s="46">
        <f>IF(ISBLANK(F66),0,IF(AT65=3,0,IF(AT65=1,1,3)))</f>
        <v>0</v>
      </c>
      <c r="AS67" s="46">
        <f>IF(ISBLANK(F69),0,IF(F69&gt;E69,3,IF(F69=E69,1,0)))</f>
        <v>1</v>
      </c>
      <c r="AT67" s="46" t="s">
        <v>73</v>
      </c>
      <c r="AU67" s="46">
        <f>IF(ISBLANK(E65),0,IF(E65&gt;F65,3,IF(E65=F65,1,0)))</f>
        <v>1</v>
      </c>
      <c r="AV67" s="47" t="b">
        <f>10*(AQ65-AQ67)+AO65-AO67&lt;0</f>
        <v>0</v>
      </c>
      <c r="AW67" s="46" t="b">
        <f>10*(AQ66-AQ67)+AO66-AO67&lt;0</f>
        <v>1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9901</v>
      </c>
      <c r="BA67" s="46" t="s">
        <v>73</v>
      </c>
      <c r="BB67" s="46">
        <f>10000*(AR67+AU67)+(E65-F65+F66-E66)*100+(E65+F66)</f>
        <v>9901</v>
      </c>
      <c r="BC67" s="48">
        <f>10000*(AS67+AU67)+(E65-F65+F69-E69)*100+(E65+F69)</f>
        <v>20002</v>
      </c>
      <c r="BD67" s="53">
        <f>-BF65</f>
        <v>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officiels'!H68,V!E68='Résultats officiels'!E68,'Résultats officiels'!F68=V!F68),1,""))</f>
        <v/>
      </c>
      <c r="D68" s="68" t="str">
        <f>G65</f>
        <v>Sénégal</v>
      </c>
      <c r="E68" s="217">
        <v>2</v>
      </c>
      <c r="F68" s="217">
        <v>2</v>
      </c>
      <c r="G68" s="73" t="str">
        <f>D64</f>
        <v>Colombie</v>
      </c>
      <c r="H68" s="95">
        <f t="shared" si="0"/>
        <v>3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1</v>
      </c>
      <c r="L68" s="116">
        <f>INDEX(AO65:AO68,MATCH(AK68,$AL65:$AL68,0))</f>
        <v>3</v>
      </c>
      <c r="M68" s="115">
        <f>INDEX(AP65:AP68,MATCH(AK68,$AL65:$AL68,0))</f>
        <v>6</v>
      </c>
      <c r="N68" s="117">
        <f>INDEX(AQ65:AQ68,MATCH(AK68,$AL65:$AL68,0))</f>
        <v>-3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1.98</v>
      </c>
      <c r="AM68" s="57" t="str">
        <f>G65</f>
        <v>Sénégal</v>
      </c>
      <c r="AN68" s="51">
        <f>SUM(AR68:AU68)</f>
        <v>5</v>
      </c>
      <c r="AO68" s="58">
        <f>F65+E67+E68</f>
        <v>6</v>
      </c>
      <c r="AP68" s="51">
        <f>E65+F67+F68</f>
        <v>4</v>
      </c>
      <c r="AQ68" s="59">
        <f>AO68-AP68</f>
        <v>2</v>
      </c>
      <c r="AR68" s="51">
        <f>IF(ISBLANK(E68),0,IF(AU65=3,0,IF(AU65=1,1,3)))</f>
        <v>1</v>
      </c>
      <c r="AS68" s="51">
        <f>IF(ISBLANK(E67),0,IF(AU66=3,0,IF(AU66=1,1,3)))</f>
        <v>3</v>
      </c>
      <c r="AT68" s="51">
        <f>IF(ISBLANK(F65),0,IF(AU67=3,0,IF(AU67=1,1,3)))</f>
        <v>1</v>
      </c>
      <c r="AU68" s="51" t="s">
        <v>73</v>
      </c>
      <c r="AV68" s="58" t="b">
        <f>10*(AQ65-AQ68)+AO65-AO68&lt;0</f>
        <v>1</v>
      </c>
      <c r="AW68" s="51" t="b">
        <f>10*(AQ66-AQ68)+AO66-AO68&lt;0</f>
        <v>1</v>
      </c>
      <c r="AX68" s="51" t="b">
        <f>10*(AQ67-AQ68)+AO67-AO68&lt;0</f>
        <v>1</v>
      </c>
      <c r="AY68" s="59" t="s">
        <v>73</v>
      </c>
      <c r="AZ68" s="58" t="s">
        <v>73</v>
      </c>
      <c r="BA68" s="51">
        <f>10000*(AR68+AS68)+(E67-F67+E68-F68)*100+(E67+E68)</f>
        <v>40205</v>
      </c>
      <c r="BB68" s="51">
        <f>10000*(AR68+AT68)+(E68-F68+F65-E65)*100+(E68+F65)</f>
        <v>20003</v>
      </c>
      <c r="BC68" s="59">
        <f>10000*(AS68+AT68)+(E67-F67+F65-E65)*100+(E67+F65)</f>
        <v>40204</v>
      </c>
      <c r="BD68" s="60">
        <f>-BG65</f>
        <v>0.5</v>
      </c>
      <c r="BE68" s="61">
        <f>-BG66</f>
        <v>-0.5</v>
      </c>
      <c r="BF68" s="61">
        <f>-BG67</f>
        <v>-0.5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officiels'!H69,V!E69='Résultats officiels'!E69,'Résultats officiels'!F69=V!F69),1,""))</f>
        <v/>
      </c>
      <c r="D69" s="71" t="str">
        <f>G64</f>
        <v>Japon</v>
      </c>
      <c r="E69" s="217">
        <v>1</v>
      </c>
      <c r="F69" s="217">
        <v>1</v>
      </c>
      <c r="G69" s="74" t="str">
        <f>D65</f>
        <v>Pologne</v>
      </c>
      <c r="H69" s="95">
        <f t="shared" si="0"/>
        <v>3</v>
      </c>
      <c r="I69" s="118"/>
      <c r="J69" s="119" t="str">
        <f>IF(OR(I67&lt;3,I66&lt;2),"TIRAGE AU SORT !!!"," ")</f>
        <v xml:space="preserve"> </v>
      </c>
      <c r="K69" s="175"/>
      <c r="L69" s="175"/>
      <c r="M69" s="175"/>
      <c r="N69" s="17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Y56:AC57"/>
    <mergeCell ref="S57:T58"/>
    <mergeCell ref="U57:U58"/>
    <mergeCell ref="V58:X60"/>
    <mergeCell ref="S59:T60"/>
    <mergeCell ref="U59:U60"/>
    <mergeCell ref="U64:U65"/>
    <mergeCell ref="S51:T52"/>
    <mergeCell ref="U51:U52"/>
    <mergeCell ref="U2:X2"/>
    <mergeCell ref="V64:X65"/>
    <mergeCell ref="S55:T56"/>
    <mergeCell ref="U55:U56"/>
    <mergeCell ref="S61:T62"/>
    <mergeCell ref="U61:U62"/>
    <mergeCell ref="S63:U63"/>
    <mergeCell ref="S64:T65"/>
    <mergeCell ref="S53:T54"/>
    <mergeCell ref="U53:U54"/>
    <mergeCell ref="S16:S17"/>
    <mergeCell ref="T16:T17"/>
    <mergeCell ref="S43:S44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S46:T47"/>
    <mergeCell ref="U46:U47"/>
    <mergeCell ref="Q46:R46"/>
    <mergeCell ref="T43:T44"/>
    <mergeCell ref="Y43:Y44"/>
    <mergeCell ref="Z43:Z44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O30:P31"/>
    <mergeCell ref="S30:S31"/>
    <mergeCell ref="T30:T31"/>
    <mergeCell ref="O32:P33"/>
    <mergeCell ref="S32:S33"/>
    <mergeCell ref="T32:T33"/>
    <mergeCell ref="O26:P27"/>
    <mergeCell ref="S26:S27"/>
    <mergeCell ref="T26:T27"/>
    <mergeCell ref="O28:P29"/>
    <mergeCell ref="S28:S29"/>
    <mergeCell ref="T28:T29"/>
    <mergeCell ref="O24:P25"/>
    <mergeCell ref="S25:V25"/>
    <mergeCell ref="O20:P21"/>
    <mergeCell ref="S20:S21"/>
    <mergeCell ref="T20:T21"/>
    <mergeCell ref="Y20:AA23"/>
    <mergeCell ref="O22:P23"/>
    <mergeCell ref="S22:S23"/>
    <mergeCell ref="T22:T23"/>
    <mergeCell ref="T8:T9"/>
    <mergeCell ref="O10:P11"/>
    <mergeCell ref="S10:S11"/>
    <mergeCell ref="T10:T11"/>
    <mergeCell ref="Y13:AA19"/>
    <mergeCell ref="O14:P15"/>
    <mergeCell ref="S14:S15"/>
    <mergeCell ref="T14:T15"/>
    <mergeCell ref="O16:P17"/>
    <mergeCell ref="O12:P13"/>
    <mergeCell ref="S12:S13"/>
    <mergeCell ref="T12:T13"/>
    <mergeCell ref="O18:P19"/>
    <mergeCell ref="S18:S19"/>
    <mergeCell ref="T18:T19"/>
    <mergeCell ref="Y7:AA12"/>
    <mergeCell ref="O8:P9"/>
    <mergeCell ref="S8:S9"/>
    <mergeCell ref="D3:F3"/>
    <mergeCell ref="G3:W4"/>
    <mergeCell ref="B4:B5"/>
    <mergeCell ref="C4:C5"/>
    <mergeCell ref="S7:V7"/>
  </mergeCells>
  <conditionalFormatting sqref="U8 U10 U12 U14 U16 U18 U20 U22 U26 U28 U30 U32 U36 U38 U43">
    <cfRule type="expression" dxfId="235" priority="7" stopIfTrue="1">
      <formula>100*$V8+$W8&gt;100*$V9+$W9</formula>
    </cfRule>
  </conditionalFormatting>
  <conditionalFormatting sqref="U9 U11 U13 U15 U17 U19 U21 U23 U27 U29 U31 U33 U37 U39 U44">
    <cfRule type="expression" dxfId="234" priority="6" stopIfTrue="1">
      <formula>100*$V9+$W9&gt;100*$V8+$W8</formula>
    </cfRule>
  </conditionalFormatting>
  <conditionalFormatting sqref="AA43">
    <cfRule type="expression" dxfId="233" priority="5" stopIfTrue="1">
      <formula>100*$AB43+$AC43&gt;100*$AB44+$AC44</formula>
    </cfRule>
  </conditionalFormatting>
  <conditionalFormatting sqref="AA44">
    <cfRule type="expression" dxfId="232" priority="4" stopIfTrue="1">
      <formula>100*$AB44+$AC44&gt;100*$AB43+$AC43</formula>
    </cfRule>
  </conditionalFormatting>
  <conditionalFormatting sqref="J35:N35 J43:N43 J11:N11 J27:N27 J19:N19 J51:N51 J59:N59 J67:N67">
    <cfRule type="expression" dxfId="231" priority="3" stopIfTrue="1">
      <formula>OR($I11&lt;3)</formula>
    </cfRule>
  </conditionalFormatting>
  <conditionalFormatting sqref="J36:N36 J44:N44 J12:N12 J28:N28 J20:N20 J52:N52 J60:N60 J68:N68">
    <cfRule type="expression" dxfId="230" priority="2" stopIfTrue="1">
      <formula>$I12&lt;3</formula>
    </cfRule>
  </conditionalFormatting>
  <conditionalFormatting sqref="U46:U47 AA46:AA51">
    <cfRule type="cellIs" dxfId="229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4" t="s">
        <v>158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-1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officiels'!H8,W!E8='Résultats officiels'!E8,'Résultats officiels'!F8=W!F8),1,""))</f>
        <v/>
      </c>
      <c r="D8" s="67" t="s">
        <v>104</v>
      </c>
      <c r="E8" s="217">
        <v>2</v>
      </c>
      <c r="F8" s="217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officiels'!U13=W!U8),"E",""))</f>
        <v>E</v>
      </c>
      <c r="R8" s="98" t="str">
        <f>IF('Résultats officiels'!O8=0,"",IF(AND(U8='Résultats officiels'!U8,W!U9='Résultats officiels'!U9),"A",""))</f>
        <v/>
      </c>
      <c r="S8" s="286" t="str">
        <f>IF(O8=0,"",IF(AND(R8="A",O8='Résultats officiels'!O8),1,IF(AND(W!R9="A",W!O8='Résultats officiels'!O12),1,"")))</f>
        <v/>
      </c>
      <c r="T8" s="287" t="str">
        <f>IF(O8=0,"",IF(AND(R8="A",O8='Résultats officiels'!O8,V8='Résultats officiels'!V8,'Résultats officiels'!V9=W!V9),1,IF(AND(W!R9="A",W!O8='Résultats officiels'!O12,W!V8='Résultats officiels'!V13,'Résultats officiels'!V12=W!V9),1,"")))</f>
        <v/>
      </c>
      <c r="U8" s="99" t="str">
        <f>IF(OR(I10&lt;2),"A1",T(J9))</f>
        <v>Uruguay</v>
      </c>
      <c r="V8" s="218">
        <v>2</v>
      </c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officiels'!H9,W!E9='Résultats officiels'!E9,'Résultats officiels'!F9=W!F9),1,""))</f>
        <v/>
      </c>
      <c r="D9" s="68" t="s">
        <v>122</v>
      </c>
      <c r="E9" s="217">
        <v>1</v>
      </c>
      <c r="F9" s="217">
        <v>2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7</v>
      </c>
      <c r="M9" s="103">
        <f>INDEX(AP9:AP12,MATCH(AK9,$AL9:$AL12,0))</f>
        <v>2</v>
      </c>
      <c r="N9" s="105">
        <f>INDEX(AQ9:AQ12,MATCH(AK9,$AL9:$AL12,0))</f>
        <v>5</v>
      </c>
      <c r="O9" s="293"/>
      <c r="P9" s="293"/>
      <c r="Q9" s="97" t="str">
        <f>IF(AND('Résultats officiels'!O8&gt;0,U9='Résultats officiels'!U9),"E",IF(AND('Résultats officiels'!O12&gt;0,'Résultats officiels'!U12=W!U9),"E",""))</f>
        <v/>
      </c>
      <c r="R9" s="98" t="str">
        <f>IF('Résultats officiels'!O12=0,"",IF(AND(U8='Résultats officiels'!U13,'Résultats officiels'!U12=W!U9),"A",""))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Maroc</v>
      </c>
      <c r="V9" s="219">
        <v>1</v>
      </c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1.9500000000000002</v>
      </c>
      <c r="AM9" s="21" t="str">
        <f>D8</f>
        <v>Russie</v>
      </c>
      <c r="AN9" s="22">
        <f>SUM(AR9:AU9)</f>
        <v>4</v>
      </c>
      <c r="AO9" s="23">
        <f>E8+E10+F12</f>
        <v>4</v>
      </c>
      <c r="AP9" s="22">
        <f>F8+F10+E12</f>
        <v>3</v>
      </c>
      <c r="AQ9" s="24">
        <f>AO9-AP9</f>
        <v>1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1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0</v>
      </c>
      <c r="AZ9" s="23">
        <f>10000*(AS9+AT9)+(E10-F10+E8-F8)*100+(E10+E8)</f>
        <v>40203</v>
      </c>
      <c r="BA9" s="22">
        <f>10000*(AS9+AU9)+(E8-F8+F12-E12)*100+(E8+F12)</f>
        <v>30103</v>
      </c>
      <c r="BB9" s="22">
        <f>10000*(AT9+AU9)+(E10-F10+F12-E12)*100+(E10+F12)</f>
        <v>9902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officiels'!H10,W!E10='Résultats officiels'!E10,'Résultats officiels'!F10=W!F10),1,""))</f>
        <v/>
      </c>
      <c r="D10" s="68" t="str">
        <f>D8</f>
        <v>Russie</v>
      </c>
      <c r="E10" s="217">
        <v>1</v>
      </c>
      <c r="F10" s="217">
        <v>1</v>
      </c>
      <c r="G10" s="73" t="str">
        <f>D9</f>
        <v>Egypte</v>
      </c>
      <c r="H10" s="95">
        <f t="shared" si="0"/>
        <v>3</v>
      </c>
      <c r="I10" s="106">
        <f>AI10</f>
        <v>2</v>
      </c>
      <c r="J10" s="107" t="str">
        <f>INDEX(AM9:AM12,MATCH(AK10,$AL9:$AL12,0))</f>
        <v>Russie</v>
      </c>
      <c r="K10" s="108">
        <f>INDEX(AN9:AN12,MATCH(AK10,$AL9:$AL12,0))</f>
        <v>4</v>
      </c>
      <c r="L10" s="109">
        <f>INDEX(AO9:AO12,MATCH(AK10,$AL9:$AL12,0))</f>
        <v>4</v>
      </c>
      <c r="M10" s="108">
        <f>INDEX(AP9:AP12,MATCH(AK10,$AL9:$AL12,0))</f>
        <v>3</v>
      </c>
      <c r="N10" s="110">
        <f>INDEX(AQ9:AQ12,MATCH(AK10,$AL9:$AL12,0))</f>
        <v>1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officiels'!U15=W!U10),"E",""))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officiels'!O10),1,IF(AND(W!R11="A",W!O10='Résultats officiels'!O14),1,"")))</f>
        <v/>
      </c>
      <c r="T10" s="310" t="str">
        <f>IF(O10=0,"",IF(AND(R10="A",O10='Résultats officiels'!O10,V10='Résultats officiels'!V10,'Résultats officiels'!V11=W!V11),1,IF(AND(W!R11="A",W!O10='Résultats officiels'!O14,W!V10='Résultats officiels'!V15,'Résultats officiels'!V14=W!V11),1,"")))</f>
        <v/>
      </c>
      <c r="U10" s="99" t="str">
        <f>IF(OR(I26&lt;2),"C1",T(J25))</f>
        <v>France</v>
      </c>
      <c r="V10" s="218">
        <v>1</v>
      </c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1.9500000000000002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1</v>
      </c>
      <c r="AP10" s="22">
        <f>E8+E11+F13</f>
        <v>7</v>
      </c>
      <c r="AQ10" s="24">
        <f>AO10-AP10</f>
        <v>-6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-299</v>
      </c>
      <c r="BA10" s="22">
        <f>10000*(AR10+AU10)+(F8-E8+F11-E11)*100+(F8+F11)</f>
        <v>-500</v>
      </c>
      <c r="BB10" s="22" t="s">
        <v>73</v>
      </c>
      <c r="BC10" s="24">
        <f>10000*(AT10+AU10)+(F11-E11+E13-F13)*100+(F11+E13)</f>
        <v>-399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officiels'!H11,W!E11='Résultats officiels'!E11,'Résultats officiels'!F11=W!F11),1,""))</f>
        <v/>
      </c>
      <c r="D11" s="68" t="str">
        <f>G9</f>
        <v>Uruguay</v>
      </c>
      <c r="E11" s="217">
        <v>3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Egypte</v>
      </c>
      <c r="K11" s="111">
        <f>INDEX(AN9:AN12,MATCH(AK11,$AL9:$AL12,0))</f>
        <v>4</v>
      </c>
      <c r="L11" s="112">
        <f>INDEX(AO9:AO12,MATCH(AK11,$AL9:$AL12,0))</f>
        <v>4</v>
      </c>
      <c r="M11" s="111">
        <f>INDEX(AP9:AP12,MATCH(AK11,$AL9:$AL12,0))</f>
        <v>4</v>
      </c>
      <c r="N11" s="113">
        <f>INDEX(AQ9:AQ12,MATCH(AK11,$AL9:$AL12,0))</f>
        <v>0</v>
      </c>
      <c r="O11" s="293"/>
      <c r="P11" s="293"/>
      <c r="Q11" s="97" t="str">
        <f>IF(AND('Résultats officiels'!O10&gt;0,U11='Résultats officiels'!U11),"E",IF(AND('Résultats officiels'!O14&gt;0,'Résultats officiels'!U14=W!U11),"E",""))</f>
        <v>E</v>
      </c>
      <c r="R11" s="98" t="str">
        <f>IF('Résultats officiels'!O14=0,"",IF(AND(U10='Résultats officiels'!U15,'Résultats officiels'!U14=W!U11),"A",""))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19">
        <v>0</v>
      </c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2.97</v>
      </c>
      <c r="AL11" s="28">
        <f>SUM(BD11:BG11)+2.47</f>
        <v>2.97</v>
      </c>
      <c r="AM11" s="21" t="str">
        <f>D9</f>
        <v>Egypte</v>
      </c>
      <c r="AN11" s="22">
        <f>SUM(AR11:AU11)</f>
        <v>4</v>
      </c>
      <c r="AO11" s="23">
        <f>E9+F10+F13</f>
        <v>4</v>
      </c>
      <c r="AP11" s="22">
        <f>F9+E10+E13</f>
        <v>4</v>
      </c>
      <c r="AQ11" s="24">
        <f>AO11-AP11</f>
        <v>0</v>
      </c>
      <c r="AR11" s="22">
        <f>IF(ISBLANK(F10),0,IF(AT9=3,0,IF(AT9=1,1,3)))</f>
        <v>1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40103</v>
      </c>
      <c r="BA11" s="22" t="s">
        <v>73</v>
      </c>
      <c r="BB11" s="22">
        <f>10000*(AR11+AU11)+(E9-F9+F10-E10)*100+(E9+F10)</f>
        <v>9902</v>
      </c>
      <c r="BC11" s="24">
        <f>10000*(AS11+AU11)+(E9-F9+F13-E13)*100+(E9+F13)</f>
        <v>30003</v>
      </c>
      <c r="BD11" s="29">
        <f>-BF9</f>
        <v>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officiels'!H12,W!E12='Résultats officiels'!E12,'Résultats officiels'!F12=W!F12),1,""))</f>
        <v/>
      </c>
      <c r="D12" s="68" t="str">
        <f>G9</f>
        <v>Uruguay</v>
      </c>
      <c r="E12" s="217">
        <v>2</v>
      </c>
      <c r="F12" s="217">
        <v>1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1</v>
      </c>
      <c r="M12" s="115">
        <f>INDEX(AP9:AP12,MATCH(AK12,$AL9:$AL12,0))</f>
        <v>7</v>
      </c>
      <c r="N12" s="117">
        <f>INDEX(AQ9:AQ12,MATCH(AK12,$AL9:$AL12,0))</f>
        <v>-6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1</v>
      </c>
      <c r="P12" s="293"/>
      <c r="Q12" s="97" t="str">
        <f>IF(AND('Résultats officiels'!O12&gt;0,U12='Résultats officiels'!U12),"E",IF(AND('Résultats officiels'!O8&gt;0,'Résultats officiels'!U9=W!U12),"E",""))</f>
        <v>E</v>
      </c>
      <c r="R12" s="98" t="str">
        <f>IF('Résultats officiels'!O12=0,"",IF(AND(U12='Résultats officiels'!U12,'Résultats officiels'!U13=W!U13),"A",""))</f>
        <v>A</v>
      </c>
      <c r="S12" s="286" t="str">
        <f>IF(O12=0,"",IF(AND(R12="A",O12='Résultats officiels'!O12),1,IF(AND(W!R13="A",W!O12='Résultats officiels'!O8),1,"")))</f>
        <v/>
      </c>
      <c r="T12" s="308" t="str">
        <f>IF(O12=0,"",IF(AND(R12="A",O12='Résultats officiels'!O12,V12='Résultats officiels'!V12,'Résultats officiels'!V13=W!V13),1,IF(AND(W!R13="A",W!O12='Résultats officiels'!O8,W!V12='Résultats officiels'!V9,'Résultats officiels'!V8=W!V13),1,"")))</f>
        <v/>
      </c>
      <c r="U12" s="99" t="str">
        <f>IF(OR(I18&lt;2),"B1",T(J17))</f>
        <v>Espagne</v>
      </c>
      <c r="V12" s="218">
        <v>3</v>
      </c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7</v>
      </c>
      <c r="AP12" s="27">
        <f>E9+F11+F12</f>
        <v>2</v>
      </c>
      <c r="AQ12" s="33">
        <f>AO12-AP12</f>
        <v>5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60405</v>
      </c>
      <c r="BB12" s="27">
        <f>10000*(AR12+AT12)+(F9-E9+E12-F12)*100+(F9+E12)</f>
        <v>60204</v>
      </c>
      <c r="BC12" s="33">
        <f>10000*(AS12+AT12)+(E11-F11+F9-E9)*100+(E11+F9)</f>
        <v>60405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officiels'!H13,W!E13='Résultats officiels'!E13,'Résultats officiels'!F13=W!F13),1,""))</f>
        <v/>
      </c>
      <c r="D13" s="71" t="str">
        <f>G8</f>
        <v>Arabie Saoudite</v>
      </c>
      <c r="E13" s="217">
        <v>1</v>
      </c>
      <c r="F13" s="217">
        <v>2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5"/>
      <c r="L13" s="175"/>
      <c r="M13" s="175"/>
      <c r="N13" s="175"/>
      <c r="O13" s="293"/>
      <c r="P13" s="293"/>
      <c r="Q13" s="97" t="str">
        <f>IF(AND('Résultats officiels'!O12&gt;0,U13='Résultats officiels'!U13),"E",IF(AND('Résultats officiels'!O8&gt;0,'Résultats officiels'!U8=W!U13),"E",""))</f>
        <v>E</v>
      </c>
      <c r="R13" s="98" t="str">
        <f>IF('Résultats officiels'!O8=0,"",IF(AND(U12='Résultats officiels'!U9,'Résultats officiels'!U8=W!U13),"A",""))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Russie</v>
      </c>
      <c r="V13" s="219">
        <v>1</v>
      </c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7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officiels'!U11=W!U14),"E",""))</f>
        <v>E</v>
      </c>
      <c r="R14" s="98" t="str">
        <f>IF('Résultats officiels'!O14=0,"",IF(AND(U14='Résultats officiels'!U14,'Résultats officiels'!U15=W!U15),"A",""))</f>
        <v/>
      </c>
      <c r="S14" s="286" t="str">
        <f>IF(O14=0,"",IF(AND(R14="A",O14='Résultats officiels'!O14),1,IF(AND(W!R15="A",W!O14='Résultats officiels'!O10),1,"")))</f>
        <v/>
      </c>
      <c r="T14" s="308" t="str">
        <f>IF(O14=0,"",IF(AND(R14="A",O14='Résultats officiels'!O14,V14='Résultats officiels'!V14,'Résultats officiels'!V15=W!V15),1,IF(AND(W!R15="A",W!O14='Résultats officiels'!O10,W!V14='Résultats officiels'!V11,'Résultats officiels'!V10=W!V15),1,"")))</f>
        <v/>
      </c>
      <c r="U14" s="99" t="str">
        <f>IF(OR(I34&lt;2),"D1",T(J33))</f>
        <v>Argentine</v>
      </c>
      <c r="V14" s="218">
        <v>2</v>
      </c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7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officiels'!U10=W!U15),"E",""))</f>
        <v/>
      </c>
      <c r="R15" s="98" t="str">
        <f>IF('Résultats officiels'!O10=0,"",IF(AND(U15='Résultats officiels'!U10,'Résultats officiels'!U11=W!U14),"A",""))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Pérou</v>
      </c>
      <c r="V15" s="219">
        <v>1</v>
      </c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officiels'!H16,W!E16='Résultats officiels'!E16,'Résultats officiels'!F16=W!F16),1,""))</f>
        <v/>
      </c>
      <c r="D16" s="67" t="s">
        <v>124</v>
      </c>
      <c r="E16" s="217">
        <v>3</v>
      </c>
      <c r="F16" s="217">
        <v>1</v>
      </c>
      <c r="G16" s="72" t="s">
        <v>96</v>
      </c>
      <c r="H16" s="95">
        <f t="shared" si="0"/>
        <v>1</v>
      </c>
      <c r="I16" s="177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officiels'!U21=W!U16),"E",""))</f>
        <v>E</v>
      </c>
      <c r="R16" s="98" t="str">
        <f>IF('Résultats officiels'!O16=0,"",IF(AND(U16='Résultats officiels'!U16,'Résultats officiels'!U17=W!U17),"A",""))</f>
        <v/>
      </c>
      <c r="S16" s="286" t="str">
        <f>IF(O16=0,"",IF(AND(R16="A",O16='Résultats officiels'!O16),1,IF(AND(W!R17="A",W!O16='Résultats officiels'!O20),1,"")))</f>
        <v/>
      </c>
      <c r="T16" s="308" t="str">
        <f>IF(O16=0,"",IF(AND(R16="A",O16='Résultats officiels'!O16,V16='Résultats officiels'!V16,'Résultats officiels'!V17=W!V17),1,IF(AND(W!R17="A",W!O16='Résultats officiels'!O20,W!V16='Résultats officiels'!V21,'Résultats officiels'!V20=W!V17),1,"")))</f>
        <v/>
      </c>
      <c r="U16" s="121" t="str">
        <f>IF(OR(I42&lt;2),"E1",T(J41))</f>
        <v>Brésil</v>
      </c>
      <c r="V16" s="218">
        <v>2</v>
      </c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officiels'!H17,W!E17='Résultats officiels'!E17,'Résultats officiels'!F17=W!F17),1,""))</f>
        <v/>
      </c>
      <c r="D17" s="68" t="s">
        <v>101</v>
      </c>
      <c r="E17" s="217">
        <v>0</v>
      </c>
      <c r="F17" s="217">
        <v>3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9</v>
      </c>
      <c r="L17" s="104">
        <f>INDEX(AO17:AO20,MATCH(AK17,$AL17:$AL20,0))</f>
        <v>7</v>
      </c>
      <c r="M17" s="103">
        <f>INDEX(AP17:AP20,MATCH(AK17,$AL17:$AL20,0))</f>
        <v>1</v>
      </c>
      <c r="N17" s="123">
        <f>INDEX(AQ17:AQ20,MATCH(AK17,$AL17:$AL20,0))</f>
        <v>6</v>
      </c>
      <c r="O17" s="293"/>
      <c r="P17" s="293"/>
      <c r="Q17" s="97" t="str">
        <f>IF(AND('Résultats officiels'!O16&gt;0,U17='Résultats officiels'!U17),"E",IF(AND('Résultats officiels'!O20&gt;0,'Résultats officiels'!U20=W!U17),"E",""))</f>
        <v>E</v>
      </c>
      <c r="R17" s="98" t="str">
        <f>IF('Résultats officiels'!O20=0,"",IF(AND(U16='Résultats officiels'!U21,'Résultats officiels'!U20=W!U17),"A",""))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Suède</v>
      </c>
      <c r="V17" s="219">
        <v>0</v>
      </c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1.9500000000000002</v>
      </c>
      <c r="AM17" s="21" t="str">
        <f>D16</f>
        <v>Maroc</v>
      </c>
      <c r="AN17" s="22">
        <f>SUM(AR17:AU17)</f>
        <v>6</v>
      </c>
      <c r="AO17" s="23">
        <f>E16+E18+F20</f>
        <v>5</v>
      </c>
      <c r="AP17" s="22">
        <f>F16+F18+E20</f>
        <v>4</v>
      </c>
      <c r="AQ17" s="24">
        <f>AO17-AP17</f>
        <v>1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3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1</v>
      </c>
      <c r="AY17" s="24" t="b">
        <f>10*(AQ17-AQ20)+AO17-AO20&gt;0</f>
        <v>0</v>
      </c>
      <c r="AZ17" s="23">
        <f>10000*(AS17+AT17)+(E18-F18+E16-F16)*100+(E18+E16)</f>
        <v>60305</v>
      </c>
      <c r="BA17" s="22">
        <f>10000*(AS17+AU17)+(E16-F16+F20-E20)*100+(E16+F20)</f>
        <v>30003</v>
      </c>
      <c r="BB17" s="22">
        <f>10000*(AT17+AU17)+(F20-E20+E18-F18)*100+(F20+E18)</f>
        <v>29902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-0.5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 t="str">
        <f>IF(H18=0,"",IF(H18='Résultats officiels'!H18,1,""))</f>
        <v/>
      </c>
      <c r="C18" s="75" t="str">
        <f>IF(H18=0,"",IF(AND(H18='Résultats officiels'!H18,W!E18='Résultats officiels'!E18,'Résultats officiels'!F18=W!F18),1,""))</f>
        <v/>
      </c>
      <c r="D18" s="68" t="str">
        <f>D16</f>
        <v>Maroc</v>
      </c>
      <c r="E18" s="217">
        <v>2</v>
      </c>
      <c r="F18" s="217">
        <v>1</v>
      </c>
      <c r="G18" s="73" t="str">
        <f>D17</f>
        <v>Portugal</v>
      </c>
      <c r="H18" s="95">
        <f t="shared" si="0"/>
        <v>1</v>
      </c>
      <c r="I18" s="106">
        <f>AI18</f>
        <v>2</v>
      </c>
      <c r="J18" s="124" t="str">
        <f>INDEX(AM17:AM20,MATCH(AK18,$AL17:$AL20,0))</f>
        <v>Maroc</v>
      </c>
      <c r="K18" s="108">
        <f>INDEX(AN17:AN20,MATCH(AK18,$AL17:$AL20,0))</f>
        <v>6</v>
      </c>
      <c r="L18" s="109">
        <f>INDEX(AO17:AO20,MATCH(AK18,$AL17:$AL20,0))</f>
        <v>5</v>
      </c>
      <c r="M18" s="108">
        <f>INDEX(AP17:AP20,MATCH(AK18,$AL17:$AL20,0))</f>
        <v>4</v>
      </c>
      <c r="N18" s="110">
        <f>INDEX(AQ17:AQ20,MATCH(AK18,$AL17:$AL20,0))</f>
        <v>1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officiels'!U23=W!U18),"E",""))</f>
        <v>E</v>
      </c>
      <c r="R18" s="98" t="str">
        <f>IF('Résultats officiels'!O18=0,"",IF(AND(U18='Résultats officiels'!U18,'Résultats officiels'!U19=W!U19),"A",""))</f>
        <v/>
      </c>
      <c r="S18" s="286" t="str">
        <f>IF(O18=0,"",IF(AND(R18="A",O18='Résultats officiels'!O18),1,IF(AND(W!R19="A",W!O18='Résultats officiels'!O22),1,"")))</f>
        <v/>
      </c>
      <c r="T18" s="308" t="str">
        <f>IF(O18=0,"",IF(AND(R18="A",O18='Résultats officiels'!O18,V18='Résultats officiels'!V18,'Résultats officiels'!V19=W!V19),1,IF(AND(W!R19="A",W!O18='Résultats officiels'!O22,W!V18='Résultats officiels'!V23,'Résultats officiels'!V22=W!V19),1,"")))</f>
        <v/>
      </c>
      <c r="U18" s="121" t="str">
        <f>IF(OR(I58&lt;2),"G1",T(J57))</f>
        <v>Belgique</v>
      </c>
      <c r="V18" s="218">
        <v>3</v>
      </c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1.9500000000000002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3</v>
      </c>
      <c r="AP18" s="22">
        <f>E16+E19+F21</f>
        <v>7</v>
      </c>
      <c r="AQ18" s="24">
        <f>AO18-AP18</f>
        <v>-4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-298</v>
      </c>
      <c r="BA18" s="22">
        <f>10000*(AR18+AU18)+(F16-E16+F19-E19)*100+(F16+F19)</f>
        <v>-298</v>
      </c>
      <c r="BB18" s="22" t="s">
        <v>73</v>
      </c>
      <c r="BC18" s="24">
        <f>10000*(AT18+AU18)+(F19-E19+E21-F21)*100+(F19+E21)</f>
        <v>-198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officiels'!H19,W!E19='Résultats officiels'!E19,'Résultats officiels'!F19=W!F19),1,""))</f>
        <v/>
      </c>
      <c r="D19" s="68" t="str">
        <f>G17</f>
        <v>Espagne</v>
      </c>
      <c r="E19" s="217">
        <v>2</v>
      </c>
      <c r="F19" s="217">
        <v>1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Portugal</v>
      </c>
      <c r="K19" s="111">
        <f>INDEX(AN17:AN20,MATCH(AK19,$AL17:$AL20,0))</f>
        <v>3</v>
      </c>
      <c r="L19" s="112">
        <f>INDEX(AO17:AO20,MATCH(AK19,$AL17:$AL20,0))</f>
        <v>3</v>
      </c>
      <c r="M19" s="111">
        <f>INDEX(AP17:AP20,MATCH(AK19,$AL17:$AL20,0))</f>
        <v>6</v>
      </c>
      <c r="N19" s="113">
        <f>INDEX(AQ17:AQ20,MATCH(AK19,$AL17:$AL20,0))</f>
        <v>-3</v>
      </c>
      <c r="O19" s="293"/>
      <c r="P19" s="293"/>
      <c r="Q19" s="97" t="str">
        <f>IF(AND('Résultats officiels'!O18&gt;0,U19='Résultats officiels'!U19),"E",IF(AND('Résultats officiels'!O22&gt;0,'Résultats officiels'!U22=W!U19),"E",""))</f>
        <v/>
      </c>
      <c r="R19" s="98" t="str">
        <f>IF('Résultats officiels'!O22=0,"",IF(AND(U18='Résultats officiels'!U23,'Résultats officiels'!U22=W!U19),"A",""))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Pologne</v>
      </c>
      <c r="V19" s="219">
        <v>1</v>
      </c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2.97</v>
      </c>
      <c r="AL19" s="28">
        <f>SUM(BD19:BG19)+2.47</f>
        <v>2.97</v>
      </c>
      <c r="AM19" s="21" t="str">
        <f>D17</f>
        <v>Portugal</v>
      </c>
      <c r="AN19" s="22">
        <f>SUM(AR19:AU19)</f>
        <v>3</v>
      </c>
      <c r="AO19" s="23">
        <f>E17+F18+F21</f>
        <v>3</v>
      </c>
      <c r="AP19" s="22">
        <f>F17+E18+E21</f>
        <v>6</v>
      </c>
      <c r="AQ19" s="24">
        <f>AO19-AP19</f>
        <v>-3</v>
      </c>
      <c r="AR19" s="22">
        <f>IF(ISBLANK(F18),0,IF(AT17=3,0,IF(AT17=1,1,3)))</f>
        <v>0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0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30003</v>
      </c>
      <c r="BA19" s="22" t="s">
        <v>73</v>
      </c>
      <c r="BB19" s="22">
        <f>10000*(AR19+AU19)+(E17-F17+F18-E18)*100+(E17+F18)</f>
        <v>-399</v>
      </c>
      <c r="BC19" s="24">
        <f>10000*(AS19+AU19)+(E17-F17+F21-E21)*100+(E17+F21)</f>
        <v>29802</v>
      </c>
      <c r="BD19" s="29">
        <f>-BF17</f>
        <v>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officiels'!H20,W!E20='Résultats officiels'!E20,'Résultats officiels'!F20=W!F20),1,""))</f>
        <v/>
      </c>
      <c r="D20" s="68" t="str">
        <f>G17</f>
        <v>Espagne</v>
      </c>
      <c r="E20" s="217">
        <v>2</v>
      </c>
      <c r="F20" s="217">
        <v>0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3</v>
      </c>
      <c r="M20" s="115">
        <f>INDEX(AP17:AP20,MATCH(AK20,$AL17:$AL20,0))</f>
        <v>7</v>
      </c>
      <c r="N20" s="117">
        <f>INDEX(AQ17:AQ20,MATCH(AK20,$AL17:$AL20,0))</f>
        <v>-4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officiels'!U17=W!U20),"E",""))</f>
        <v/>
      </c>
      <c r="R20" s="98" t="str">
        <f>IF('Résultats officiels'!O20=0,"",IF(AND(U20='Résultats officiels'!U20,'Résultats officiels'!U21=W!U21),"A",""))</f>
        <v/>
      </c>
      <c r="S20" s="286" t="str">
        <f>IF(O20=0,"",IF(AND(R20="A",O20='Résultats officiels'!O20),1,IF(AND(W!R21="A",W!O20='Résultats officiels'!O16),1,"")))</f>
        <v/>
      </c>
      <c r="T20" s="308" t="str">
        <f>IF(O20=0,"",IF(AND(R20="A",O20='Résultats officiels'!O20,V20='Résultats officiels'!V20,'Résultats officiels'!V21=W!V21),1,IF(AND(W!R21="A",W!O20='Résultats officiels'!O16,W!V20='Résultats officiels'!V17,'Résultats officiels'!V16=W!V21),1,"")))</f>
        <v/>
      </c>
      <c r="U20" s="121" t="str">
        <f>IF(OR(I50&lt;2),"F1",T(J49))</f>
        <v>Allemagne</v>
      </c>
      <c r="V20" s="218">
        <v>3</v>
      </c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9</v>
      </c>
      <c r="AO20" s="32">
        <f>F17+E19+E20</f>
        <v>7</v>
      </c>
      <c r="AP20" s="27">
        <f>E17+F19+F20</f>
        <v>1</v>
      </c>
      <c r="AQ20" s="33">
        <f>AO20-AP20</f>
        <v>6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60304</v>
      </c>
      <c r="BB20" s="27">
        <f>10000*(AR20+AT20)+(E20-F20+F17-E17)*100+(E20+F17)</f>
        <v>60505</v>
      </c>
      <c r="BC20" s="33">
        <f>10000*(AS20+AT20)+(E19-F19+F17-E17)*100+(E19+F17)</f>
        <v>60405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officiels'!H21,W!E21='Résultats officiels'!E21,'Résultats officiels'!F21=W!F21),1,""))</f>
        <v/>
      </c>
      <c r="D21" s="71" t="str">
        <f>G16</f>
        <v>Iran</v>
      </c>
      <c r="E21" s="217">
        <v>1</v>
      </c>
      <c r="F21" s="217">
        <v>2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5"/>
      <c r="L21" s="175"/>
      <c r="M21" s="175"/>
      <c r="N21" s="175"/>
      <c r="O21" s="293"/>
      <c r="P21" s="293"/>
      <c r="Q21" s="97" t="str">
        <f>IF(AND('Résultats officiels'!O20&gt;0,U21='Résultats officiels'!U21),"E",IF(AND('Résultats officiels'!O16&gt;0,'Résultats officiels'!U16=W!U21),"E",""))</f>
        <v/>
      </c>
      <c r="R21" s="98" t="str">
        <f>IF('Résultats officiels'!O16=0,"",IF(AND(U20='Résultats officiels'!U17,'Résultats officiels'!U16=W!U21),"A",""))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Costa Rica</v>
      </c>
      <c r="V21" s="219">
        <v>0</v>
      </c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7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officiels'!U19=W!U22),"E",""))</f>
        <v>E</v>
      </c>
      <c r="R22" s="98" t="str">
        <f>IF('Résultats officiels'!O22=0,"",IF(AND(U22='Résultats officiels'!U22,'Résultats officiels'!U23=W!U23),"A",""))</f>
        <v/>
      </c>
      <c r="S22" s="286" t="str">
        <f>IF(O22=0,"",IF(AND(R22="A",O22='Résultats officiels'!O22),1,IF(AND(W!R23="A",W!O22='Résultats officiels'!O18),1,"")))</f>
        <v/>
      </c>
      <c r="T22" s="308" t="str">
        <f>IF(O22=0,"",IF(AND(R22="A",O22='Résultats officiels'!O22,V22='Résultats officiels'!V22,'Résultats officiels'!V23=W!V23),1,IF(AND(W!R23="A",W!O22='Résultats officiels'!O18,W!V22='Résultats officiels'!V19,'Résultats officiels'!V18=W!V23),1,"")))</f>
        <v/>
      </c>
      <c r="U22" s="121" t="str">
        <f>IF(OR(I66&lt;2),"H1",T(J65))</f>
        <v>Colombie</v>
      </c>
      <c r="V22" s="218">
        <v>2</v>
      </c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7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officiels'!U18=W!U23),"E",""))</f>
        <v/>
      </c>
      <c r="R23" s="98" t="str">
        <f>IF('Résultats officiels'!O18=0,"",IF(AND(U22='Résultats officiels'!U19,'Résultats officiels'!U18=W!U23),"A",""))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Tunisie</v>
      </c>
      <c r="V23" s="219">
        <v>0</v>
      </c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officiels'!H24,W!E24='Résultats officiels'!E24,'Résultats officiels'!F24=W!F24),1,""))</f>
        <v/>
      </c>
      <c r="D24" s="67" t="s">
        <v>88</v>
      </c>
      <c r="E24" s="217">
        <v>2</v>
      </c>
      <c r="F24" s="217">
        <v>0</v>
      </c>
      <c r="G24" s="72" t="s">
        <v>76</v>
      </c>
      <c r="H24" s="95">
        <f t="shared" si="0"/>
        <v>1</v>
      </c>
      <c r="I24" s="177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officiels'!H25,W!E25='Résultats officiels'!E25,'Résultats officiels'!F25=W!F25),1,""))</f>
        <v/>
      </c>
      <c r="D25" s="68" t="s">
        <v>125</v>
      </c>
      <c r="E25" s="217">
        <v>2</v>
      </c>
      <c r="F25" s="217">
        <v>0</v>
      </c>
      <c r="G25" s="73" t="s">
        <v>126</v>
      </c>
      <c r="H25" s="95">
        <f t="shared" si="0"/>
        <v>1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7</v>
      </c>
      <c r="M25" s="103">
        <f>INDEX(AP25:AP28,MATCH(AK25,$AL25:$AL28,0))</f>
        <v>2</v>
      </c>
      <c r="N25" s="123">
        <f>INDEX(AQ25:AQ28,MATCH(AK25,$AL25:$AL28,0))</f>
        <v>5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7</v>
      </c>
      <c r="AP25" s="22">
        <f>F24+F26+E28</f>
        <v>2</v>
      </c>
      <c r="AQ25" s="24">
        <f>AO25-AP25</f>
        <v>5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60304</v>
      </c>
      <c r="BA25" s="22">
        <f>10000*(AS25+AU25)+(E24-F24+F28-E28)*100+(E24+F28)</f>
        <v>60405</v>
      </c>
      <c r="BB25" s="22">
        <f>10000*(AT25+AU25)+(F28-E28+E26-F26)*100+(F28+E26)</f>
        <v>60305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officiels'!H26,W!E26='Résultats officiels'!E26,'Résultats officiels'!F26=W!F26),1,""))</f>
        <v/>
      </c>
      <c r="D26" s="68" t="str">
        <f>D24</f>
        <v>France</v>
      </c>
      <c r="E26" s="217">
        <v>2</v>
      </c>
      <c r="F26" s="217">
        <v>1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Pérou</v>
      </c>
      <c r="K26" s="108">
        <f>INDEX(AN25:AN28,MATCH(AK26,$AL25:$AL28,0))</f>
        <v>6</v>
      </c>
      <c r="L26" s="109">
        <f>INDEX(AO25:AO28,MATCH(AK26,$AL25:$AL28,0))</f>
        <v>5</v>
      </c>
      <c r="M26" s="108">
        <f>INDEX(AP25:AP28,MATCH(AK26,$AL25:$AL28,0))</f>
        <v>2</v>
      </c>
      <c r="N26" s="110">
        <f>INDEX(AQ25:AQ28,MATCH(AK26,$AL25:$AL28,0))</f>
        <v>3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2</v>
      </c>
      <c r="P26" s="293"/>
      <c r="Q26" s="97" t="str">
        <f>IF(AND('Résultats officiels'!O26&gt;0,U26='Résultats officiels'!U26),"E",IF(AND('Résultats officiels'!O28&gt;0,'Résultats officiels'!U28=W!U26),"E",""))</f>
        <v>E</v>
      </c>
      <c r="R26" s="98" t="str">
        <f>IF('Résultats officiels'!O26=0,"",IF(AND(U26='Résultats officiels'!U26,'Résultats officiels'!U27=W!U27),"A",""))</f>
        <v>A</v>
      </c>
      <c r="S26" s="286">
        <f>IF(O26=0,"",IF(AND(R26="A",O26='Résultats officiels'!O26),1,IF(AND(W!R27="A",W!O26='Résultats officiels'!O28),1,"")))</f>
        <v>1</v>
      </c>
      <c r="T26" s="287" t="str">
        <f>IF(O26=0,"",IF(AND(R26="A",O26='Résultats officiels'!O26,V26='Résultats officiels'!V26,'Résultats officiels'!V27=W!V27),1,IF(AND(W!R27="A",W!O26='Résultats officiels'!O28,W!V26='Résultats officiels'!V28,'Résultats officiels'!V29=W!V27),1,"")))</f>
        <v/>
      </c>
      <c r="U26" s="125" t="str">
        <f>IF(100*V8+W8&gt;100*V9+W9,U8,IF(100*V8+W8&lt;100*V9+W9,U9,CONCATENATE(U8," ou ",U9)))</f>
        <v>Uruguay</v>
      </c>
      <c r="V26" s="218">
        <v>2</v>
      </c>
      <c r="W26" s="12">
        <v>3</v>
      </c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1.9700000000000002</v>
      </c>
      <c r="AL26" s="28">
        <f>SUM(BD26:BG26)+2.46</f>
        <v>3.96</v>
      </c>
      <c r="AM26" s="21" t="str">
        <f>G24</f>
        <v>Australie</v>
      </c>
      <c r="AN26" s="22">
        <f>SUM(AR26:AU26)</f>
        <v>1</v>
      </c>
      <c r="AO26" s="23">
        <f>F24+F27+E29</f>
        <v>1</v>
      </c>
      <c r="AP26" s="22">
        <f>E24+E27+F29</f>
        <v>5</v>
      </c>
      <c r="AQ26" s="24">
        <f>AO26-AP26</f>
        <v>-4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1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-400</v>
      </c>
      <c r="BA26" s="22">
        <f>10000*(AR26+AU26)+(F24-E24+F27-E27)*100+(F24+F27)</f>
        <v>9801</v>
      </c>
      <c r="BB26" s="22" t="s">
        <v>73</v>
      </c>
      <c r="BC26" s="24">
        <f>10000*(AT26+AU26)+(F27-E27+E29-F29)*100+(F27+E29)</f>
        <v>9801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>
        <f>IF(H27=0,"",IF(H27='Résultats officiels'!H27,1,""))</f>
        <v>1</v>
      </c>
      <c r="C27" s="75">
        <f>IF(H27=0,"",IF(AND(H27='Résultats officiels'!H27,W!E27='Résultats officiels'!E27,'Résultats officiels'!F27=W!F27),1,""))</f>
        <v>1</v>
      </c>
      <c r="D27" s="68" t="str">
        <f>G25</f>
        <v>Danemark</v>
      </c>
      <c r="E27" s="217">
        <v>1</v>
      </c>
      <c r="F27" s="217">
        <v>1</v>
      </c>
      <c r="G27" s="73" t="str">
        <f>G24</f>
        <v>Australie</v>
      </c>
      <c r="H27" s="95">
        <f t="shared" si="0"/>
        <v>3</v>
      </c>
      <c r="I27" s="106">
        <f>AI27</f>
        <v>3</v>
      </c>
      <c r="J27" s="68" t="str">
        <f>INDEX(AM25:AM28,MATCH(AK27,$AL25:$AL28,0))</f>
        <v>Danemark</v>
      </c>
      <c r="K27" s="111">
        <f>INDEX(AN25:AN28,MATCH(AK27,$AL25:$AL28,0))</f>
        <v>1</v>
      </c>
      <c r="L27" s="112">
        <f>INDEX(AO25:AO28,MATCH(AK27,$AL25:$AL28,0))</f>
        <v>2</v>
      </c>
      <c r="M27" s="111">
        <f>INDEX(AP25:AP28,MATCH(AK27,$AL25:$AL28,0))</f>
        <v>6</v>
      </c>
      <c r="N27" s="113">
        <f>INDEX(AQ25:AQ28,MATCH(AK27,$AL25:$AL28,0))</f>
        <v>-4</v>
      </c>
      <c r="O27" s="293"/>
      <c r="P27" s="293"/>
      <c r="Q27" s="97" t="str">
        <f>IF(AND('Résultats officiels'!O26&gt;0,U27='Résultats officiels'!U27),"E",IF(AND('Résultats officiels'!O28&gt;0,'Résultats officiels'!U29=W!U27),"E",""))</f>
        <v>E</v>
      </c>
      <c r="R27" s="98" t="str">
        <f>IF('Résultats officiels'!O28=0,"",IF(AND(U26='Résultats officiels'!U28,'Résultats officiels'!U29=W!U27),"A",""))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2</v>
      </c>
      <c r="W27" s="12">
        <v>4</v>
      </c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2.98</v>
      </c>
      <c r="AL27" s="28">
        <f>SUM(BD27:BG27)+2.47</f>
        <v>1.9700000000000002</v>
      </c>
      <c r="AM27" s="21" t="str">
        <f>D25</f>
        <v>Pérou</v>
      </c>
      <c r="AN27" s="22">
        <f>SUM(AR27:AU27)</f>
        <v>6</v>
      </c>
      <c r="AO27" s="23">
        <f>E25+F26+F29</f>
        <v>5</v>
      </c>
      <c r="AP27" s="22">
        <f>F25+E26+E29</f>
        <v>2</v>
      </c>
      <c r="AQ27" s="24">
        <f>AO27-AP27</f>
        <v>3</v>
      </c>
      <c r="AR27" s="22">
        <f>IF(ISBLANK(F26),0,IF(AT25=3,0,IF(AT25=1,1,3)))</f>
        <v>0</v>
      </c>
      <c r="AS27" s="22">
        <f>IF(ISBLANK(F29),0,IF(F29&gt;E29,3,IF(F29=E29,1,0)))</f>
        <v>3</v>
      </c>
      <c r="AT27" s="22" t="s">
        <v>73</v>
      </c>
      <c r="AU27" s="22">
        <f>IF(ISBLANK(E25),0,IF(E25&gt;F25,3,IF(E25=F25,1,0)))</f>
        <v>3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1</v>
      </c>
      <c r="AZ27" s="23">
        <f>10000*(AR27+AS27)+(F26-E26+F29-E29)*100+(F26+F29)</f>
        <v>30103</v>
      </c>
      <c r="BA27" s="22" t="s">
        <v>73</v>
      </c>
      <c r="BB27" s="22">
        <f>10000*(AR27+AU27)+(E25-F25+F26-E26)*100+(E25+F26)</f>
        <v>30103</v>
      </c>
      <c r="BC27" s="24">
        <f>10000*(AS27+AU27)+(E25-F25+F29-E29)*100+(E25+F29)</f>
        <v>60404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-0.5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officiels'!H28,W!E28='Résultats officiels'!E28,'Résultats officiels'!F28=W!F28),1,""))</f>
        <v/>
      </c>
      <c r="D28" s="68" t="str">
        <f>G25</f>
        <v>Danemark</v>
      </c>
      <c r="E28" s="217">
        <v>1</v>
      </c>
      <c r="F28" s="217">
        <v>3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Australie</v>
      </c>
      <c r="K28" s="115">
        <f>INDEX(AN25:AN28,MATCH(AK28,$AL25:$AL28,0))</f>
        <v>1</v>
      </c>
      <c r="L28" s="116">
        <f>INDEX(AO25:AO28,MATCH(AK28,$AL25:$AL28,0))</f>
        <v>1</v>
      </c>
      <c r="M28" s="115">
        <f>INDEX(AP25:AP28,MATCH(AK28,$AL25:$AL28,0))</f>
        <v>5</v>
      </c>
      <c r="N28" s="117">
        <f>INDEX(AQ25:AQ28,MATCH(AK28,$AL25:$AL28,0))</f>
        <v>-4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officiels'!U26=W!U28),"E",""))</f>
        <v/>
      </c>
      <c r="R28" s="98" t="str">
        <f>IF('Résultats officiels'!O28=0,"",IF(AND(U28='Résultats officiels'!U28,'Résultats officiels'!U29=W!U29),"A",""))</f>
        <v/>
      </c>
      <c r="S28" s="286" t="str">
        <f>IF(O28=0,"",IF(AND(R28="A",O28='Résultats officiels'!O28),1,IF(AND(W!R29="A",W!O28='Résultats officiels'!O26),1,"")))</f>
        <v/>
      </c>
      <c r="T28" s="287" t="str">
        <f>IF(O28=0,"",IF(AND(R28="A",O28='Résultats officiels'!O28,V28='Résultats officiels'!V28,'Résultats officiels'!V29=W!V29),1,IF(AND(W!R29="A",W!O28='Résultats officiels'!O26,W!V28='Résultats officiels'!V26,'Résultats officiels'!V27=W!V29),1,"")))</f>
        <v/>
      </c>
      <c r="U28" s="125" t="str">
        <f>IF(100*V12+W12&gt;100*V13+W13,U12,IF(100*V12+W12&lt;100*V13+W13,U13,CONCATENATE(U12," ou ",U13)))</f>
        <v>Espagne</v>
      </c>
      <c r="V28" s="218">
        <v>2</v>
      </c>
      <c r="W28" s="12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3.96</v>
      </c>
      <c r="AL28" s="30">
        <f>SUM(BD28:BG28)+2.48</f>
        <v>2.98</v>
      </c>
      <c r="AM28" s="31" t="str">
        <f>G25</f>
        <v>Danemark</v>
      </c>
      <c r="AN28" s="27">
        <f>SUM(AR28:AU28)</f>
        <v>1</v>
      </c>
      <c r="AO28" s="32">
        <f>F25+E27+E28</f>
        <v>2</v>
      </c>
      <c r="AP28" s="27">
        <f>E25+F27+F28</f>
        <v>6</v>
      </c>
      <c r="AQ28" s="33">
        <f>AO28-AP28</f>
        <v>-4</v>
      </c>
      <c r="AR28" s="27">
        <f>IF(ISBLANK(E28),0,IF(AU25=3,0,IF(AU25=1,1,3)))</f>
        <v>0</v>
      </c>
      <c r="AS28" s="27">
        <f>IF(ISBLANK(E27),0,IF(AU26=3,0,IF(AU26=1,1,3)))</f>
        <v>1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9802</v>
      </c>
      <c r="BB28" s="27">
        <f>10000*(AR28+AT28)+(E28-F28+F25-E25)*100+(E28+F25)</f>
        <v>-399</v>
      </c>
      <c r="BC28" s="33">
        <f>10000*(AS28+AT28)+(E27-F27+F25-E25)*100+(E27+F25)</f>
        <v>9801</v>
      </c>
      <c r="BD28" s="34">
        <f>-BG25</f>
        <v>0.5</v>
      </c>
      <c r="BE28" s="35">
        <f>-BG26</f>
        <v>-0.5</v>
      </c>
      <c r="BF28" s="35">
        <f>-BG27</f>
        <v>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>
        <f>IF(H29=0,"",IF(H29='Résultats officiels'!H29,1,""))</f>
        <v>1</v>
      </c>
      <c r="C29" s="75">
        <f>IF(H29=0,"",IF(AND(H29='Résultats officiels'!H29,W!E29='Résultats officiels'!E29,'Résultats officiels'!F29=W!F29),1,""))</f>
        <v>1</v>
      </c>
      <c r="D29" s="71" t="str">
        <f>G24</f>
        <v>Australie</v>
      </c>
      <c r="E29" s="217">
        <v>0</v>
      </c>
      <c r="F29" s="217">
        <v>2</v>
      </c>
      <c r="G29" s="74" t="str">
        <f>D25</f>
        <v>Pérou</v>
      </c>
      <c r="H29" s="95">
        <f t="shared" si="0"/>
        <v>2</v>
      </c>
      <c r="I29" s="118"/>
      <c r="J29" s="119" t="str">
        <f>IF(OR(I27&lt;3,I26&lt;2),"TIRAGE AU SORT !!!"," ")</f>
        <v xml:space="preserve"> </v>
      </c>
      <c r="K29" s="175"/>
      <c r="L29" s="175"/>
      <c r="M29" s="175"/>
      <c r="N29" s="175"/>
      <c r="O29" s="293"/>
      <c r="P29" s="293"/>
      <c r="Q29" s="97" t="str">
        <f>IF(AND('Résultats officiels'!O28&gt;0,U29='Résultats officiels'!U29),"E",IF(AND('Résultats officiels'!O26&gt;0,'Résultats officiels'!U27=W!U29),"E",""))</f>
        <v/>
      </c>
      <c r="R29" s="98" t="str">
        <f>IF('Résultats officiels'!O26=0,"",IF(AND(U28='Résultats officiels'!U26,'Résultats officiels'!U27=W!U29),"A",""))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1</v>
      </c>
      <c r="W29" s="12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7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2</v>
      </c>
      <c r="P30" s="293"/>
      <c r="Q30" s="97" t="str">
        <f>IF(AND('Résultats officiels'!O30&gt;0,U30='Résultats officiels'!U30),"E",IF(AND('Résultats officiels'!O32&gt;0,'Résultats officiels'!U32=W!U30),"E",""))</f>
        <v>E</v>
      </c>
      <c r="R30" s="98" t="str">
        <f>IF('Résultats officiels'!O30=0,"",IF(AND(U30='Résultats officiels'!U30,'Résultats officiels'!U31=W!U31),"A",""))</f>
        <v>A</v>
      </c>
      <c r="S30" s="286">
        <f>IF(O30=0,"",IF(AND(R30="A",O30='Résultats officiels'!O30),1,IF(AND(W!R31="A",W!O30='Résultats officiels'!O32),1,"")))</f>
        <v>1</v>
      </c>
      <c r="T30" s="287" t="str">
        <f>IF(O30=0,"",IF(AND(R30="A",O30='Résultats officiels'!O30,V30='Résultats officiels'!V30,'Résultats officiels'!V31=W!V31),1,IF(AND(W!R31="A",W!O30='Résultats officiels'!O32,W!V30='Résultats officiels'!V32,'Résultats officiels'!V33=W!V31),1,"")))</f>
        <v/>
      </c>
      <c r="U30" s="125" t="str">
        <f>IF(100*V16+W16&gt;100*V17+W17,U16,IF(100*V16+W16&lt;100*V17+W17,U17,CONCATENATE(U16," ou ",U17)))</f>
        <v>Brésil</v>
      </c>
      <c r="V30" s="218">
        <v>2</v>
      </c>
      <c r="W30" s="12">
        <v>3</v>
      </c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7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officiels'!U33=W!U31),"E",""))</f>
        <v>E</v>
      </c>
      <c r="R31" s="98" t="str">
        <f>IF('Résultats officiels'!O32=0,"",IF(AND(U30='Résultats officiels'!U32,'Résultats officiels'!U33=W!U31),"A",""))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2</v>
      </c>
      <c r="W31" s="12">
        <v>4</v>
      </c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officiels'!H32,W!E32='Résultats officiels'!E32,'Résultats officiels'!F32=W!F32),1,""))</f>
        <v/>
      </c>
      <c r="D32" s="67" t="s">
        <v>94</v>
      </c>
      <c r="E32" s="217">
        <v>2</v>
      </c>
      <c r="F32" s="217">
        <v>1</v>
      </c>
      <c r="G32" s="72" t="s">
        <v>127</v>
      </c>
      <c r="H32" s="95">
        <f t="shared" si="0"/>
        <v>1</v>
      </c>
      <c r="I32" s="177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officiels'!U30=W!U32),"E",""))</f>
        <v/>
      </c>
      <c r="R32" s="98" t="str">
        <f>IF('Résultats officiels'!O32=0,"",IF(AND(U32='Résultats officiels'!U32,'Résultats officiels'!U33=W!U33),"A",""))</f>
        <v/>
      </c>
      <c r="S32" s="286" t="str">
        <f>IF(O32=0,"",IF(AND(R32="A",O32='Résultats officiels'!O32),1,IF(AND(W!R33="A",W!O32='Résultats officiels'!O30),1,"")))</f>
        <v/>
      </c>
      <c r="T32" s="287" t="str">
        <f>IF(O32=0,"",IF(AND(R32="A",O32='Résultats officiels'!O32,V32='Résultats officiels'!V32,'Résultats officiels'!V33=W!V33),1,IF(AND(W!R33="A",W!O32='Résultats officiels'!O30,W!V32='Résultats officiels'!V30,'Résultats officiels'!V31=W!V33),1,"")))</f>
        <v/>
      </c>
      <c r="U32" s="125" t="str">
        <f>IF(100*V20+W20&gt;100*V21+W21,U20,IF(100*V20+W20&lt;100*V21+W21,U21,CONCATENATE(U20," ou ",U21)))</f>
        <v>Allemagne</v>
      </c>
      <c r="V32" s="218">
        <v>2</v>
      </c>
      <c r="W32" s="12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 t="str">
        <f>IF(H33=0,"",IF(AND(H33='Résultats officiels'!H33,W!E33='Résultats officiels'!E33,'Résultats officiels'!F33=W!F33),1,""))</f>
        <v/>
      </c>
      <c r="D33" s="68" t="s">
        <v>37</v>
      </c>
      <c r="E33" s="217">
        <v>2</v>
      </c>
      <c r="F33" s="217">
        <v>1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7</v>
      </c>
      <c r="L33" s="104">
        <f>INDEX(AO33:AO36,MATCH(AK33,$AL33:$AL36,0))</f>
        <v>7</v>
      </c>
      <c r="M33" s="103">
        <f>INDEX(AP33:AP36,MATCH(AK33,$AL33:$AL36,0))</f>
        <v>4</v>
      </c>
      <c r="N33" s="123">
        <f>INDEX(AQ33:AQ36,MATCH(AK33,$AL33:$AL36,0))</f>
        <v>3</v>
      </c>
      <c r="O33" s="293"/>
      <c r="P33" s="293"/>
      <c r="Q33" s="97" t="str">
        <f>IF(AND('Résultats officiels'!O32&gt;0,U33='Résultats officiels'!U33),"E",IF(AND('Résultats officiels'!O30&gt;0,'Résultats officiels'!U31=W!U33),"E",""))</f>
        <v/>
      </c>
      <c r="R33" s="98" t="str">
        <f>IF('Résultats officiels'!O30=0,"",IF(AND(U32='Résultats officiels'!U30,'Résultats officiels'!U31=W!U33),"A",""))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Colombie</v>
      </c>
      <c r="V33" s="219">
        <v>0</v>
      </c>
      <c r="W33" s="12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7</v>
      </c>
      <c r="AO33" s="23">
        <f>E32+E34+F36</f>
        <v>7</v>
      </c>
      <c r="AP33" s="22">
        <f>F32+F34+E36</f>
        <v>4</v>
      </c>
      <c r="AQ33" s="24">
        <f>AO33-AP33</f>
        <v>3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1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40104</v>
      </c>
      <c r="BA33" s="22">
        <f>10000*(AS33+AU33)+(E32-F32+F36-E36)*100+(E32+F36)</f>
        <v>60305</v>
      </c>
      <c r="BB33" s="22">
        <f>10000*(AT33+AU33)+(F36-E36+E34-F34)*100+(F36+E34)</f>
        <v>40205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officiels'!H34,W!E34='Résultats officiels'!E34,'Résultats officiels'!F34=W!F34),1,""))</f>
        <v/>
      </c>
      <c r="D34" s="68" t="str">
        <f>D32</f>
        <v>Argentine</v>
      </c>
      <c r="E34" s="217">
        <v>2</v>
      </c>
      <c r="F34" s="217">
        <v>2</v>
      </c>
      <c r="G34" s="73" t="str">
        <f>D33</f>
        <v>Croatie</v>
      </c>
      <c r="H34" s="95">
        <f t="shared" si="0"/>
        <v>3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7</v>
      </c>
      <c r="L34" s="109">
        <f>INDEX(AO33:AO36,MATCH(AK34,$AL33:$AL36,0))</f>
        <v>6</v>
      </c>
      <c r="M34" s="108">
        <f>INDEX(AP33:AP36,MATCH(AK34,$AL33:$AL36,0))</f>
        <v>4</v>
      </c>
      <c r="N34" s="110">
        <f>INDEX(AQ33:AQ36,MATCH(AK34,$AL33:$AL36,0))</f>
        <v>2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2.96</v>
      </c>
      <c r="AM34" s="21" t="str">
        <f>G32</f>
        <v>Islande</v>
      </c>
      <c r="AN34" s="22">
        <f>SUM(AR34:AU34)</f>
        <v>3</v>
      </c>
      <c r="AO34" s="23">
        <f>F32+F35+E37</f>
        <v>4</v>
      </c>
      <c r="AP34" s="22">
        <f>E32+E35+F37</f>
        <v>5</v>
      </c>
      <c r="AQ34" s="24">
        <f>AO34-AP34</f>
        <v>-1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3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1</v>
      </c>
      <c r="AZ34" s="23">
        <f>10000*(AR34+AT34)+(F32-E32+E37-F37)*100+(F32+E37)</f>
        <v>-198</v>
      </c>
      <c r="BA34" s="22">
        <f>10000*(AR34+AU34)+(F32-E32+F35-E35)*100+(F32+F35)</f>
        <v>30003</v>
      </c>
      <c r="BB34" s="22" t="s">
        <v>73</v>
      </c>
      <c r="BC34" s="24">
        <f>10000*(AT34+AU34)+(F35-E35+E37-F37)*100+(F35+E37)</f>
        <v>30003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officiels'!H35,W!E35='Résultats officiels'!E35,'Résultats officiels'!F35=W!F35),1,""))</f>
        <v/>
      </c>
      <c r="D35" s="68" t="str">
        <f>G33</f>
        <v>Nigéria</v>
      </c>
      <c r="E35" s="217">
        <v>1</v>
      </c>
      <c r="F35" s="217">
        <v>2</v>
      </c>
      <c r="G35" s="73" t="str">
        <f>G32</f>
        <v>Islande</v>
      </c>
      <c r="H35" s="95">
        <f t="shared" si="0"/>
        <v>2</v>
      </c>
      <c r="I35" s="106">
        <f>AI35</f>
        <v>3</v>
      </c>
      <c r="J35" s="68" t="str">
        <f>INDEX(AM33:AM36,MATCH(AK35,$AL33:$AL36,0))</f>
        <v>Islande</v>
      </c>
      <c r="K35" s="111">
        <f>INDEX(AN33:AN36,MATCH(AK35,$AL33:$AL36,0))</f>
        <v>3</v>
      </c>
      <c r="L35" s="112">
        <f>INDEX(AO33:AO36,MATCH(AK35,$AL33:$AL36,0))</f>
        <v>4</v>
      </c>
      <c r="M35" s="111">
        <f>INDEX(AP33:AP36,MATCH(AK35,$AL33:$AL36,0))</f>
        <v>5</v>
      </c>
      <c r="N35" s="113">
        <f>INDEX(AQ33:AQ36,MATCH(AK35,$AL33:$AL36,0))</f>
        <v>-1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2.96</v>
      </c>
      <c r="AL35" s="28">
        <f>SUM(BD35:BG35)+2.47</f>
        <v>1.9700000000000002</v>
      </c>
      <c r="AM35" s="21" t="str">
        <f>D33</f>
        <v>Croatie</v>
      </c>
      <c r="AN35" s="22">
        <f>SUM(AR35:AU35)</f>
        <v>7</v>
      </c>
      <c r="AO35" s="23">
        <f>E33+F34+F37</f>
        <v>6</v>
      </c>
      <c r="AP35" s="22">
        <f>F33+E34+E37</f>
        <v>4</v>
      </c>
      <c r="AQ35" s="24">
        <f>AO35-AP35</f>
        <v>2</v>
      </c>
      <c r="AR35" s="22">
        <f>IF(ISBLANK(F34),0,IF(AT33=3,0,IF(AT33=1,1,3)))</f>
        <v>1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40104</v>
      </c>
      <c r="BA35" s="22" t="s">
        <v>73</v>
      </c>
      <c r="BB35" s="22">
        <f>10000*(AR35+AU35)+(E33-F33+F34-E34)*100+(E33+F34)</f>
        <v>40104</v>
      </c>
      <c r="BC35" s="24">
        <f>10000*(AS35+AU35)+(E33-F33+F37-E37)*100+(E33+F37)</f>
        <v>60204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officiels'!H36,W!E36='Résultats officiels'!E36,'Résultats officiels'!F36=W!F36),1,""))</f>
        <v/>
      </c>
      <c r="D36" s="68" t="str">
        <f>G33</f>
        <v>Nigéria</v>
      </c>
      <c r="E36" s="217">
        <v>1</v>
      </c>
      <c r="F36" s="217">
        <v>3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3</v>
      </c>
      <c r="M36" s="115">
        <f>INDEX(AP33:AP36,MATCH(AK36,$AL33:$AL36,0))</f>
        <v>7</v>
      </c>
      <c r="N36" s="117">
        <f>INDEX(AQ33:AQ36,MATCH(AK36,$AL33:$AL36,0))</f>
        <v>-4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1</v>
      </c>
      <c r="P36" s="293"/>
      <c r="Q36" s="97" t="str">
        <f>IF(AND('Résultats officiels'!O36&gt;0,U36='Résultats officiels'!U36),"E",IF(AND('Résultats officiels'!O38&gt;0,'Résultats officiels'!U38=W!U36),"E",""))</f>
        <v>E</v>
      </c>
      <c r="R36" s="98" t="str">
        <f>IF('Résultats officiels'!O36=0,"",IF(AND(U36='Résultats officiels'!U36,'Résultats officiels'!U37=W!U37),"A",""))</f>
        <v>A</v>
      </c>
      <c r="S36" s="286">
        <f>IF(O36=0,"",IF(AND(R36="A",O36='Résultats officiels'!O36),1,IF(AND(W!R37="A",W!O36='Résultats officiels'!O38),1,"")))</f>
        <v>1</v>
      </c>
      <c r="T36" s="297" t="str">
        <f>IF(O36=0,"",IF(AND(R36="A",O36='Résultats officiels'!O36,V36='Résultats officiels'!V36,'Résultats officiels'!V37=W!V37),1,IF(AND(W!R37="A",W!O36='Résultats officiels'!O38,W!V36='Résultats officiels'!V38,'Résultats officiels'!V39=W!V37),1,"")))</f>
        <v/>
      </c>
      <c r="U36" s="128" t="str">
        <f>IF(100*V26+W26&gt;100*V27+W27,U26,IF(100*V26+W26&lt;100*V27+W27,U27,IF(X27*X26=1,"-",CONCATENATE(U26," ou ",U27))))</f>
        <v>France</v>
      </c>
      <c r="V36" s="218">
        <v>3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3.98</v>
      </c>
      <c r="AL36" s="30">
        <f>SUM(BD36:BG36)+2.48</f>
        <v>3.98</v>
      </c>
      <c r="AM36" s="31" t="str">
        <f>G33</f>
        <v>Nigéria</v>
      </c>
      <c r="AN36" s="27">
        <f>SUM(AR36:AU36)</f>
        <v>0</v>
      </c>
      <c r="AO36" s="32">
        <f>F33+E35+E36</f>
        <v>3</v>
      </c>
      <c r="AP36" s="27">
        <f>E33+F35+F36</f>
        <v>7</v>
      </c>
      <c r="AQ36" s="33">
        <f>AO36-AP36</f>
        <v>-4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-298</v>
      </c>
      <c r="BB36" s="27">
        <f>10000*(AR36+AT36)+(E36-F36+F33-E33)*100+(E36+F33)</f>
        <v>-298</v>
      </c>
      <c r="BC36" s="33">
        <f>10000*(AS36+AT36)+(E35-F35+F33-E33)*100+(E35+F33)</f>
        <v>-198</v>
      </c>
      <c r="BD36" s="34">
        <f>-BG33</f>
        <v>0.5</v>
      </c>
      <c r="BE36" s="35">
        <f>-BG34</f>
        <v>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>
        <f>IF(H37=0,"",IF(AND(H37='Résultats officiels'!H37,W!E37='Résultats officiels'!E37,'Résultats officiels'!F37=W!F37),1,""))</f>
        <v>1</v>
      </c>
      <c r="D37" s="71" t="str">
        <f>G32</f>
        <v>Islande</v>
      </c>
      <c r="E37" s="217">
        <v>1</v>
      </c>
      <c r="F37" s="217">
        <v>2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75"/>
      <c r="L37" s="175"/>
      <c r="M37" s="175"/>
      <c r="N37" s="175"/>
      <c r="O37" s="293"/>
      <c r="P37" s="293"/>
      <c r="Q37" s="97" t="str">
        <f>IF(AND('Résultats officiels'!O36&gt;0,U37='Résultats officiels'!U37),"E",IF(AND('Résultats officiels'!O38&gt;0,'Résultats officiels'!U39=W!U37),"E",""))</f>
        <v>E</v>
      </c>
      <c r="R37" s="98" t="str">
        <f>IF('Résultats officiels'!O38=0,"",IF(AND(U36='Résultats officiels'!U38,'Résultats officiels'!U39=W!U37),"A",""))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Belgique</v>
      </c>
      <c r="V37" s="219">
        <v>2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7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officiels'!U36=W!U38),"E",""))</f>
        <v/>
      </c>
      <c r="R38" s="98" t="str">
        <f>IF('Résultats officiels'!O38=0,"",IF(AND(U38='Résultats officiels'!U38,'Résultats officiels'!U39=W!U39),"A",""))</f>
        <v/>
      </c>
      <c r="S38" s="286" t="str">
        <f>IF(O38=0,"",IF(AND(R38="A",O38='Résultats officiels'!O38),1,IF(AND(W!R39="A",W!O38='Résultats officiels'!O36),1,"")))</f>
        <v/>
      </c>
      <c r="T38" s="297" t="str">
        <f>IF(O38=0,"",IF(AND(R38="A",O38='Résultats officiels'!O38,V38='Résultats officiels'!V38,'Résultats officiels'!V39=W!V39),1,IF(AND(W!R39="A",W!O38='Résultats officiels'!O36,W!V38='Résultats officiels'!V36,'Résultats officiels'!V37=W!V39),1,"")))</f>
        <v/>
      </c>
      <c r="U38" s="125" t="str">
        <f>IF(100*V28+W28&gt;100*V29+W29,U28,IF(100*V28+W28&lt;100*V29+W29,U29,IF(X30*X31=1,"-",CONCATENATE(U28," ou ",U29))))</f>
        <v>Espagne</v>
      </c>
      <c r="V38" s="218">
        <v>2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7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officiels'!U37=W!U39),"E",""))</f>
        <v/>
      </c>
      <c r="R39" s="98" t="str">
        <f>IF('Résultats officiels'!O36=0,"",IF(AND(U38='Résultats officiels'!U36,'Résultats officiels'!U37=W!U39),"A",""))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1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officiels'!H40,W!E40='Résultats officiels'!E40,'Résultats officiels'!F40=W!F40),1,""))</f>
        <v/>
      </c>
      <c r="D40" s="67" t="s">
        <v>83</v>
      </c>
      <c r="E40" s="217">
        <v>2</v>
      </c>
      <c r="F40" s="217">
        <v>0</v>
      </c>
      <c r="G40" s="72" t="s">
        <v>128</v>
      </c>
      <c r="H40" s="95">
        <f t="shared" si="0"/>
        <v>1</v>
      </c>
      <c r="I40" s="177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officiels'!H41,W!E41='Résultats officiels'!E41,'Résultats officiels'!F41=W!F41),1,""))</f>
        <v/>
      </c>
      <c r="D41" s="68" t="s">
        <v>36</v>
      </c>
      <c r="E41" s="217">
        <v>3</v>
      </c>
      <c r="F41" s="217">
        <v>0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7</v>
      </c>
      <c r="M41" s="103">
        <f>INDEX(AP41:AP44,MATCH(AK41,$AL41:$AL44,0))</f>
        <v>1</v>
      </c>
      <c r="N41" s="123">
        <f>INDEX(AQ41:AQ44,MATCH(AK41,$AL41:$AL44,0))</f>
        <v>6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1.9500000000000002</v>
      </c>
      <c r="AM41" s="21" t="str">
        <f>D40</f>
        <v>Costa Rica</v>
      </c>
      <c r="AN41" s="22">
        <f>SUM(AR41:AU41)</f>
        <v>6</v>
      </c>
      <c r="AO41" s="23">
        <f>E40+E42+F44</f>
        <v>5</v>
      </c>
      <c r="AP41" s="22">
        <f>F40+F42+E44</f>
        <v>3</v>
      </c>
      <c r="AQ41" s="24">
        <f>AO41-AP41</f>
        <v>2</v>
      </c>
      <c r="AR41" s="22" t="s">
        <v>73</v>
      </c>
      <c r="AS41" s="22">
        <f>IF(ISBLANK(E40),0,IF(E40&gt;F40,3,IF(E40=F40,1,0)))</f>
        <v>3</v>
      </c>
      <c r="AT41" s="22">
        <f>IF(ISBLANK(E42),0,IF(E42&gt;F42,3,IF(E42=F42,1,0)))</f>
        <v>0</v>
      </c>
      <c r="AU41" s="22">
        <f>IF(ISBLANK(F44),0,IF(F44&gt;E44,3,IF(F44=E44,1,0)))</f>
        <v>3</v>
      </c>
      <c r="AV41" s="23" t="s">
        <v>73</v>
      </c>
      <c r="AW41" s="22" t="b">
        <f>(10*(AQ41-AQ42)+AO41-AO42&gt;0)</f>
        <v>1</v>
      </c>
      <c r="AX41" s="22" t="b">
        <f>10*(AQ41-AQ43)+AO41-AO43&gt;0</f>
        <v>0</v>
      </c>
      <c r="AY41" s="24" t="b">
        <f>10*(AQ41-AQ44)+AO41-AO44&gt;0</f>
        <v>1</v>
      </c>
      <c r="AZ41" s="23">
        <f>10000*(AS41+AT41)+(E42-F42+E40-F40)*100+(E42+E40)</f>
        <v>30103</v>
      </c>
      <c r="BA41" s="22">
        <f>10000*(AS41+AU41)+(E40-F40+F44-E44)*100+(E40+F44)</f>
        <v>60304</v>
      </c>
      <c r="BB41" s="22">
        <f>10000*(AT41+AU41)+(F44-E44+E42-F42)*100+(F44+E42)</f>
        <v>30003</v>
      </c>
      <c r="BC41" s="24" t="s">
        <v>73</v>
      </c>
      <c r="BD41" s="23" t="s">
        <v>73</v>
      </c>
      <c r="BE41" s="25">
        <f>IF($AN41&gt;$AN42,-0.5,IF($AN42&gt;$AN41,0.5,IF(AW41,-0.5,IF(AV42,0.5,BU41))))</f>
        <v>-0.5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-0.5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officiels'!H42,W!E42='Résultats officiels'!E42,'Résultats officiels'!F42=W!F42),1,""))</f>
        <v/>
      </c>
      <c r="D42" s="68" t="str">
        <f>D40</f>
        <v>Costa Rica</v>
      </c>
      <c r="E42" s="217">
        <v>1</v>
      </c>
      <c r="F42" s="217">
        <v>2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Costa Rica</v>
      </c>
      <c r="K42" s="108">
        <f>INDEX(AN41:AN44,MATCH(AK42,$AL41:$AL44,0))</f>
        <v>6</v>
      </c>
      <c r="L42" s="109">
        <f>INDEX(AO41:AO44,MATCH(AK42,$AL41:$AL44,0))</f>
        <v>5</v>
      </c>
      <c r="M42" s="108">
        <f>INDEX(AP41:AP44,MATCH(AK42,$AL41:$AL44,0))</f>
        <v>3</v>
      </c>
      <c r="N42" s="110">
        <f>INDEX(AQ41:AQ44,MATCH(AK42,$AL41:$AL44,0))</f>
        <v>2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1.9500000000000002</v>
      </c>
      <c r="AL42" s="28">
        <f>SUM(BD42:BG42)+2.46</f>
        <v>3.96</v>
      </c>
      <c r="AM42" s="21" t="str">
        <f>G40</f>
        <v>Serbie</v>
      </c>
      <c r="AN42" s="22">
        <f>SUM(AR42:AU42)</f>
        <v>1</v>
      </c>
      <c r="AO42" s="23">
        <f>F40+F43+E45</f>
        <v>0</v>
      </c>
      <c r="AP42" s="22">
        <f>E40+E43+F45</f>
        <v>4</v>
      </c>
      <c r="AQ42" s="24">
        <f>AO42-AP42</f>
        <v>-4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1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-400</v>
      </c>
      <c r="BA42" s="22">
        <f>10000*(AR42+AU42)+(F40-E40+F43-E43)*100+(F40+F43)</f>
        <v>9800</v>
      </c>
      <c r="BB42" s="22" t="s">
        <v>73</v>
      </c>
      <c r="BC42" s="24">
        <f>10000*(AT42+AU42)+(F43-E43+E45-F45)*100+(F43+E45)</f>
        <v>9800</v>
      </c>
      <c r="BD42" s="29">
        <f>-BE41</f>
        <v>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officiels'!H43,W!E43='Résultats officiels'!E43,'Résultats officiels'!F43=W!F43),1,""))</f>
        <v/>
      </c>
      <c r="D43" s="68" t="str">
        <f>G41</f>
        <v>Suisse</v>
      </c>
      <c r="E43" s="217">
        <v>0</v>
      </c>
      <c r="F43" s="217">
        <v>0</v>
      </c>
      <c r="G43" s="73" t="str">
        <f>G40</f>
        <v>Serbie</v>
      </c>
      <c r="H43" s="95">
        <f t="shared" si="0"/>
        <v>3</v>
      </c>
      <c r="I43" s="106">
        <f>AI43</f>
        <v>3</v>
      </c>
      <c r="J43" s="68" t="str">
        <f>INDEX(AM41:AM44,MATCH(AK43,$AL41:$AL44,0))</f>
        <v>Suisse</v>
      </c>
      <c r="K43" s="111">
        <f>INDEX(AN41:AN44,MATCH(AK43,$AL41:$AL44,0))</f>
        <v>1</v>
      </c>
      <c r="L43" s="112">
        <f>INDEX(AO41:AO44,MATCH(AK43,$AL41:$AL44,0))</f>
        <v>1</v>
      </c>
      <c r="M43" s="111">
        <f>INDEX(AP41:AP44,MATCH(AK43,$AL41:$AL44,0))</f>
        <v>5</v>
      </c>
      <c r="N43" s="113">
        <f>INDEX(AQ41:AQ44,MATCH(AK43,$AL41:$AL44,0))</f>
        <v>-4</v>
      </c>
      <c r="O43" s="173"/>
      <c r="P43" s="173"/>
      <c r="Q43" s="97" t="str">
        <f>IF(AND('Résultats officiels'!O41&gt;0,U43='Résultats officiels'!U43),"E",IF(AND('Résultats officiels'!O41&gt;0,'Résultats officiels'!U44=W!U43),"E",""))</f>
        <v>E</v>
      </c>
      <c r="R43" s="98" t="str">
        <f>IF('Résultats officiels'!O41=0,"",IF(AND(U43='Résultats officiels'!U43,'Résultats officiels'!U44=W!U44),"A",""))</f>
        <v/>
      </c>
      <c r="S43" s="286" t="str">
        <f>IF(O41=0,"",IF(AND(R43="A",O41='Résultats officiels'!O41),1,IF(AND(W!R44="A",W!O41='Résultats officiels'!O41),1,"")))</f>
        <v/>
      </c>
      <c r="T43" s="287" t="str">
        <f>IF(O41=0,"",IF(AND(R43="A",O41='Résultats officiels'!O41,V43='Résultats officiels'!V43,'Résultats officiels'!V44=W!V44),1,IF(AND(W!R44="A",W!O41='Résultats officiels'!O41,W!V43='Résultats officiels'!V44,'Résultats officiels'!V43=W!V44),1,"")))</f>
        <v/>
      </c>
      <c r="U43" s="125" t="str">
        <f>IF(100*V36+W36&gt;100*V37+W37,U36,IF(100*V36+W36&lt;100*V37+W37,U37," - "))</f>
        <v>France</v>
      </c>
      <c r="V43" s="218">
        <v>1</v>
      </c>
      <c r="W43" s="100"/>
      <c r="X43" s="147" t="str">
        <f>IF(AND('Résultats officiels'!X41&gt;0,AA43='Résultats officiels'!AA43),"E",IF(AND('Résultats officiels'!X41&gt;0,'Résultats officiels'!AA44=W!AA43),"E",""))</f>
        <v>E</v>
      </c>
      <c r="Y43" s="286" t="str">
        <f>IF(X41=0,"",IF(AND(X45="A",X41='Résultats officiels'!X41),1,IF(AND(X46="A",W!X41='Résultats officiels'!X41),1,"")))</f>
        <v/>
      </c>
      <c r="Z43" s="287" t="str">
        <f>IF(X41=0,"",IF(AND(X45="A",X41='Résultats officiels'!X41,AB43='Résultats officiels'!AB43,'Résultats officiels'!AB44=W!AB44),1,IF(AND(W!X46="A",W!X41='Résultats officiels'!X41,W!AB43='Résultats officiels'!AB44,'Résultats officiels'!AB43=W!AB44),1,"")))</f>
        <v/>
      </c>
      <c r="AA43" s="100" t="str">
        <f>IF(100*V36+W36&gt;100*V37+W37,U37,IF(100*V36+W36&lt;100*V37+W37,U36," - "))</f>
        <v>Belgique</v>
      </c>
      <c r="AB43" s="217">
        <v>2</v>
      </c>
      <c r="AC43" s="12">
        <v>4</v>
      </c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2.98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7</v>
      </c>
      <c r="AP43" s="22">
        <f>F41+E42+E45</f>
        <v>1</v>
      </c>
      <c r="AQ43" s="24">
        <f>AO43-AP43</f>
        <v>6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60304</v>
      </c>
      <c r="BA43" s="22" t="s">
        <v>73</v>
      </c>
      <c r="BB43" s="22">
        <f>10000*(AR43+AU43)+(E41-F41+F42-E42)*100+(E41+F42)</f>
        <v>60405</v>
      </c>
      <c r="BC43" s="24">
        <f>10000*(AS43+AU43)+(E41-F41+F45-E45)*100+(E41+F45)</f>
        <v>60505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officiels'!H44,W!E44='Résultats officiels'!E44,'Résultats officiels'!F44=W!F44),1,""))</f>
        <v/>
      </c>
      <c r="D44" s="68" t="str">
        <f>G41</f>
        <v>Suisse</v>
      </c>
      <c r="E44" s="217">
        <v>1</v>
      </c>
      <c r="F44" s="217">
        <v>2</v>
      </c>
      <c r="G44" s="73" t="str">
        <f>D40</f>
        <v>Costa Rica</v>
      </c>
      <c r="H44" s="95">
        <f t="shared" si="0"/>
        <v>2</v>
      </c>
      <c r="I44" s="114">
        <f>AI44</f>
        <v>4</v>
      </c>
      <c r="J44" s="71" t="str">
        <f>INDEX(AM41:AM44,MATCH(AK44,$AL41:$AL44,0))</f>
        <v>Serbie</v>
      </c>
      <c r="K44" s="115">
        <f>INDEX(AN41:AN44,MATCH(AK44,$AL41:$AL44,0))</f>
        <v>1</v>
      </c>
      <c r="L44" s="116">
        <f>INDEX(AO41:AO44,MATCH(AK44,$AL41:$AL44,0))</f>
        <v>0</v>
      </c>
      <c r="M44" s="115">
        <f>INDEX(AP41:AP44,MATCH(AK44,$AL41:$AL44,0))</f>
        <v>4</v>
      </c>
      <c r="N44" s="117">
        <f>INDEX(AQ41:AQ44,MATCH(AK44,$AL41:$AL44,0))</f>
        <v>-4</v>
      </c>
      <c r="O44" s="173"/>
      <c r="P44" s="173"/>
      <c r="Q44" s="97" t="str">
        <f>IF(AND('Résultats officiels'!O41&gt;0,U44='Résultats officiels'!U44),"E",IF(AND('Résultats officiels'!O41&gt;0,'Résultats officiels'!U43=W!U44),"E",""))</f>
        <v/>
      </c>
      <c r="R44" s="98" t="str">
        <f>IF('Résultats officiels'!O41=0,"",IF(AND(U43='Résultats officiels'!U44,'Résultats officiels'!U43=W!U44),"A",""))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Espagne</v>
      </c>
      <c r="V44" s="219">
        <v>0</v>
      </c>
      <c r="W44" s="100"/>
      <c r="X44" s="147" t="str">
        <f>IF(AND('Résultats officiels'!X41&gt;0,AA44='Résultats officiels'!AA44),"E",IF(AND('Résultats officiels'!X41&gt;0,'Résultats officiels'!AA43=W!AA44),"E",""))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Allemagne</v>
      </c>
      <c r="AB44" s="219">
        <v>2</v>
      </c>
      <c r="AC44" s="12">
        <v>3</v>
      </c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3.96</v>
      </c>
      <c r="AL44" s="30">
        <f>SUM(BD44:BG44)+2.48</f>
        <v>2.98</v>
      </c>
      <c r="AM44" s="31" t="str">
        <f>G41</f>
        <v>Suisse</v>
      </c>
      <c r="AN44" s="27">
        <f>SUM(AR44:AU44)</f>
        <v>1</v>
      </c>
      <c r="AO44" s="32">
        <f>F41+E43+E44</f>
        <v>1</v>
      </c>
      <c r="AP44" s="27">
        <f>E41+F43+F44</f>
        <v>5</v>
      </c>
      <c r="AQ44" s="33">
        <f>AO44-AP44</f>
        <v>-4</v>
      </c>
      <c r="AR44" s="27">
        <f>IF(ISBLANK(E44),0,IF(AU41=3,0,IF(AU41=1,1,3)))</f>
        <v>0</v>
      </c>
      <c r="AS44" s="27">
        <f>IF(ISBLANK(E43),0,IF(AU42=3,0,IF(AU42=1,1,3)))</f>
        <v>1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0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9901</v>
      </c>
      <c r="BB44" s="27">
        <f>10000*(AR44+AT44)+(E44-F44+F41-E41)*100+(E44+F41)</f>
        <v>-399</v>
      </c>
      <c r="BC44" s="33">
        <f>10000*(AS44+AT44)+(E43-F43+F41-E41)*100+(E43+F41)</f>
        <v>9700</v>
      </c>
      <c r="BD44" s="34">
        <f>-BG41</f>
        <v>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>
        <f>IF(H45=0,"",IF(AND(H45='Résultats officiels'!H45,W!E45='Résultats officiels'!E45,'Résultats officiels'!F45=W!F45),1,""))</f>
        <v>1</v>
      </c>
      <c r="D45" s="71" t="str">
        <f>G40</f>
        <v>Serbie</v>
      </c>
      <c r="E45" s="217">
        <v>0</v>
      </c>
      <c r="F45" s="217">
        <v>2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5"/>
      <c r="L45" s="175"/>
      <c r="M45" s="175"/>
      <c r="N45" s="175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officiels'!AA44=W!AA44),"A",""))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7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officiels'!U46=W!U46),"C","")</f>
        <v>C</v>
      </c>
      <c r="R46" s="307"/>
      <c r="S46" s="256" t="s">
        <v>91</v>
      </c>
      <c r="T46" s="257"/>
      <c r="U46" s="260" t="str">
        <f>IF(100*V43+W43&gt;100*V44+W44,U43,IF(100*V44+W44&gt;100*V43+W43,U44,"-"))</f>
        <v>France</v>
      </c>
      <c r="V46" s="130"/>
      <c r="W46" s="95"/>
      <c r="X46" s="148" t="str">
        <f>IF('Résultats officiels'!X41=0,"",IF(AND(AA43='Résultats officiels'!AA44,'Résultats officiels'!AA43=W!AA44),"A",""))</f>
        <v/>
      </c>
      <c r="Y46" s="288" t="s">
        <v>92</v>
      </c>
      <c r="Z46" s="257"/>
      <c r="AA46" s="282" t="str">
        <f>IF(100*V43+W43&gt;100*V44+W44,U44,IF(100*V44+W44&gt;100*V43+W43,U43,"-"))</f>
        <v>Espagne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7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officiels'!AA46=W!AA46),"S","")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officiels'!H48,W!E48='Résultats officiels'!E48,'Résultats officiels'!F48=W!F48),1,""))</f>
        <v/>
      </c>
      <c r="D48" s="67" t="s">
        <v>100</v>
      </c>
      <c r="E48" s="217">
        <v>2</v>
      </c>
      <c r="F48" s="217">
        <v>1</v>
      </c>
      <c r="G48" s="72" t="s">
        <v>72</v>
      </c>
      <c r="H48" s="95">
        <f t="shared" si="0"/>
        <v>1</v>
      </c>
      <c r="I48" s="177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Belgique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officiels'!H49,W!E49='Résultats officiels'!E49,'Résultats officiels'!F49=W!F49),1,""))</f>
        <v/>
      </c>
      <c r="D49" s="68" t="s">
        <v>129</v>
      </c>
      <c r="E49" s="217">
        <v>2</v>
      </c>
      <c r="F49" s="217">
        <v>2</v>
      </c>
      <c r="G49" s="73" t="s">
        <v>105</v>
      </c>
      <c r="H49" s="95">
        <f t="shared" si="0"/>
        <v>3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6</v>
      </c>
      <c r="M49" s="103">
        <f>INDEX(AP49:AP52,MATCH(AK49,$AL49:$AL52,0))</f>
        <v>2</v>
      </c>
      <c r="N49" s="123">
        <f>INDEX(AQ49:AQ52,MATCH(AK49,$AL49:$AL52,0))</f>
        <v>4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6</v>
      </c>
      <c r="AP49" s="22">
        <f>F48+F50+E52</f>
        <v>2</v>
      </c>
      <c r="AQ49" s="24">
        <f>AO49-AP49</f>
        <v>4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60204</v>
      </c>
      <c r="BA49" s="22">
        <f>10000*(AS49+AU49)+(E48-F48+F52-E52)*100+(E48+F52)</f>
        <v>60304</v>
      </c>
      <c r="BB49" s="22">
        <f>10000*(AT49+AU49)+(F52-E52+E50-F50)*100+(F52+E50)</f>
        <v>60304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>
        <f>IF(H50=0,"",IF(AND(H50='Résultats officiels'!H50,W!E50='Résultats officiels'!E50,'Résultats officiels'!F50=W!F50),1,""))</f>
        <v>1</v>
      </c>
      <c r="D50" s="68" t="str">
        <f>D48</f>
        <v>Allemagne</v>
      </c>
      <c r="E50" s="217">
        <v>2</v>
      </c>
      <c r="F50" s="217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Suède</v>
      </c>
      <c r="K50" s="108">
        <f>INDEX(AN49:AN52,MATCH(AK50,$AL49:$AL52,0))</f>
        <v>4</v>
      </c>
      <c r="L50" s="109">
        <f>INDEX(AO49:AO52,MATCH(AK50,$AL49:$AL52,0))</f>
        <v>6</v>
      </c>
      <c r="M50" s="108">
        <f>INDEX(AP49:AP52,MATCH(AK50,$AL49:$AL52,0))</f>
        <v>6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Allemagne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1.9700000000000002</v>
      </c>
      <c r="AL50" s="28">
        <f>SUM(BD50:BG50)+2.46</f>
        <v>3.96</v>
      </c>
      <c r="AM50" s="21" t="str">
        <f>G48</f>
        <v>Mexique</v>
      </c>
      <c r="AN50" s="22">
        <f>SUM(AR50:AU50)</f>
        <v>1</v>
      </c>
      <c r="AO50" s="23">
        <f>F48+F51+E53</f>
        <v>3</v>
      </c>
      <c r="AP50" s="22">
        <f>E48+E51+F53</f>
        <v>5</v>
      </c>
      <c r="AQ50" s="24">
        <f>AO50-AP50</f>
        <v>-2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1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1</v>
      </c>
      <c r="AZ50" s="23">
        <f>10000*(AR50+AT50)+(F48-E48+E53-F53)*100+(F48+E53)</f>
        <v>-197</v>
      </c>
      <c r="BA50" s="22">
        <f>10000*(AR50+AU50)+(F48-E48+F51-E51)*100+(F48+F51)</f>
        <v>9901</v>
      </c>
      <c r="BB50" s="22" t="s">
        <v>73</v>
      </c>
      <c r="BC50" s="24">
        <f>10000*(AT50+AU50)+(F51-E51+E53-F53)*100+(F51+E53)</f>
        <v>9902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0.5</v>
      </c>
      <c r="BG50" s="26">
        <f>IF($AN50&gt;$AN52,-0.5,IF($AN52&gt;$AN50,0.5,IF(AY50,-0.5,IF(AW52,0.5,BW50))))</f>
        <v>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officiels'!H51,W!E51='Résultats officiels'!E51,'Résultats officiels'!F51=W!F51),1,""))</f>
        <v/>
      </c>
      <c r="D51" s="68" t="str">
        <f>G49</f>
        <v>Corée du Sud</v>
      </c>
      <c r="E51" s="217">
        <v>0</v>
      </c>
      <c r="F51" s="217">
        <v>0</v>
      </c>
      <c r="G51" s="73" t="str">
        <f>G48</f>
        <v>Mexique</v>
      </c>
      <c r="H51" s="95">
        <f t="shared" si="0"/>
        <v>3</v>
      </c>
      <c r="I51" s="106">
        <f>AI51</f>
        <v>3</v>
      </c>
      <c r="J51" s="68" t="str">
        <f>INDEX(AM49:AM52,MATCH(AK51,$AL49:$AL52,0))</f>
        <v>Corée du Sud</v>
      </c>
      <c r="K51" s="111">
        <f>INDEX(AN49:AN52,MATCH(AK51,$AL49:$AL52,0))</f>
        <v>2</v>
      </c>
      <c r="L51" s="112">
        <f>INDEX(AO49:AO52,MATCH(AK51,$AL49:$AL52,0))</f>
        <v>2</v>
      </c>
      <c r="M51" s="111">
        <f>INDEX(AP49:AP52,MATCH(AK51,$AL49:$AL52,0))</f>
        <v>4</v>
      </c>
      <c r="N51" s="113">
        <f>INDEX(AQ49:AQ52,MATCH(AK51,$AL49:$AL52,0))</f>
        <v>-2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24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2.98</v>
      </c>
      <c r="AL51" s="28">
        <f>SUM(BD51:BG51)+2.47</f>
        <v>1.9700000000000002</v>
      </c>
      <c r="AM51" s="21" t="str">
        <f>D49</f>
        <v>Suède</v>
      </c>
      <c r="AN51" s="22">
        <f>SUM(AR51:AU51)</f>
        <v>4</v>
      </c>
      <c r="AO51" s="23">
        <f>E49+F50+F53</f>
        <v>6</v>
      </c>
      <c r="AP51" s="22">
        <f>F49+E50+E53</f>
        <v>6</v>
      </c>
      <c r="AQ51" s="24">
        <f>AO51-AP51</f>
        <v>0</v>
      </c>
      <c r="AR51" s="22">
        <f>IF(ISBLANK(F50),0,IF(AT49=3,0,IF(AT49=1,1,3)))</f>
        <v>0</v>
      </c>
      <c r="AS51" s="22">
        <f>IF(ISBLANK(F53),0,IF(F53&gt;E53,3,IF(F53=E53,1,0)))</f>
        <v>3</v>
      </c>
      <c r="AT51" s="22" t="s">
        <v>73</v>
      </c>
      <c r="AU51" s="22">
        <f>IF(ISBLANK(E49),0,IF(E49&gt;F49,3,IF(E49=F49,1,0)))</f>
        <v>1</v>
      </c>
      <c r="AV51" s="23" t="b">
        <f>10*(AQ49-AQ51)+AO49-AO51&lt;0</f>
        <v>0</v>
      </c>
      <c r="AW51" s="22" t="b">
        <f>10*(AQ50-AQ51)+AO50-AO51&lt;0</f>
        <v>1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30004</v>
      </c>
      <c r="BA51" s="22" t="s">
        <v>73</v>
      </c>
      <c r="BB51" s="22">
        <f>10000*(AR51+AU51)+(E49-F49+F50-E50)*100+(E49+F50)</f>
        <v>9903</v>
      </c>
      <c r="BC51" s="24">
        <f>10000*(AS51+AU51)+(E49-F49+F53-E53)*100+(E49+F53)</f>
        <v>40105</v>
      </c>
      <c r="BD51" s="29">
        <f>-BF49</f>
        <v>0.5</v>
      </c>
      <c r="BE51" s="25">
        <f>-BF50</f>
        <v>-0.5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officiels'!H52,W!E52='Résultats officiels'!E52,'Résultats officiels'!F52=W!F52),1,""))</f>
        <v/>
      </c>
      <c r="D52" s="68" t="str">
        <f>G49</f>
        <v>Corée du Sud</v>
      </c>
      <c r="E52" s="217">
        <v>0</v>
      </c>
      <c r="F52" s="217">
        <v>2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Mexique</v>
      </c>
      <c r="K52" s="115">
        <f>INDEX(AN49:AN52,MATCH(AK52,$AL49:$AL52,0))</f>
        <v>1</v>
      </c>
      <c r="L52" s="116">
        <f>INDEX(AO49:AO52,MATCH(AK52,$AL49:$AL52,0))</f>
        <v>3</v>
      </c>
      <c r="M52" s="115">
        <f>INDEX(AP49:AP52,MATCH(AK52,$AL49:$AL52,0))</f>
        <v>5</v>
      </c>
      <c r="N52" s="117">
        <f>INDEX(AQ49:AQ52,MATCH(AK52,$AL49:$AL52,0))</f>
        <v>-2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3.96</v>
      </c>
      <c r="AL52" s="30">
        <f>SUM(BD52:BG52)+2.48</f>
        <v>2.98</v>
      </c>
      <c r="AM52" s="31" t="str">
        <f>G49</f>
        <v>Corée du Sud</v>
      </c>
      <c r="AN52" s="27">
        <f>SUM(AR52:AU52)</f>
        <v>2</v>
      </c>
      <c r="AO52" s="32">
        <f>F49+E51+E52</f>
        <v>2</v>
      </c>
      <c r="AP52" s="27">
        <f>E49+F51+F52</f>
        <v>4</v>
      </c>
      <c r="AQ52" s="33">
        <f>AO52-AP52</f>
        <v>-2</v>
      </c>
      <c r="AR52" s="27">
        <f>IF(ISBLANK(E52),0,IF(AU49=3,0,IF(AU49=1,1,3)))</f>
        <v>0</v>
      </c>
      <c r="AS52" s="27">
        <f>IF(ISBLANK(E51),0,IF(AU50=3,0,IF(AU50=1,1,3)))</f>
        <v>1</v>
      </c>
      <c r="AT52" s="27">
        <f>IF(ISBLANK(F49),0,IF(AU51=3,0,IF(AU51=1,1,3)))</f>
        <v>1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9800</v>
      </c>
      <c r="BB52" s="27">
        <f>10000*(AR52+AT52)+(E52-F52+F49-E49)*100+(E52+F49)</f>
        <v>9802</v>
      </c>
      <c r="BC52" s="33">
        <f>10000*(AS52+AT52)+(E51-F51+F49-E49)*100+(E51+F49)</f>
        <v>20002</v>
      </c>
      <c r="BD52" s="34">
        <f>-BG49</f>
        <v>0.5</v>
      </c>
      <c r="BE52" s="35">
        <f>-BG50</f>
        <v>-0.5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>
        <f>IF(H53=0,"",IF(H53='Résultats officiels'!H53,1,""))</f>
        <v>1</v>
      </c>
      <c r="C53" s="75" t="str">
        <f>IF(H53=0,"",IF(AND(H53='Résultats officiels'!H53,W!E53='Résultats officiels'!E53,'Résultats officiels'!F53=W!F53),1,""))</f>
        <v/>
      </c>
      <c r="D53" s="71" t="str">
        <f>G48</f>
        <v>Mexique</v>
      </c>
      <c r="E53" s="217">
        <v>2</v>
      </c>
      <c r="F53" s="217">
        <v>3</v>
      </c>
      <c r="G53" s="74" t="str">
        <f>D49</f>
        <v>Suède</v>
      </c>
      <c r="H53" s="95">
        <f t="shared" si="0"/>
        <v>2</v>
      </c>
      <c r="I53" s="118"/>
      <c r="J53" s="119" t="str">
        <f>IF(OR(I51&lt;3,I50&lt;2),"TIRAGE AU SORT !!!"," ")</f>
        <v xml:space="preserve"> </v>
      </c>
      <c r="K53" s="175"/>
      <c r="L53" s="175"/>
      <c r="M53" s="175"/>
      <c r="N53" s="175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7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7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7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18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>
        <f>IF(H56=0,"",IF(AND(H56='Résultats officiels'!H56,W!E56='Résultats officiels'!E56,'Résultats officiels'!F56=W!F56),1,""))</f>
        <v>1</v>
      </c>
      <c r="D56" s="67" t="s">
        <v>103</v>
      </c>
      <c r="E56" s="217">
        <v>3</v>
      </c>
      <c r="F56" s="217">
        <v>0</v>
      </c>
      <c r="G56" s="72" t="s">
        <v>130</v>
      </c>
      <c r="H56" s="95">
        <f t="shared" si="0"/>
        <v>1</v>
      </c>
      <c r="I56" s="177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 t="str">
        <f>IF(H57=0,"",IF(H57='Résultats officiels'!H57,1,""))</f>
        <v/>
      </c>
      <c r="C57" s="75" t="str">
        <f>IF(H57=0,"",IF(AND(H57='Résultats officiels'!H57,W!E57='Résultats officiels'!E57,'Résultats officiels'!F57=W!F57),1,""))</f>
        <v/>
      </c>
      <c r="D57" s="68" t="s">
        <v>131</v>
      </c>
      <c r="E57" s="217">
        <v>2</v>
      </c>
      <c r="F57" s="217">
        <v>1</v>
      </c>
      <c r="G57" s="73" t="s">
        <v>84</v>
      </c>
      <c r="H57" s="95">
        <f t="shared" si="0"/>
        <v>1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9</v>
      </c>
      <c r="L57" s="104">
        <f>INDEX(AO57:AO60,MATCH(AK57,$AL57:$AL60,0))</f>
        <v>8</v>
      </c>
      <c r="M57" s="103">
        <f>INDEX(AP57:AP60,MATCH(AK57,$AL57:$AL60,0))</f>
        <v>1</v>
      </c>
      <c r="N57" s="123">
        <f>INDEX(AQ57:AQ60,MATCH(AK57,$AL57:$AL60,0))</f>
        <v>7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4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9</v>
      </c>
      <c r="AO57" s="47">
        <f>E56+E58+F60</f>
        <v>8</v>
      </c>
      <c r="AP57" s="46">
        <f>F56+F58+E60</f>
        <v>1</v>
      </c>
      <c r="AQ57" s="48">
        <f>AO57-AP57</f>
        <v>7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3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60606</v>
      </c>
      <c r="BA57" s="46">
        <f>10000*(AS57+AU57)+(E56-F56+F60-E60)*100+(E56+F60)</f>
        <v>60405</v>
      </c>
      <c r="BB57" s="46">
        <f>10000*(AT57+AU57)+(F60-E60+E58-F58)*100+(F60+E58)</f>
        <v>60405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officiels'!H58,W!E58='Résultats officiels'!E58,'Résultats officiels'!F58=W!F58),1,""))</f>
        <v/>
      </c>
      <c r="D58" s="68" t="str">
        <f>D56</f>
        <v>Belgique</v>
      </c>
      <c r="E58" s="217">
        <v>3</v>
      </c>
      <c r="F58" s="217">
        <v>0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Tunisie</v>
      </c>
      <c r="K58" s="108">
        <f>INDEX(AN57:AN60,MATCH(AK58,$AL57:$AL60,0))</f>
        <v>4</v>
      </c>
      <c r="L58" s="109">
        <f>INDEX(AO57:AO60,MATCH(AK58,$AL57:$AL60,0))</f>
        <v>2</v>
      </c>
      <c r="M58" s="108">
        <f>INDEX(AP57:AP60,MATCH(AK58,$AL57:$AL60,0))</f>
        <v>4</v>
      </c>
      <c r="N58" s="110">
        <f>INDEX(AQ57:AQ60,MATCH(AK58,$AL57:$AL60,0))</f>
        <v>-2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1.9700000000000002</v>
      </c>
      <c r="AL58" s="52">
        <f>SUM(BD58:BG58)+2.46</f>
        <v>3.96</v>
      </c>
      <c r="AM58" s="45" t="str">
        <f>G56</f>
        <v>Panama</v>
      </c>
      <c r="AN58" s="46">
        <f>SUM(AR58:AU58)</f>
        <v>1</v>
      </c>
      <c r="AO58" s="47">
        <f>F56+F59+E61</f>
        <v>0</v>
      </c>
      <c r="AP58" s="46">
        <f>E56+E59+F61</f>
        <v>4</v>
      </c>
      <c r="AQ58" s="48">
        <f>AO58-AP58</f>
        <v>-4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1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9700</v>
      </c>
      <c r="BA58" s="46">
        <f>10000*(AR58+AU58)+(F56-E56+F59-E59)*100+(F56+F59)</f>
        <v>-400</v>
      </c>
      <c r="BB58" s="46" t="s">
        <v>73</v>
      </c>
      <c r="BC58" s="48">
        <f>10000*(AT58+AU58)+(F59-E59+E61-F61)*100+(F59+E61)</f>
        <v>9900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officiels'!H59,W!E59='Résultats officiels'!E59,'Résultats officiels'!F59=W!F59),1,""))</f>
        <v/>
      </c>
      <c r="D59" s="68" t="str">
        <f>G57</f>
        <v>Angleterre</v>
      </c>
      <c r="E59" s="217">
        <v>1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Angleterre</v>
      </c>
      <c r="K59" s="111">
        <f>INDEX(AN57:AN60,MATCH(AK59,$AL57:$AL60,0))</f>
        <v>3</v>
      </c>
      <c r="L59" s="112">
        <f>INDEX(AO57:AO60,MATCH(AK59,$AL57:$AL60,0))</f>
        <v>3</v>
      </c>
      <c r="M59" s="111">
        <f>INDEX(AP57:AP60,MATCH(AK59,$AL57:$AL60,0))</f>
        <v>4</v>
      </c>
      <c r="N59" s="113">
        <f>INDEX(AQ57:AQ60,MATCH(AK59,$AL57:$AL60,0))</f>
        <v>-1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3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2.98</v>
      </c>
      <c r="AL59" s="52">
        <f>SUM(BD59:BG59)+2.47</f>
        <v>1.9700000000000002</v>
      </c>
      <c r="AM59" s="45" t="str">
        <f>D57</f>
        <v>Tunisie</v>
      </c>
      <c r="AN59" s="46">
        <f>SUM(AR59:AU59)</f>
        <v>4</v>
      </c>
      <c r="AO59" s="47">
        <f>E57+F58+F61</f>
        <v>2</v>
      </c>
      <c r="AP59" s="46">
        <f>F57+E58+E61</f>
        <v>4</v>
      </c>
      <c r="AQ59" s="48">
        <f>AO59-AP59</f>
        <v>-2</v>
      </c>
      <c r="AR59" s="46">
        <f>IF(ISBLANK(F58),0,IF(AT57=3,0,IF(AT57=1,1,3)))</f>
        <v>0</v>
      </c>
      <c r="AS59" s="46">
        <f>IF(ISBLANK(F61),0,IF(F61&gt;E61,3,IF(F61=E61,1,0)))</f>
        <v>1</v>
      </c>
      <c r="AT59" s="46" t="s">
        <v>73</v>
      </c>
      <c r="AU59" s="46">
        <f>IF(ISBLANK(E57),0,IF(E57&gt;F57,3,IF(E57=F57,1,0)))</f>
        <v>3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9700</v>
      </c>
      <c r="BA59" s="46" t="s">
        <v>73</v>
      </c>
      <c r="BB59" s="46">
        <f>10000*(AR59+AU59)+(E57-F57+F58-E58)*100+(E57+F58)</f>
        <v>29802</v>
      </c>
      <c r="BC59" s="48">
        <f>10000*(AS59+AU59)+(E57-F57+F61-E61)*100+(E57+F61)</f>
        <v>40102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-0.5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>
        <f>IF(H60=0,"",IF(H60='Résultats officiels'!H60,1,""))</f>
        <v>1</v>
      </c>
      <c r="C60" s="75" t="str">
        <f>IF(H60=0,"",IF(AND(H60='Résultats officiels'!H60,W!E60='Résultats officiels'!E60,'Résultats officiels'!F60=W!F60),1,""))</f>
        <v/>
      </c>
      <c r="D60" s="68" t="str">
        <f>G57</f>
        <v>Angleterre</v>
      </c>
      <c r="E60" s="217">
        <v>1</v>
      </c>
      <c r="F60" s="217">
        <v>2</v>
      </c>
      <c r="G60" s="73" t="str">
        <f>D56</f>
        <v>Belgique</v>
      </c>
      <c r="H60" s="95">
        <f t="shared" si="0"/>
        <v>2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1</v>
      </c>
      <c r="L60" s="116">
        <f>INDEX(AO57:AO60,MATCH(AK60,$AL57:$AL60,0))</f>
        <v>0</v>
      </c>
      <c r="M60" s="115">
        <f>INDEX(AP57:AP60,MATCH(AK60,$AL57:$AL60,0))</f>
        <v>4</v>
      </c>
      <c r="N60" s="117">
        <f>INDEX(AQ57:AQ60,MATCH(AK60,$AL57:$AL60,0))</f>
        <v>-4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2.98</v>
      </c>
      <c r="AM60" s="57" t="str">
        <f>G57</f>
        <v>Angleterre</v>
      </c>
      <c r="AN60" s="51">
        <f>SUM(AR60:AU60)</f>
        <v>3</v>
      </c>
      <c r="AO60" s="58">
        <f>F57+E59+E60</f>
        <v>3</v>
      </c>
      <c r="AP60" s="51">
        <f>E57+F59+F60</f>
        <v>4</v>
      </c>
      <c r="AQ60" s="59">
        <f>AO60-AP60</f>
        <v>-1</v>
      </c>
      <c r="AR60" s="51">
        <f>IF(ISBLANK(E60),0,IF(AU57=3,0,IF(AU57=1,1,3)))</f>
        <v>0</v>
      </c>
      <c r="AS60" s="51">
        <f>IF(ISBLANK(E59),0,IF(AU58=3,0,IF(AU58=1,1,3)))</f>
        <v>3</v>
      </c>
      <c r="AT60" s="51">
        <f>IF(ISBLANK(F57),0,IF(AU59=3,0,IF(AU59=1,1,3)))</f>
        <v>0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30002</v>
      </c>
      <c r="BB60" s="51">
        <f>10000*(AR60+AT60)+(E60-F60+F57-E57)*100+(E60+F57)</f>
        <v>-198</v>
      </c>
      <c r="BC60" s="59">
        <f>10000*(AS60+AT60)+(E59-F59+F57-E57)*100+(E59+F57)</f>
        <v>30002</v>
      </c>
      <c r="BD60" s="60">
        <f>-BG57</f>
        <v>0.5</v>
      </c>
      <c r="BE60" s="61">
        <f>-BG58</f>
        <v>-0.5</v>
      </c>
      <c r="BF60" s="61">
        <f>-BG59</f>
        <v>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officiels'!H61,W!E61='Résultats officiels'!E61,'Résultats officiels'!F61=W!F61),1,""))</f>
        <v/>
      </c>
      <c r="D61" s="71" t="str">
        <f>G56</f>
        <v>Panama</v>
      </c>
      <c r="E61" s="217">
        <v>0</v>
      </c>
      <c r="F61" s="217">
        <v>0</v>
      </c>
      <c r="G61" s="74" t="str">
        <f>D57</f>
        <v>Tunisie</v>
      </c>
      <c r="H61" s="95">
        <f t="shared" si="0"/>
        <v>3</v>
      </c>
      <c r="I61" s="118"/>
      <c r="J61" s="119" t="str">
        <f>IF(OR(I59&lt;3,I58&lt;2),"TIRAGE AU SORT !!!"," ")</f>
        <v xml:space="preserve"> </v>
      </c>
      <c r="K61" s="175"/>
      <c r="L61" s="175"/>
      <c r="M61" s="175"/>
      <c r="N61" s="175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7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7"/>
      <c r="J63" s="95"/>
      <c r="K63" s="95"/>
      <c r="L63" s="95"/>
      <c r="M63" s="95"/>
      <c r="N63" s="95"/>
      <c r="O63" s="95"/>
      <c r="P63" s="175"/>
      <c r="Q63" s="175"/>
      <c r="R63" s="175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officiels'!H64,W!E64='Résultats officiels'!E64,'Résultats officiels'!F64=W!F64),1,""))</f>
        <v/>
      </c>
      <c r="D64" s="67" t="s">
        <v>78</v>
      </c>
      <c r="E64" s="217">
        <v>3</v>
      </c>
      <c r="F64" s="217">
        <v>0</v>
      </c>
      <c r="G64" s="72" t="s">
        <v>79</v>
      </c>
      <c r="H64" s="95">
        <f t="shared" si="0"/>
        <v>1</v>
      </c>
      <c r="I64" s="177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6"/>
      <c r="Q64" s="176"/>
      <c r="R64" s="176"/>
      <c r="S64" s="280" t="s">
        <v>107</v>
      </c>
      <c r="T64" s="281"/>
      <c r="U64" s="262">
        <f>SUM(U51:U62)</f>
        <v>56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officiels'!H65,W!E65='Résultats officiels'!E65,'Résultats officiels'!F65=W!F65),1,""))</f>
        <v/>
      </c>
      <c r="D65" s="68" t="s">
        <v>132</v>
      </c>
      <c r="E65" s="217">
        <v>2</v>
      </c>
      <c r="F65" s="217">
        <v>0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7</v>
      </c>
      <c r="L65" s="104">
        <f>INDEX(AO65:AO68,MATCH(AK65,$AL65:$AL68,0))</f>
        <v>5</v>
      </c>
      <c r="M65" s="103">
        <f>INDEX(AP65:AP68,MATCH(AK65,$AL65:$AL68,0))</f>
        <v>1</v>
      </c>
      <c r="N65" s="123">
        <f>INDEX(AQ65:AQ68,MATCH(AK65,$AL65:$AL68,0))</f>
        <v>4</v>
      </c>
      <c r="O65" s="95"/>
      <c r="P65" s="176"/>
      <c r="Q65" s="176"/>
      <c r="R65" s="176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0.95000000000000018</v>
      </c>
      <c r="AL65" s="44">
        <f>SUM(BD65:BG65)+2.45</f>
        <v>0.95000000000000018</v>
      </c>
      <c r="AM65" s="45" t="str">
        <f>D64</f>
        <v>Colombie</v>
      </c>
      <c r="AN65" s="46">
        <f>SUM(AR65:AU65)</f>
        <v>7</v>
      </c>
      <c r="AO65" s="47">
        <f>E64+E66+F68</f>
        <v>5</v>
      </c>
      <c r="AP65" s="46">
        <f>F64+F66+E68</f>
        <v>1</v>
      </c>
      <c r="AQ65" s="48">
        <f>AO65-AP65</f>
        <v>4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1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1</v>
      </c>
      <c r="AZ65" s="47">
        <f>10000*(AS65+AT65)+(E66-F66+E64-F64)*100+(E66+E64)</f>
        <v>40304</v>
      </c>
      <c r="BA65" s="46">
        <f>10000*(AS65+AU65)+(E64-F64+F68-E68)*100+(E64+F68)</f>
        <v>60404</v>
      </c>
      <c r="BB65" s="46">
        <f>10000*(AT65+AU65)+(F68-E68+E66-F66)*100+(F68+E66)</f>
        <v>40102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officiels'!H66,W!E66='Résultats officiels'!E66,'Résultats officiels'!F66=W!F66),1,""))</f>
        <v/>
      </c>
      <c r="D66" s="68" t="str">
        <f>D64</f>
        <v>Colombie</v>
      </c>
      <c r="E66" s="217">
        <v>1</v>
      </c>
      <c r="F66" s="217">
        <v>1</v>
      </c>
      <c r="G66" s="73" t="str">
        <f>D65</f>
        <v>Pologne</v>
      </c>
      <c r="H66" s="95">
        <f t="shared" si="0"/>
        <v>3</v>
      </c>
      <c r="I66" s="106">
        <f>AI66</f>
        <v>2</v>
      </c>
      <c r="J66" s="124" t="str">
        <f>INDEX(AM65:AM68,MATCH(AK66,$AL65:$AL68,0))</f>
        <v>Pologne</v>
      </c>
      <c r="K66" s="108">
        <f>INDEX(AN65:AN68,MATCH(AK66,$AL65:$AL68,0))</f>
        <v>5</v>
      </c>
      <c r="L66" s="109">
        <f>INDEX(AO65:AO68,MATCH(AK66,$AL65:$AL68,0))</f>
        <v>5</v>
      </c>
      <c r="M66" s="108">
        <f>INDEX(AP65:AP68,MATCH(AK66,$AL65:$AL68,0))</f>
        <v>3</v>
      </c>
      <c r="N66" s="110">
        <f>INDEX(AQ65:AQ68,MATCH(AK66,$AL65:$AL68,0))</f>
        <v>2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1.9700000000000002</v>
      </c>
      <c r="AL66" s="52">
        <f>SUM(BD66:BG66)+2.46</f>
        <v>2.96</v>
      </c>
      <c r="AM66" s="45" t="str">
        <f>G64</f>
        <v>Japon</v>
      </c>
      <c r="AN66" s="46">
        <f>SUM(AR66:AU66)</f>
        <v>4</v>
      </c>
      <c r="AO66" s="47">
        <f>F64+F67+E69</f>
        <v>4</v>
      </c>
      <c r="AP66" s="46">
        <f>E64+E67+F69</f>
        <v>6</v>
      </c>
      <c r="AQ66" s="48">
        <f>AO66-AP66</f>
        <v>-2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1</v>
      </c>
      <c r="AU66" s="46">
        <f>IF(ISBLANK(F67),0,IF(F67&gt;E67,3,IF(F67=E67,1,0)))</f>
        <v>3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1</v>
      </c>
      <c r="AZ66" s="47">
        <f>10000*(AR66+AT66)+(F64-E64+E69-F69)*100+(F64+E69)</f>
        <v>9702</v>
      </c>
      <c r="BA66" s="46">
        <f>10000*(AR66+AU66)+(F64-E64+F67-E67)*100+(F64+F67)</f>
        <v>29802</v>
      </c>
      <c r="BB66" s="46" t="s">
        <v>73</v>
      </c>
      <c r="BC66" s="48">
        <f>10000*(AT66+AU66)+(F67-E67+E69-F69)*100+(F67+E69)</f>
        <v>40104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-0.5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officiels'!H67,W!E67='Résultats officiels'!E67,'Résultats officiels'!F67=W!F67),1,""))</f>
        <v/>
      </c>
      <c r="D67" s="68" t="str">
        <f>G65</f>
        <v>Sénégal</v>
      </c>
      <c r="E67" s="217">
        <v>1</v>
      </c>
      <c r="F67" s="217">
        <v>2</v>
      </c>
      <c r="G67" s="73" t="str">
        <f>G64</f>
        <v>Japon</v>
      </c>
      <c r="H67" s="95">
        <f t="shared" si="0"/>
        <v>2</v>
      </c>
      <c r="I67" s="106">
        <f>AI67</f>
        <v>3</v>
      </c>
      <c r="J67" s="68" t="str">
        <f>INDEX(AM65:AM68,MATCH(AK67,$AL65:$AL68,0))</f>
        <v>Japon</v>
      </c>
      <c r="K67" s="111">
        <f>INDEX(AN65:AN68,MATCH(AK67,$AL65:$AL68,0))</f>
        <v>4</v>
      </c>
      <c r="L67" s="112">
        <f>INDEX(AO65:AO68,MATCH(AK67,$AL65:$AL68,0))</f>
        <v>4</v>
      </c>
      <c r="M67" s="111">
        <f>INDEX(AP65:AP68,MATCH(AK67,$AL65:$AL68,0))</f>
        <v>6</v>
      </c>
      <c r="N67" s="113">
        <f>INDEX(AQ65:AQ68,MATCH(AK67,$AL65:$AL68,0))</f>
        <v>-2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2.96</v>
      </c>
      <c r="AL67" s="52">
        <f>SUM(BD67:BG67)+2.47</f>
        <v>1.9700000000000002</v>
      </c>
      <c r="AM67" s="45" t="str">
        <f>D65</f>
        <v>Pologne</v>
      </c>
      <c r="AN67" s="46">
        <f>SUM(AR67:AU67)</f>
        <v>5</v>
      </c>
      <c r="AO67" s="47">
        <f>E65+F66+F69</f>
        <v>5</v>
      </c>
      <c r="AP67" s="46">
        <f>F65+E66+E69</f>
        <v>3</v>
      </c>
      <c r="AQ67" s="48">
        <f>AO67-AP67</f>
        <v>2</v>
      </c>
      <c r="AR67" s="46">
        <f>IF(ISBLANK(F66),0,IF(AT65=3,0,IF(AT65=1,1,3)))</f>
        <v>1</v>
      </c>
      <c r="AS67" s="46">
        <f>IF(ISBLANK(F69),0,IF(F69&gt;E69,3,IF(F69=E69,1,0)))</f>
        <v>1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0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20003</v>
      </c>
      <c r="BA67" s="46" t="s">
        <v>73</v>
      </c>
      <c r="BB67" s="46">
        <f>10000*(AR67+AU67)+(E65-F65+F66-E66)*100+(E65+F66)</f>
        <v>40203</v>
      </c>
      <c r="BC67" s="48">
        <f>10000*(AS67+AU67)+(E65-F65+F69-E69)*100+(E65+F69)</f>
        <v>40204</v>
      </c>
      <c r="BD67" s="53">
        <f>-BF65</f>
        <v>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>
        <f>IF(H68=0,"",IF(AND(H68='Résultats officiels'!H68,W!E68='Résultats officiels'!E68,'Résultats officiels'!F68=W!F68),1,""))</f>
        <v>1</v>
      </c>
      <c r="D68" s="68" t="str">
        <f>G65</f>
        <v>Sénégal</v>
      </c>
      <c r="E68" s="217">
        <v>0</v>
      </c>
      <c r="F68" s="217">
        <v>1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Sénégal</v>
      </c>
      <c r="K68" s="115">
        <f>INDEX(AN65:AN68,MATCH(AK68,$AL65:$AL68,0))</f>
        <v>0</v>
      </c>
      <c r="L68" s="116">
        <f>INDEX(AO65:AO68,MATCH(AK68,$AL65:$AL68,0))</f>
        <v>1</v>
      </c>
      <c r="M68" s="115">
        <f>INDEX(AP65:AP68,MATCH(AK68,$AL65:$AL68,0))</f>
        <v>5</v>
      </c>
      <c r="N68" s="117">
        <f>INDEX(AQ65:AQ68,MATCH(AK68,$AL65:$AL68,0))</f>
        <v>-4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3.98</v>
      </c>
      <c r="AL68" s="56">
        <f>SUM(BD68:BG68)+2.48</f>
        <v>3.98</v>
      </c>
      <c r="AM68" s="57" t="str">
        <f>G65</f>
        <v>Sénégal</v>
      </c>
      <c r="AN68" s="51">
        <f>SUM(AR68:AU68)</f>
        <v>0</v>
      </c>
      <c r="AO68" s="58">
        <f>F65+E67+E68</f>
        <v>1</v>
      </c>
      <c r="AP68" s="51">
        <f>E65+F67+F68</f>
        <v>5</v>
      </c>
      <c r="AQ68" s="59">
        <f>AO68-AP68</f>
        <v>-4</v>
      </c>
      <c r="AR68" s="51">
        <f>IF(ISBLANK(E68),0,IF(AU65=3,0,IF(AU65=1,1,3)))</f>
        <v>0</v>
      </c>
      <c r="AS68" s="51">
        <f>IF(ISBLANK(E67),0,IF(AU66=3,0,IF(AU66=1,1,3)))</f>
        <v>0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-199</v>
      </c>
      <c r="BB68" s="51">
        <f>10000*(AR68+AT68)+(E68-F68+F65-E65)*100+(E68+F65)</f>
        <v>-300</v>
      </c>
      <c r="BC68" s="59">
        <f>10000*(AS68+AT68)+(E67-F67+F65-E65)*100+(E67+F65)</f>
        <v>-299</v>
      </c>
      <c r="BD68" s="60">
        <f>-BG65</f>
        <v>0.5</v>
      </c>
      <c r="BE68" s="61">
        <f>-BG66</f>
        <v>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officiels'!H69,W!E69='Résultats officiels'!E69,'Résultats officiels'!F69=W!F69),1,""))</f>
        <v/>
      </c>
      <c r="D69" s="71" t="str">
        <f>G64</f>
        <v>Japon</v>
      </c>
      <c r="E69" s="217">
        <v>2</v>
      </c>
      <c r="F69" s="217">
        <v>2</v>
      </c>
      <c r="G69" s="74" t="str">
        <f>D65</f>
        <v>Pologne</v>
      </c>
      <c r="H69" s="95">
        <f t="shared" si="0"/>
        <v>3</v>
      </c>
      <c r="I69" s="118"/>
      <c r="J69" s="119" t="str">
        <f>IF(OR(I67&lt;3,I66&lt;2),"TIRAGE AU SORT !!!"," ")</f>
        <v xml:space="preserve"> </v>
      </c>
      <c r="K69" s="175"/>
      <c r="L69" s="175"/>
      <c r="M69" s="175"/>
      <c r="N69" s="17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Y56:AC57"/>
    <mergeCell ref="S57:T58"/>
    <mergeCell ref="U57:U58"/>
    <mergeCell ref="V58:X60"/>
    <mergeCell ref="S59:T60"/>
    <mergeCell ref="U59:U60"/>
    <mergeCell ref="U64:U65"/>
    <mergeCell ref="S51:T52"/>
    <mergeCell ref="U51:U52"/>
    <mergeCell ref="U2:X2"/>
    <mergeCell ref="V64:X65"/>
    <mergeCell ref="S55:T56"/>
    <mergeCell ref="U55:U56"/>
    <mergeCell ref="S61:T62"/>
    <mergeCell ref="U61:U62"/>
    <mergeCell ref="S63:U63"/>
    <mergeCell ref="S64:T65"/>
    <mergeCell ref="S53:T54"/>
    <mergeCell ref="U53:U54"/>
    <mergeCell ref="S16:S17"/>
    <mergeCell ref="T16:T17"/>
    <mergeCell ref="S43:S44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S46:T47"/>
    <mergeCell ref="U46:U47"/>
    <mergeCell ref="Q46:R46"/>
    <mergeCell ref="T43:T44"/>
    <mergeCell ref="Y43:Y44"/>
    <mergeCell ref="Z43:Z44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O30:P31"/>
    <mergeCell ref="S30:S31"/>
    <mergeCell ref="T30:T31"/>
    <mergeCell ref="O32:P33"/>
    <mergeCell ref="S32:S33"/>
    <mergeCell ref="T32:T33"/>
    <mergeCell ref="O26:P27"/>
    <mergeCell ref="S26:S27"/>
    <mergeCell ref="T26:T27"/>
    <mergeCell ref="O28:P29"/>
    <mergeCell ref="S28:S29"/>
    <mergeCell ref="T28:T29"/>
    <mergeCell ref="O24:P25"/>
    <mergeCell ref="S25:V25"/>
    <mergeCell ref="O20:P21"/>
    <mergeCell ref="S20:S21"/>
    <mergeCell ref="T20:T21"/>
    <mergeCell ref="Y20:AA23"/>
    <mergeCell ref="O22:P23"/>
    <mergeCell ref="S22:S23"/>
    <mergeCell ref="T22:T23"/>
    <mergeCell ref="T8:T9"/>
    <mergeCell ref="O10:P11"/>
    <mergeCell ref="S10:S11"/>
    <mergeCell ref="T10:T11"/>
    <mergeCell ref="Y13:AA19"/>
    <mergeCell ref="O14:P15"/>
    <mergeCell ref="S14:S15"/>
    <mergeCell ref="T14:T15"/>
    <mergeCell ref="O16:P17"/>
    <mergeCell ref="O12:P13"/>
    <mergeCell ref="S12:S13"/>
    <mergeCell ref="T12:T13"/>
    <mergeCell ref="O18:P19"/>
    <mergeCell ref="S18:S19"/>
    <mergeCell ref="T18:T19"/>
    <mergeCell ref="Y7:AA12"/>
    <mergeCell ref="O8:P9"/>
    <mergeCell ref="S8:S9"/>
    <mergeCell ref="D3:F3"/>
    <mergeCell ref="G3:W4"/>
    <mergeCell ref="B4:B5"/>
    <mergeCell ref="C4:C5"/>
    <mergeCell ref="S7:V7"/>
  </mergeCells>
  <conditionalFormatting sqref="U8 U10 U12 U14 U16 U18 U20 U22 U26 U28 U30 U32 U36 U38 U43">
    <cfRule type="expression" dxfId="228" priority="7" stopIfTrue="1">
      <formula>100*$V8+$W8&gt;100*$V9+$W9</formula>
    </cfRule>
  </conditionalFormatting>
  <conditionalFormatting sqref="U9 U11 U13 U15 U17 U19 U21 U23 U27 U29 U31 U33 U37 U39 U44">
    <cfRule type="expression" dxfId="227" priority="6" stopIfTrue="1">
      <formula>100*$V9+$W9&gt;100*$V8+$W8</formula>
    </cfRule>
  </conditionalFormatting>
  <conditionalFormatting sqref="AA43">
    <cfRule type="expression" dxfId="226" priority="5" stopIfTrue="1">
      <formula>100*$AB43+$AC43&gt;100*$AB44+$AC44</formula>
    </cfRule>
  </conditionalFormatting>
  <conditionalFormatting sqref="AA44">
    <cfRule type="expression" dxfId="225" priority="4" stopIfTrue="1">
      <formula>100*$AB44+$AC44&gt;100*$AB43+$AC43</formula>
    </cfRule>
  </conditionalFormatting>
  <conditionalFormatting sqref="J35:N35 J43:N43 J11:N11 J27:N27 J19:N19 J51:N51 J59:N59 J67:N67">
    <cfRule type="expression" dxfId="224" priority="3" stopIfTrue="1">
      <formula>OR($I11&lt;3)</formula>
    </cfRule>
  </conditionalFormatting>
  <conditionalFormatting sqref="J36:N36 J44:N44 J12:N12 J28:N28 J20:N20 J52:N52 J60:N60 J68:N68">
    <cfRule type="expression" dxfId="223" priority="2" stopIfTrue="1">
      <formula>$I12&lt;3</formula>
    </cfRule>
  </conditionalFormatting>
  <conditionalFormatting sqref="U46:U47 AA46:AA51">
    <cfRule type="cellIs" dxfId="222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4" t="s">
        <v>159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-2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officiels'!H8,X!E8='Résultats officiels'!E8,'Résultats officiels'!F8=X!F8),1,""))</f>
        <v/>
      </c>
      <c r="D8" s="67" t="s">
        <v>104</v>
      </c>
      <c r="E8" s="217">
        <v>2</v>
      </c>
      <c r="F8" s="217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1</v>
      </c>
      <c r="P8" s="293"/>
      <c r="Q8" s="97" t="str">
        <f>IF(AND('Résultats officiels'!O8&gt;0,U8='Résultats officiels'!U8),"E",IF(AND('Résultats officiels'!O12&gt;0,'Résultats officiels'!U13=X!U8),"E",""))</f>
        <v>E</v>
      </c>
      <c r="R8" s="98" t="str">
        <f>IF('Résultats officiels'!O8=0,"",IF(AND(U8='Résultats officiels'!U8,X!U9='Résultats officiels'!U9),"A",""))</f>
        <v>A</v>
      </c>
      <c r="S8" s="286">
        <f>IF(O8=0,"",IF(AND(R8="A",O8='Résultats officiels'!O8),1,IF(AND(X!R9="A",X!O8='Résultats officiels'!O12),1,"")))</f>
        <v>1</v>
      </c>
      <c r="T8" s="287" t="str">
        <f>IF(O8=0,"",IF(AND(R8="A",O8='Résultats officiels'!O8,V8='Résultats officiels'!V8,'Résultats officiels'!V9=X!V9),1,IF(AND(X!R9="A",X!O8='Résultats officiels'!O12,X!V8='Résultats officiels'!V13,'Résultats officiels'!V12=X!V9),1,"")))</f>
        <v/>
      </c>
      <c r="U8" s="99" t="str">
        <f>IF(OR(I10&lt;2),"A1",T(J9))</f>
        <v>Uruguay</v>
      </c>
      <c r="V8" s="218">
        <v>1</v>
      </c>
      <c r="W8" s="12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officiels'!H9,X!E9='Résultats officiels'!E9,'Résultats officiels'!F9=X!F9),1,""))</f>
        <v/>
      </c>
      <c r="D9" s="68" t="s">
        <v>122</v>
      </c>
      <c r="E9" s="217">
        <v>1</v>
      </c>
      <c r="F9" s="217">
        <v>3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9</v>
      </c>
      <c r="M9" s="103">
        <f>INDEX(AP9:AP12,MATCH(AK9,$AL9:$AL12,0))</f>
        <v>2</v>
      </c>
      <c r="N9" s="105">
        <f>INDEX(AQ9:AQ12,MATCH(AK9,$AL9:$AL12,0))</f>
        <v>7</v>
      </c>
      <c r="O9" s="293"/>
      <c r="P9" s="293"/>
      <c r="Q9" s="97" t="str">
        <f>IF(AND('Résultats officiels'!O8&gt;0,U9='Résultats officiels'!U9),"E",IF(AND('Résultats officiels'!O12&gt;0,'Résultats officiels'!U12=X!U9),"E",""))</f>
        <v>E</v>
      </c>
      <c r="R9" s="98" t="str">
        <f>IF('Résultats officiels'!O12=0,"",IF(AND(U8='Résultats officiels'!U13,'Résultats officiels'!U12=X!U9),"A",""))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0</v>
      </c>
      <c r="W9" s="12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2.95</v>
      </c>
      <c r="AM9" s="21" t="str">
        <f>D8</f>
        <v>Russie</v>
      </c>
      <c r="AN9" s="22">
        <f>SUM(AR9:AU9)</f>
        <v>3</v>
      </c>
      <c r="AO9" s="23">
        <f>E8+E10+F12</f>
        <v>3</v>
      </c>
      <c r="AP9" s="22">
        <f>F8+F10+E12</f>
        <v>4</v>
      </c>
      <c r="AQ9" s="24">
        <f>AO9-AP9</f>
        <v>-1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30102</v>
      </c>
      <c r="BA9" s="22">
        <f>10000*(AS9+AU9)+(E8-F8+F12-E12)*100+(E8+F12)</f>
        <v>30003</v>
      </c>
      <c r="BB9" s="22">
        <f>10000*(AT9+AU9)+(E10-F10+F12-E12)*100+(E10+F12)</f>
        <v>-299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officiels'!H10,X!E10='Résultats officiels'!E10,'Résultats officiels'!F10=X!F10),1,""))</f>
        <v/>
      </c>
      <c r="D10" s="68" t="str">
        <f>D8</f>
        <v>Russie</v>
      </c>
      <c r="E10" s="217">
        <v>0</v>
      </c>
      <c r="F10" s="217">
        <v>1</v>
      </c>
      <c r="G10" s="73" t="str">
        <f>D9</f>
        <v>Egypte</v>
      </c>
      <c r="H10" s="95">
        <f t="shared" si="0"/>
        <v>2</v>
      </c>
      <c r="I10" s="106">
        <f>AI10</f>
        <v>2</v>
      </c>
      <c r="J10" s="107" t="str">
        <f>INDEX(AM9:AM12,MATCH(AK10,$AL9:$AL12,0))</f>
        <v>Egypte</v>
      </c>
      <c r="K10" s="108">
        <f>INDEX(AN9:AN12,MATCH(AK10,$AL9:$AL12,0))</f>
        <v>6</v>
      </c>
      <c r="L10" s="109">
        <f>INDEX(AO9:AO12,MATCH(AK10,$AL9:$AL12,0))</f>
        <v>4</v>
      </c>
      <c r="M10" s="108">
        <f>INDEX(AP9:AP12,MATCH(AK10,$AL9:$AL12,0))</f>
        <v>3</v>
      </c>
      <c r="N10" s="110">
        <f>INDEX(AQ9:AQ12,MATCH(AK10,$AL9:$AL12,0))</f>
        <v>1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officiels'!U15=X!U10),"E",""))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officiels'!O10),1,IF(AND(X!R11="A",X!O10='Résultats officiels'!O14),1,"")))</f>
        <v/>
      </c>
      <c r="T10" s="310" t="str">
        <f>IF(O10=0,"",IF(AND(R10="A",O10='Résultats officiels'!O10,V10='Résultats officiels'!V10,'Résultats officiels'!V11=X!V11),1,IF(AND(X!R11="A",X!O10='Résultats officiels'!O14,X!V10='Résultats officiels'!V15,'Résultats officiels'!V14=X!V11),1,"")))</f>
        <v/>
      </c>
      <c r="U10" s="99" t="str">
        <f>IF(OR(I26&lt;2),"C1",T(J25))</f>
        <v>France</v>
      </c>
      <c r="V10" s="218">
        <v>1</v>
      </c>
      <c r="W10" s="12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1.9700000000000002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0</v>
      </c>
      <c r="AP10" s="22">
        <f>E8+E11+F13</f>
        <v>7</v>
      </c>
      <c r="AQ10" s="24">
        <f>AO10-AP10</f>
        <v>-7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-400</v>
      </c>
      <c r="BA10" s="22">
        <f>10000*(AR10+AU10)+(F8-E8+F11-E11)*100+(F8+F11)</f>
        <v>-500</v>
      </c>
      <c r="BB10" s="22" t="s">
        <v>73</v>
      </c>
      <c r="BC10" s="24">
        <f>10000*(AT10+AU10)+(F11-E11+E13-F13)*100+(F11+E13)</f>
        <v>-500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officiels'!H11,X!E11='Résultats officiels'!E11,'Résultats officiels'!F11=X!F11),1,""))</f>
        <v/>
      </c>
      <c r="D11" s="68" t="str">
        <f>G9</f>
        <v>Uruguay</v>
      </c>
      <c r="E11" s="217">
        <v>3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Russie</v>
      </c>
      <c r="K11" s="111">
        <f>INDEX(AN9:AN12,MATCH(AK11,$AL9:$AL12,0))</f>
        <v>3</v>
      </c>
      <c r="L11" s="112">
        <f>INDEX(AO9:AO12,MATCH(AK11,$AL9:$AL12,0))</f>
        <v>3</v>
      </c>
      <c r="M11" s="111">
        <f>INDEX(AP9:AP12,MATCH(AK11,$AL9:$AL12,0))</f>
        <v>4</v>
      </c>
      <c r="N11" s="113">
        <f>INDEX(AQ9:AQ12,MATCH(AK11,$AL9:$AL12,0))</f>
        <v>-1</v>
      </c>
      <c r="O11" s="293"/>
      <c r="P11" s="293"/>
      <c r="Q11" s="97" t="str">
        <f>IF(AND('Résultats officiels'!O10&gt;0,U11='Résultats officiels'!U11),"E",IF(AND('Résultats officiels'!O14&gt;0,'Résultats officiels'!U14=X!U11),"E",""))</f>
        <v>E</v>
      </c>
      <c r="R11" s="98" t="str">
        <f>IF('Résultats officiels'!O14=0,"",IF(AND(U10='Résultats officiels'!U15,'Résultats officiels'!U14=X!U11),"A",""))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19">
        <v>0</v>
      </c>
      <c r="W11" s="12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2.95</v>
      </c>
      <c r="AL11" s="28">
        <f>SUM(BD11:BG11)+2.47</f>
        <v>1.9700000000000002</v>
      </c>
      <c r="AM11" s="21" t="str">
        <f>D9</f>
        <v>Egypte</v>
      </c>
      <c r="AN11" s="22">
        <f>SUM(AR11:AU11)</f>
        <v>6</v>
      </c>
      <c r="AO11" s="23">
        <f>E9+F10+F13</f>
        <v>4</v>
      </c>
      <c r="AP11" s="22">
        <f>F9+E10+E13</f>
        <v>3</v>
      </c>
      <c r="AQ11" s="24">
        <f>AO11-AP11</f>
        <v>1</v>
      </c>
      <c r="AR11" s="22">
        <f>IF(ISBLANK(F10),0,IF(AT9=3,0,IF(AT9=1,1,3)))</f>
        <v>3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1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60303</v>
      </c>
      <c r="BA11" s="22" t="s">
        <v>73</v>
      </c>
      <c r="BB11" s="22">
        <f>10000*(AR11+AU11)+(E9-F9+F10-E10)*100+(E9+F10)</f>
        <v>29902</v>
      </c>
      <c r="BC11" s="24">
        <f>10000*(AS11+AU11)+(E9-F9+F13-E13)*100+(E9+F13)</f>
        <v>30003</v>
      </c>
      <c r="BD11" s="29">
        <f>-BF9</f>
        <v>-0.5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officiels'!H12,X!E12='Résultats officiels'!E12,'Résultats officiels'!F12=X!F12),1,""))</f>
        <v/>
      </c>
      <c r="D12" s="68" t="str">
        <f>G9</f>
        <v>Uruguay</v>
      </c>
      <c r="E12" s="217">
        <v>3</v>
      </c>
      <c r="F12" s="217">
        <v>1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0</v>
      </c>
      <c r="M12" s="115">
        <f>INDEX(AP9:AP12,MATCH(AK12,$AL9:$AL12,0))</f>
        <v>7</v>
      </c>
      <c r="N12" s="117">
        <f>INDEX(AQ9:AQ12,MATCH(AK12,$AL9:$AL12,0))</f>
        <v>-7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officiels'!U9=X!U12),"E",""))</f>
        <v>E</v>
      </c>
      <c r="R12" s="98" t="str">
        <f>IF('Résultats officiels'!O12=0,"",IF(AND(U12='Résultats officiels'!U12,'Résultats officiels'!U13=X!U13),"A",""))</f>
        <v/>
      </c>
      <c r="S12" s="286" t="str">
        <f>IF(O12=0,"",IF(AND(R12="A",O12='Résultats officiels'!O12),1,IF(AND(X!R13="A",X!O12='Résultats officiels'!O8),1,"")))</f>
        <v/>
      </c>
      <c r="T12" s="308" t="str">
        <f>IF(O12=0,"",IF(AND(R12="A",O12='Résultats officiels'!O12,V12='Résultats officiels'!V12,'Résultats officiels'!V13=X!V13),1,IF(AND(X!R13="A",X!O12='Résultats officiels'!O8,X!V12='Résultats officiels'!V9,'Résultats officiels'!V8=X!V13),1,"")))</f>
        <v/>
      </c>
      <c r="U12" s="99" t="str">
        <f>IF(OR(I18&lt;2),"B1",T(J17))</f>
        <v>Espagne</v>
      </c>
      <c r="V12" s="218">
        <v>2</v>
      </c>
      <c r="W12" s="12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9</v>
      </c>
      <c r="AP12" s="27">
        <f>E9+F11+F12</f>
        <v>2</v>
      </c>
      <c r="AQ12" s="33">
        <f>AO12-AP12</f>
        <v>7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60506</v>
      </c>
      <c r="BB12" s="27">
        <f>10000*(AR12+AT12)+(F9-E9+E12-F12)*100+(F9+E12)</f>
        <v>60406</v>
      </c>
      <c r="BC12" s="33">
        <f>10000*(AS12+AT12)+(E11-F11+F9-E9)*100+(E11+F9)</f>
        <v>60506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officiels'!H13,X!E13='Résultats officiels'!E13,'Résultats officiels'!F13=X!F13),1,""))</f>
        <v/>
      </c>
      <c r="D13" s="71" t="str">
        <f>G8</f>
        <v>Arabie Saoudite</v>
      </c>
      <c r="E13" s="217">
        <v>0</v>
      </c>
      <c r="F13" s="217">
        <v>2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5"/>
      <c r="L13" s="175"/>
      <c r="M13" s="175"/>
      <c r="N13" s="175"/>
      <c r="O13" s="293"/>
      <c r="P13" s="293"/>
      <c r="Q13" s="97" t="str">
        <f>IF(AND('Résultats officiels'!O12&gt;0,U13='Résultats officiels'!U13),"E",IF(AND('Résultats officiels'!O8&gt;0,'Résultats officiels'!U8=X!U13),"E",""))</f>
        <v/>
      </c>
      <c r="R13" s="98" t="str">
        <f>IF('Résultats officiels'!O8=0,"",IF(AND(U12='Résultats officiels'!U9,'Résultats officiels'!U8=X!U13),"A",""))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Egypte</v>
      </c>
      <c r="V13" s="219">
        <v>0</v>
      </c>
      <c r="W13" s="12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7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officiels'!U11=X!U14),"E",""))</f>
        <v>E</v>
      </c>
      <c r="R14" s="98" t="str">
        <f>IF('Résultats officiels'!O14=0,"",IF(AND(U14='Résultats officiels'!U14,'Résultats officiels'!U15=X!U15),"A",""))</f>
        <v/>
      </c>
      <c r="S14" s="286" t="str">
        <f>IF(O14=0,"",IF(AND(R14="A",O14='Résultats officiels'!O14),1,IF(AND(X!R15="A",X!O14='Résultats officiels'!O10),1,"")))</f>
        <v/>
      </c>
      <c r="T14" s="308" t="str">
        <f>IF(O14=0,"",IF(AND(R14="A",O14='Résultats officiels'!O14,V14='Résultats officiels'!V14,'Résultats officiels'!V15=X!V15),1,IF(AND(X!R15="A",X!O14='Résultats officiels'!O10,X!V14='Résultats officiels'!V11,'Résultats officiels'!V10=X!V15),1,"")))</f>
        <v/>
      </c>
      <c r="U14" s="99" t="str">
        <f>IF(OR(I34&lt;2),"D1",T(J33))</f>
        <v>Argentine</v>
      </c>
      <c r="V14" s="218">
        <v>2</v>
      </c>
      <c r="W14" s="12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7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officiels'!U10=X!U15),"E",""))</f>
        <v/>
      </c>
      <c r="R15" s="98" t="str">
        <f>IF('Résultats officiels'!O10=0,"",IF(AND(U15='Résultats officiels'!U10,'Résultats officiels'!U11=X!U14),"A",""))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Australie</v>
      </c>
      <c r="V15" s="219">
        <v>0</v>
      </c>
      <c r="W15" s="12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officiels'!H16,X!E16='Résultats officiels'!E16,'Résultats officiels'!F16=X!F16),1,""))</f>
        <v/>
      </c>
      <c r="D16" s="67" t="s">
        <v>124</v>
      </c>
      <c r="E16" s="217">
        <v>1</v>
      </c>
      <c r="F16" s="217">
        <v>0</v>
      </c>
      <c r="G16" s="72" t="s">
        <v>96</v>
      </c>
      <c r="H16" s="95">
        <f t="shared" si="0"/>
        <v>1</v>
      </c>
      <c r="I16" s="177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officiels'!U21=X!U16),"E",""))</f>
        <v>E</v>
      </c>
      <c r="R16" s="98" t="str">
        <f>IF('Résultats officiels'!O16=0,"",IF(AND(U16='Résultats officiels'!U16,'Résultats officiels'!U17=X!U17),"A",""))</f>
        <v/>
      </c>
      <c r="S16" s="286" t="str">
        <f>IF(O16=0,"",IF(AND(R16="A",O16='Résultats officiels'!O16),1,IF(AND(X!R17="A",X!O16='Résultats officiels'!O20),1,"")))</f>
        <v/>
      </c>
      <c r="T16" s="308" t="str">
        <f>IF(O16=0,"",IF(AND(R16="A",O16='Résultats officiels'!O16,V16='Résultats officiels'!V16,'Résultats officiels'!V17=X!V17),1,IF(AND(X!R17="A",X!O16='Résultats officiels'!O20,X!V16='Résultats officiels'!V21,'Résultats officiels'!V20=X!V17),1,"")))</f>
        <v/>
      </c>
      <c r="U16" s="121" t="str">
        <f>IF(OR(I42&lt;2),"E1",T(J41))</f>
        <v>Brésil</v>
      </c>
      <c r="V16" s="218">
        <v>1</v>
      </c>
      <c r="W16" s="12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officiels'!H17,X!E17='Résultats officiels'!E17,'Résultats officiels'!F17=X!F17),1,""))</f>
        <v/>
      </c>
      <c r="D17" s="68" t="s">
        <v>101</v>
      </c>
      <c r="E17" s="217">
        <v>1</v>
      </c>
      <c r="F17" s="217">
        <v>2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9</v>
      </c>
      <c r="L17" s="104">
        <f>INDEX(AO17:AO20,MATCH(AK17,$AL17:$AL20,0))</f>
        <v>7</v>
      </c>
      <c r="M17" s="103">
        <f>INDEX(AP17:AP20,MATCH(AK17,$AL17:$AL20,0))</f>
        <v>1</v>
      </c>
      <c r="N17" s="123">
        <f>INDEX(AQ17:AQ20,MATCH(AK17,$AL17:$AL20,0))</f>
        <v>6</v>
      </c>
      <c r="O17" s="293"/>
      <c r="P17" s="293"/>
      <c r="Q17" s="97" t="str">
        <f>IF(AND('Résultats officiels'!O16&gt;0,U17='Résultats officiels'!U17),"E",IF(AND('Résultats officiels'!O20&gt;0,'Résultats officiels'!U20=X!U17),"E",""))</f>
        <v>E</v>
      </c>
      <c r="R17" s="98" t="str">
        <f>IF('Résultats officiels'!O20=0,"",IF(AND(U16='Résultats officiels'!U21,'Résultats officiels'!U20=X!U17),"A",""))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Suède</v>
      </c>
      <c r="V17" s="219">
        <v>0</v>
      </c>
      <c r="W17" s="12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3</v>
      </c>
      <c r="AO17" s="23">
        <f>E16+E18+F20</f>
        <v>1</v>
      </c>
      <c r="AP17" s="22">
        <f>F16+F18+E20</f>
        <v>4</v>
      </c>
      <c r="AQ17" s="24">
        <f>AO17-AP17</f>
        <v>-3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29901</v>
      </c>
      <c r="BA17" s="22">
        <f>10000*(AS17+AU17)+(E16-F16+F20-E20)*100+(E16+F20)</f>
        <v>29901</v>
      </c>
      <c r="BB17" s="22">
        <f>10000*(AT17+AU17)+(F20-E20+E18-F18)*100+(F20+E18)</f>
        <v>-400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officiels'!H18,X!E18='Résultats officiels'!E18,'Résultats officiels'!F18=X!F18),1,""))</f>
        <v/>
      </c>
      <c r="D18" s="68" t="str">
        <f>D16</f>
        <v>Maroc</v>
      </c>
      <c r="E18" s="217">
        <v>0</v>
      </c>
      <c r="F18" s="217">
        <v>2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6</v>
      </c>
      <c r="L18" s="109">
        <f>INDEX(AO17:AO20,MATCH(AK18,$AL17:$AL20,0))</f>
        <v>5</v>
      </c>
      <c r="M18" s="108">
        <f>INDEX(AP17:AP20,MATCH(AK18,$AL17:$AL20,0))</f>
        <v>2</v>
      </c>
      <c r="N18" s="110">
        <f>INDEX(AQ17:AQ20,MATCH(AK18,$AL17:$AL20,0))</f>
        <v>3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1</v>
      </c>
      <c r="P18" s="293"/>
      <c r="Q18" s="97" t="str">
        <f>IF(AND('Résultats officiels'!O18&gt;0,U18='Résultats officiels'!U18),"E",IF(AND('Résultats officiels'!O22&gt;0,'Résultats officiels'!U23=X!U18),"E",""))</f>
        <v>E</v>
      </c>
      <c r="R18" s="98" t="str">
        <f>IF('Résultats officiels'!O18=0,"",IF(AND(U18='Résultats officiels'!U18,'Résultats officiels'!U19=X!U19),"A",""))</f>
        <v>A</v>
      </c>
      <c r="S18" s="286">
        <f>IF(O18=0,"",IF(AND(R18="A",O18='Résultats officiels'!O18),1,IF(AND(X!R19="A",X!O18='Résultats officiels'!O22),1,"")))</f>
        <v>1</v>
      </c>
      <c r="T18" s="308" t="str">
        <f>IF(O18=0,"",IF(AND(R18="A",O18='Résultats officiels'!O18,V18='Résultats officiels'!V18,'Résultats officiels'!V19=X!V19),1,IF(AND(X!R19="A",X!O18='Résultats officiels'!O22,X!V18='Résultats officiels'!V23,'Résultats officiels'!V22=X!V19),1,"")))</f>
        <v/>
      </c>
      <c r="U18" s="121" t="str">
        <f>IF(OR(I58&lt;2),"G1",T(J57))</f>
        <v>Belgique</v>
      </c>
      <c r="V18" s="218">
        <v>1</v>
      </c>
      <c r="W18" s="12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6</v>
      </c>
      <c r="AQ18" s="24">
        <f>AO18-AP18</f>
        <v>-6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-300</v>
      </c>
      <c r="BA18" s="22">
        <f>10000*(AR18+AU18)+(F16-E16+F19-E19)*100+(F16+F19)</f>
        <v>-400</v>
      </c>
      <c r="BB18" s="22" t="s">
        <v>73</v>
      </c>
      <c r="BC18" s="24">
        <f>10000*(AT18+AU18)+(F19-E19+E21-F21)*100+(F19+E21)</f>
        <v>-500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officiels'!H19,X!E19='Résultats officiels'!E19,'Résultats officiels'!F19=X!F19),1,""))</f>
        <v/>
      </c>
      <c r="D19" s="68" t="str">
        <f>G17</f>
        <v>Espagne</v>
      </c>
      <c r="E19" s="217">
        <v>3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3</v>
      </c>
      <c r="L19" s="112">
        <f>INDEX(AO17:AO20,MATCH(AK19,$AL17:$AL20,0))</f>
        <v>1</v>
      </c>
      <c r="M19" s="111">
        <f>INDEX(AP17:AP20,MATCH(AK19,$AL17:$AL20,0))</f>
        <v>4</v>
      </c>
      <c r="N19" s="113">
        <f>INDEX(AQ17:AQ20,MATCH(AK19,$AL17:$AL20,0))</f>
        <v>-3</v>
      </c>
      <c r="O19" s="293"/>
      <c r="P19" s="293"/>
      <c r="Q19" s="97" t="str">
        <f>IF(AND('Résultats officiels'!O18&gt;0,U19='Résultats officiels'!U19),"E",IF(AND('Résultats officiels'!O22&gt;0,'Résultats officiels'!U22=X!U19),"E",""))</f>
        <v>E</v>
      </c>
      <c r="R19" s="98" t="str">
        <f>IF('Résultats officiels'!O22=0,"",IF(AND(U18='Résultats officiels'!U23,'Résultats officiels'!U22=X!U19),"A",""))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Japon</v>
      </c>
      <c r="V19" s="219">
        <v>0</v>
      </c>
      <c r="W19" s="12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6</v>
      </c>
      <c r="AO19" s="23">
        <f>E17+F18+F21</f>
        <v>5</v>
      </c>
      <c r="AP19" s="22">
        <f>F17+E18+E21</f>
        <v>2</v>
      </c>
      <c r="AQ19" s="24">
        <f>AO19-AP19</f>
        <v>3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60404</v>
      </c>
      <c r="BA19" s="22" t="s">
        <v>73</v>
      </c>
      <c r="BB19" s="22">
        <f>10000*(AR19+AU19)+(E17-F17+F18-E18)*100+(E17+F18)</f>
        <v>30103</v>
      </c>
      <c r="BC19" s="24">
        <f>10000*(AS19+AU19)+(E17-F17+F21-E21)*100+(E17+F21)</f>
        <v>30103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officiels'!H20,X!E20='Résultats officiels'!E20,'Résultats officiels'!F20=X!F20),1,""))</f>
        <v/>
      </c>
      <c r="D20" s="68" t="str">
        <f>G17</f>
        <v>Espagne</v>
      </c>
      <c r="E20" s="217">
        <v>2</v>
      </c>
      <c r="F20" s="217">
        <v>0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6</v>
      </c>
      <c r="N20" s="117">
        <f>INDEX(AQ17:AQ20,MATCH(AK20,$AL17:$AL20,0))</f>
        <v>-6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officiels'!U17=X!U20),"E",""))</f>
        <v/>
      </c>
      <c r="R20" s="98" t="str">
        <f>IF('Résultats officiels'!O20=0,"",IF(AND(U20='Résultats officiels'!U20,'Résultats officiels'!U21=X!U21),"A",""))</f>
        <v/>
      </c>
      <c r="S20" s="286" t="str">
        <f>IF(O20=0,"",IF(AND(R20="A",O20='Résultats officiels'!O20),1,IF(AND(X!R21="A",X!O20='Résultats officiels'!O16),1,"")))</f>
        <v/>
      </c>
      <c r="T20" s="308" t="str">
        <f>IF(O20=0,"",IF(AND(R20="A",O20='Résultats officiels'!O20,V20='Résultats officiels'!V20,'Résultats officiels'!V21=X!V21),1,IF(AND(X!R21="A",X!O20='Résultats officiels'!O16,X!V20='Résultats officiels'!V17,'Résultats officiels'!V16=X!V21),1,"")))</f>
        <v/>
      </c>
      <c r="U20" s="121" t="str">
        <f>IF(OR(I50&lt;2),"F1",T(J49))</f>
        <v>Allemagne</v>
      </c>
      <c r="V20" s="218">
        <v>1</v>
      </c>
      <c r="W20" s="12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9</v>
      </c>
      <c r="AO20" s="32">
        <f>F17+E19+E20</f>
        <v>7</v>
      </c>
      <c r="AP20" s="27">
        <f>E17+F19+F20</f>
        <v>1</v>
      </c>
      <c r="AQ20" s="33">
        <f>AO20-AP20</f>
        <v>6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60505</v>
      </c>
      <c r="BB20" s="27">
        <f>10000*(AR20+AT20)+(E20-F20+F17-E17)*100+(E20+F17)</f>
        <v>60304</v>
      </c>
      <c r="BC20" s="33">
        <f>10000*(AS20+AT20)+(E19-F19+F17-E17)*100+(E19+F17)</f>
        <v>60405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officiels'!H21,X!E21='Résultats officiels'!E21,'Résultats officiels'!F21=X!F21),1,""))</f>
        <v/>
      </c>
      <c r="D21" s="71" t="str">
        <f>G16</f>
        <v>Iran</v>
      </c>
      <c r="E21" s="217">
        <v>0</v>
      </c>
      <c r="F21" s="217">
        <v>2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5"/>
      <c r="L21" s="175"/>
      <c r="M21" s="175"/>
      <c r="N21" s="175"/>
      <c r="O21" s="293"/>
      <c r="P21" s="293"/>
      <c r="Q21" s="97" t="str">
        <f>IF(AND('Résultats officiels'!O20&gt;0,U21='Résultats officiels'!U21),"E",IF(AND('Résultats officiels'!O16&gt;0,'Résultats officiels'!U16=X!U21),"E",""))</f>
        <v>E</v>
      </c>
      <c r="R21" s="98" t="str">
        <f>IF('Résultats officiels'!O16=0,"",IF(AND(U20='Résultats officiels'!U17,'Résultats officiels'!U16=X!U21),"A",""))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0</v>
      </c>
      <c r="W21" s="12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7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2</v>
      </c>
      <c r="P22" s="293"/>
      <c r="Q22" s="97" t="str">
        <f>IF(AND('Résultats officiels'!O22&gt;0,U22='Résultats officiels'!U22),"E",IF(AND('Résultats officiels'!O18&gt;0,'Résultats officiels'!U19=X!U22),"E",""))</f>
        <v>E</v>
      </c>
      <c r="R22" s="98" t="str">
        <f>IF('Résultats officiels'!O22=0,"",IF(AND(U22='Résultats officiels'!U22,'Résultats officiels'!U23=X!U23),"A",""))</f>
        <v>A</v>
      </c>
      <c r="S22" s="286">
        <f>IF(O22=0,"",IF(AND(R22="A",O22='Résultats officiels'!O22),1,IF(AND(X!R23="A",X!O22='Résultats officiels'!O18),1,"")))</f>
        <v>1</v>
      </c>
      <c r="T22" s="308">
        <f>IF(O22=0,"",IF(AND(R22="A",O22='Résultats officiels'!O22,V22='Résultats officiels'!V22,'Résultats officiels'!V23=X!V23),1,IF(AND(X!R23="A",X!O22='Résultats officiels'!O18,X!V22='Résultats officiels'!V19,'Résultats officiels'!V18=X!V23),1,"")))</f>
        <v>1</v>
      </c>
      <c r="U22" s="121" t="str">
        <f>IF(OR(I66&lt;2),"H1",T(J65))</f>
        <v>Colombie</v>
      </c>
      <c r="V22" s="218">
        <v>1</v>
      </c>
      <c r="W22" s="12">
        <v>4</v>
      </c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7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officiels'!U18=X!U23),"E",""))</f>
        <v>E</v>
      </c>
      <c r="R23" s="98" t="str">
        <f>IF('Résultats officiels'!O18=0,"",IF(AND(U22='Résultats officiels'!U19,'Résultats officiels'!U18=X!U23),"A",""))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1</v>
      </c>
      <c r="W23" s="12">
        <v>5</v>
      </c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officiels'!H24,X!E24='Résultats officiels'!E24,'Résultats officiels'!F24=X!F24),1,""))</f>
        <v/>
      </c>
      <c r="D24" s="67" t="s">
        <v>88</v>
      </c>
      <c r="E24" s="217">
        <v>3</v>
      </c>
      <c r="F24" s="217">
        <v>1</v>
      </c>
      <c r="G24" s="72" t="s">
        <v>76</v>
      </c>
      <c r="H24" s="95">
        <f t="shared" si="0"/>
        <v>1</v>
      </c>
      <c r="I24" s="177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>
        <f>IF(H25=0,"",IF(H25='Résultats officiels'!H25,1,""))</f>
        <v>1</v>
      </c>
      <c r="C25" s="75">
        <f>IF(H25=0,"",IF(AND(H25='Résultats officiels'!H25,X!E25='Résultats officiels'!E25,'Résultats officiels'!F25=X!F25),1,""))</f>
        <v>1</v>
      </c>
      <c r="D25" s="68" t="s">
        <v>125</v>
      </c>
      <c r="E25" s="217">
        <v>0</v>
      </c>
      <c r="F25" s="217">
        <v>1</v>
      </c>
      <c r="G25" s="73" t="s">
        <v>126</v>
      </c>
      <c r="H25" s="95">
        <f t="shared" si="0"/>
        <v>2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7</v>
      </c>
      <c r="M25" s="103">
        <f>INDEX(AP25:AP28,MATCH(AK25,$AL25:$AL28,0))</f>
        <v>1</v>
      </c>
      <c r="N25" s="123">
        <f>INDEX(AQ25:AQ28,MATCH(AK25,$AL25:$AL28,0))</f>
        <v>6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7</v>
      </c>
      <c r="AP25" s="22">
        <f>F24+F26+E28</f>
        <v>1</v>
      </c>
      <c r="AQ25" s="24">
        <f>AO25-AP25</f>
        <v>6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60405</v>
      </c>
      <c r="BA25" s="22">
        <f>10000*(AS25+AU25)+(E24-F24+F28-E28)*100+(E24+F28)</f>
        <v>60405</v>
      </c>
      <c r="BB25" s="22">
        <f>10000*(AT25+AU25)+(F28-E28+E26-F26)*100+(F28+E26)</f>
        <v>60404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officiels'!H26,X!E26='Résultats officiels'!E26,'Résultats officiels'!F26=X!F26),1,""))</f>
        <v/>
      </c>
      <c r="D26" s="68" t="str">
        <f>D24</f>
        <v>France</v>
      </c>
      <c r="E26" s="217">
        <v>2</v>
      </c>
      <c r="F26" s="217">
        <v>0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Australie</v>
      </c>
      <c r="K26" s="108">
        <f>INDEX(AN25:AN28,MATCH(AK26,$AL25:$AL28,0))</f>
        <v>6</v>
      </c>
      <c r="L26" s="109">
        <f>INDEX(AO25:AO28,MATCH(AK26,$AL25:$AL28,0))</f>
        <v>3</v>
      </c>
      <c r="M26" s="108">
        <f>INDEX(AP25:AP28,MATCH(AK26,$AL25:$AL28,0))</f>
        <v>3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2</v>
      </c>
      <c r="P26" s="293"/>
      <c r="Q26" s="97" t="str">
        <f>IF(AND('Résultats officiels'!O26&gt;0,U26='Résultats officiels'!U26),"E",IF(AND('Résultats officiels'!O28&gt;0,'Résultats officiels'!U28=X!U26),"E",""))</f>
        <v>E</v>
      </c>
      <c r="R26" s="98" t="str">
        <f>IF('Résultats officiels'!O26=0,"",IF(AND(U26='Résultats officiels'!U26,'Résultats officiels'!U27=X!U27),"A",""))</f>
        <v>A</v>
      </c>
      <c r="S26" s="286">
        <f>IF(O26=0,"",IF(AND(R26="A",O26='Résultats officiels'!O26),1,IF(AND(X!R27="A",X!O26='Résultats officiels'!O28),1,"")))</f>
        <v>1</v>
      </c>
      <c r="T26" s="287" t="str">
        <f>IF(O26=0,"",IF(AND(R26="A",O26='Résultats officiels'!O26,V26='Résultats officiels'!V26,'Résultats officiels'!V27=X!V27),1,IF(AND(X!R27="A",X!O26='Résultats officiels'!O28,X!V26='Résultats officiels'!V28,'Résultats officiels'!V29=X!V27),1,"")))</f>
        <v/>
      </c>
      <c r="U26" s="125" t="str">
        <f>IF(100*V8+W8&gt;100*V9+W9,U8,IF(100*V8+W8&lt;100*V9+W9,U9,CONCATENATE(U8," ou ",U9)))</f>
        <v>Uruguay</v>
      </c>
      <c r="V26" s="218">
        <v>2</v>
      </c>
      <c r="W26" s="12">
        <v>3</v>
      </c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1.96</v>
      </c>
      <c r="AL26" s="28">
        <f>SUM(BD26:BG26)+2.46</f>
        <v>1.96</v>
      </c>
      <c r="AM26" s="21" t="str">
        <f>G24</f>
        <v>Australie</v>
      </c>
      <c r="AN26" s="22">
        <f>SUM(AR26:AU26)</f>
        <v>6</v>
      </c>
      <c r="AO26" s="23">
        <f>F24+F27+E29</f>
        <v>3</v>
      </c>
      <c r="AP26" s="22">
        <f>E24+E27+F29</f>
        <v>3</v>
      </c>
      <c r="AQ26" s="24">
        <f>AO26-AP26</f>
        <v>0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3</v>
      </c>
      <c r="AU26" s="22">
        <f>IF(ISBLANK(F27),0,IF(F27&gt;E27,3,IF(F27=E27,1,0)))</f>
        <v>3</v>
      </c>
      <c r="AV26" s="23" t="b">
        <f>(10*(AQ25-AQ26)+AO25-AO26&lt;0)</f>
        <v>0</v>
      </c>
      <c r="AW26" s="22" t="s">
        <v>73</v>
      </c>
      <c r="AX26" s="22" t="b">
        <f>10*(AQ26-AQ27)+AO26-AO27&gt;0</f>
        <v>1</v>
      </c>
      <c r="AY26" s="24" t="b">
        <f>10*(AQ26-AQ28)+AO26-AO28&gt;0</f>
        <v>1</v>
      </c>
      <c r="AZ26" s="23">
        <f>10000*(AR26+AT26)+(F24-E24+E29-F29)*100+(F24+E29)</f>
        <v>29902</v>
      </c>
      <c r="BA26" s="22">
        <f>10000*(AR26+AU26)+(F24-E24+F27-E27)*100+(F24+F27)</f>
        <v>29902</v>
      </c>
      <c r="BB26" s="22" t="s">
        <v>73</v>
      </c>
      <c r="BC26" s="24">
        <f>10000*(AT26+AU26)+(F27-E27+E29-F29)*100+(F27+E29)</f>
        <v>60202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-0.5</v>
      </c>
      <c r="BG26" s="26">
        <f>IF($AN26&gt;$AN28,-0.5,IF($AN28&gt;$AN26,0.5,IF(AY26,-0.5,IF(AW28,0.5,BW26))))</f>
        <v>-0.5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officiels'!H27,X!E27='Résultats officiels'!E27,'Résultats officiels'!F27=X!F27),1,""))</f>
        <v/>
      </c>
      <c r="D27" s="68" t="str">
        <f>G25</f>
        <v>Danemark</v>
      </c>
      <c r="E27" s="217">
        <v>0</v>
      </c>
      <c r="F27" s="217">
        <v>1</v>
      </c>
      <c r="G27" s="73" t="str">
        <f>G24</f>
        <v>Australie</v>
      </c>
      <c r="H27" s="95">
        <f t="shared" si="0"/>
        <v>2</v>
      </c>
      <c r="I27" s="106">
        <f>AI27</f>
        <v>3</v>
      </c>
      <c r="J27" s="68" t="str">
        <f>INDEX(AM25:AM28,MATCH(AK27,$AL25:$AL28,0))</f>
        <v>Danemark</v>
      </c>
      <c r="K27" s="111">
        <f>INDEX(AN25:AN28,MATCH(AK27,$AL25:$AL28,0))</f>
        <v>3</v>
      </c>
      <c r="L27" s="112">
        <f>INDEX(AO25:AO28,MATCH(AK27,$AL25:$AL28,0))</f>
        <v>1</v>
      </c>
      <c r="M27" s="111">
        <f>INDEX(AP25:AP28,MATCH(AK27,$AL25:$AL28,0))</f>
        <v>3</v>
      </c>
      <c r="N27" s="113">
        <f>INDEX(AQ25:AQ28,MATCH(AK27,$AL25:$AL28,0))</f>
        <v>-2</v>
      </c>
      <c r="O27" s="293"/>
      <c r="P27" s="293"/>
      <c r="Q27" s="97" t="str">
        <f>IF(AND('Résultats officiels'!O26&gt;0,U27='Résultats officiels'!U27),"E",IF(AND('Résultats officiels'!O28&gt;0,'Résultats officiels'!U29=X!U27),"E",""))</f>
        <v>E</v>
      </c>
      <c r="R27" s="98" t="str">
        <f>IF('Résultats officiels'!O28=0,"",IF(AND(U26='Résultats officiels'!U28,'Résultats officiels'!U29=X!U27),"A",""))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2</v>
      </c>
      <c r="W27" s="12">
        <v>4</v>
      </c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2.98</v>
      </c>
      <c r="AL27" s="28">
        <f>SUM(BD27:BG27)+2.47</f>
        <v>3.97</v>
      </c>
      <c r="AM27" s="21" t="str">
        <f>D25</f>
        <v>Pérou</v>
      </c>
      <c r="AN27" s="22">
        <f>SUM(AR27:AU27)</f>
        <v>0</v>
      </c>
      <c r="AO27" s="23">
        <f>E25+F26+F29</f>
        <v>0</v>
      </c>
      <c r="AP27" s="22">
        <f>F25+E26+E29</f>
        <v>4</v>
      </c>
      <c r="AQ27" s="24">
        <f>AO27-AP27</f>
        <v>-4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-300</v>
      </c>
      <c r="BA27" s="22" t="s">
        <v>73</v>
      </c>
      <c r="BB27" s="22">
        <f>10000*(AR27+AU27)+(E25-F25+F26-E26)*100+(E25+F26)</f>
        <v>-300</v>
      </c>
      <c r="BC27" s="24">
        <f>10000*(AS27+AU27)+(E25-F25+F29-E29)*100+(E25+F29)</f>
        <v>-200</v>
      </c>
      <c r="BD27" s="29">
        <f>-BF25</f>
        <v>0.5</v>
      </c>
      <c r="BE27" s="25">
        <f>-BF26</f>
        <v>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officiels'!H28,X!E28='Résultats officiels'!E28,'Résultats officiels'!F28=X!F28),1,""))</f>
        <v/>
      </c>
      <c r="D28" s="68" t="str">
        <f>G25</f>
        <v>Danemark</v>
      </c>
      <c r="E28" s="217">
        <v>0</v>
      </c>
      <c r="F28" s="217">
        <v>2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Pérou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4</v>
      </c>
      <c r="N28" s="117">
        <f>INDEX(AQ25:AQ28,MATCH(AK28,$AL25:$AL28,0))</f>
        <v>-4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officiels'!U26=X!U28),"E",""))</f>
        <v/>
      </c>
      <c r="R28" s="98" t="str">
        <f>IF('Résultats officiels'!O28=0,"",IF(AND(U28='Résultats officiels'!U28,'Résultats officiels'!U29=X!U29),"A",""))</f>
        <v/>
      </c>
      <c r="S28" s="286" t="str">
        <f>IF(O28=0,"",IF(AND(R28="A",O28='Résultats officiels'!O28),1,IF(AND(X!R29="A",X!O28='Résultats officiels'!O26),1,"")))</f>
        <v/>
      </c>
      <c r="T28" s="287" t="str">
        <f>IF(O28=0,"",IF(AND(R28="A",O28='Résultats officiels'!O28,V28='Résultats officiels'!V28,'Résultats officiels'!V29=X!V29),1,IF(AND(X!R29="A",X!O28='Résultats officiels'!O26,X!V28='Résultats officiels'!V26,'Résultats officiels'!V27=X!V29),1,"")))</f>
        <v/>
      </c>
      <c r="U28" s="125" t="str">
        <f>IF(100*V12+W12&gt;100*V13+W13,U12,IF(100*V12+W12&lt;100*V13+W13,U13,CONCATENATE(U12," ou ",U13)))</f>
        <v>Espagne</v>
      </c>
      <c r="V28" s="218">
        <v>1</v>
      </c>
      <c r="W28" s="12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3.97</v>
      </c>
      <c r="AL28" s="30">
        <f>SUM(BD28:BG28)+2.48</f>
        <v>2.98</v>
      </c>
      <c r="AM28" s="31" t="str">
        <f>G25</f>
        <v>Danemark</v>
      </c>
      <c r="AN28" s="27">
        <f>SUM(AR28:AU28)</f>
        <v>3</v>
      </c>
      <c r="AO28" s="32">
        <f>F25+E27+E28</f>
        <v>1</v>
      </c>
      <c r="AP28" s="27">
        <f>E25+F27+F28</f>
        <v>3</v>
      </c>
      <c r="AQ28" s="33">
        <f>AO28-AP28</f>
        <v>-2</v>
      </c>
      <c r="AR28" s="27">
        <f>IF(ISBLANK(E28),0,IF(AU25=3,0,IF(AU25=1,1,3)))</f>
        <v>0</v>
      </c>
      <c r="AS28" s="27">
        <f>IF(ISBLANK(E27),0,IF(AU26=3,0,IF(AU26=1,1,3)))</f>
        <v>0</v>
      </c>
      <c r="AT28" s="27">
        <f>IF(ISBLANK(F25),0,IF(AU27=3,0,IF(AU27=1,1,3)))</f>
        <v>3</v>
      </c>
      <c r="AU28" s="27" t="s">
        <v>73</v>
      </c>
      <c r="AV28" s="32" t="b">
        <f>10*(AQ25-AQ28)+AO25-AO28&lt;0</f>
        <v>0</v>
      </c>
      <c r="AW28" s="27" t="b">
        <f>10*(AQ26-AQ28)+AO26-AO28&lt;0</f>
        <v>0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-300</v>
      </c>
      <c r="BB28" s="27">
        <f>10000*(AR28+AT28)+(E28-F28+F25-E25)*100+(E28+F25)</f>
        <v>29901</v>
      </c>
      <c r="BC28" s="33">
        <f>10000*(AS28+AT28)+(E27-F27+F25-E25)*100+(E27+F25)</f>
        <v>30001</v>
      </c>
      <c r="BD28" s="34">
        <f>-BG25</f>
        <v>0.5</v>
      </c>
      <c r="BE28" s="35">
        <f>-BG26</f>
        <v>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officiels'!H29,X!E29='Résultats officiels'!E29,'Résultats officiels'!F29=X!F29),1,""))</f>
        <v/>
      </c>
      <c r="D29" s="71" t="str">
        <f>G24</f>
        <v>Australie</v>
      </c>
      <c r="E29" s="217">
        <v>1</v>
      </c>
      <c r="F29" s="217">
        <v>0</v>
      </c>
      <c r="G29" s="74" t="str">
        <f>D25</f>
        <v>Pérou</v>
      </c>
      <c r="H29" s="95">
        <f t="shared" si="0"/>
        <v>1</v>
      </c>
      <c r="I29" s="118"/>
      <c r="J29" s="119" t="str">
        <f>IF(OR(I27&lt;3,I26&lt;2),"TIRAGE AU SORT !!!"," ")</f>
        <v xml:space="preserve"> </v>
      </c>
      <c r="K29" s="175"/>
      <c r="L29" s="175"/>
      <c r="M29" s="175"/>
      <c r="N29" s="175"/>
      <c r="O29" s="293"/>
      <c r="P29" s="293"/>
      <c r="Q29" s="97" t="str">
        <f>IF(AND('Résultats officiels'!O28&gt;0,U29='Résultats officiels'!U29),"E",IF(AND('Résultats officiels'!O26&gt;0,'Résultats officiels'!U27=X!U29),"E",""))</f>
        <v/>
      </c>
      <c r="R29" s="98" t="str">
        <f>IF('Résultats officiels'!O26=0,"",IF(AND(U28='Résultats officiels'!U26,'Résultats officiels'!U27=X!U29),"A",""))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0</v>
      </c>
      <c r="W29" s="12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7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officiels'!U32=X!U30),"E",""))</f>
        <v>E</v>
      </c>
      <c r="R30" s="98" t="str">
        <f>IF('Résultats officiels'!O30=0,"",IF(AND(U30='Résultats officiels'!U30,'Résultats officiels'!U31=X!U31),"A",""))</f>
        <v>A</v>
      </c>
      <c r="S30" s="286" t="str">
        <f>IF(O30=0,"",IF(AND(R30="A",O30='Résultats officiels'!O30),1,IF(AND(X!R31="A",X!O30='Résultats officiels'!O32),1,"")))</f>
        <v/>
      </c>
      <c r="T30" s="287" t="str">
        <f>IF(O30=0,"",IF(AND(R30="A",O30='Résultats officiels'!O30,V30='Résultats officiels'!V30,'Résultats officiels'!V31=X!V31),1,IF(AND(X!R31="A",X!O30='Résultats officiels'!O32,X!V30='Résultats officiels'!V32,'Résultats officiels'!V33=X!V31),1,"")))</f>
        <v/>
      </c>
      <c r="U30" s="125" t="str">
        <f>IF(100*V16+W16&gt;100*V17+W17,U16,IF(100*V16+W16&lt;100*V17+W17,U17,CONCATENATE(U16," ou ",U17)))</f>
        <v>Brésil</v>
      </c>
      <c r="V30" s="218">
        <v>2</v>
      </c>
      <c r="W30" s="12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7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officiels'!U33=X!U31),"E",""))</f>
        <v>E</v>
      </c>
      <c r="R31" s="98" t="str">
        <f>IF('Résultats officiels'!O32=0,"",IF(AND(U30='Résultats officiels'!U32,'Résultats officiels'!U33=X!U31),"A",""))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1</v>
      </c>
      <c r="W31" s="12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officiels'!H32,X!E32='Résultats officiels'!E32,'Résultats officiels'!F32=X!F32),1,""))</f>
        <v/>
      </c>
      <c r="D32" s="67" t="s">
        <v>94</v>
      </c>
      <c r="E32" s="217">
        <v>3</v>
      </c>
      <c r="F32" s="217">
        <v>1</v>
      </c>
      <c r="G32" s="72" t="s">
        <v>127</v>
      </c>
      <c r="H32" s="95">
        <f t="shared" si="0"/>
        <v>1</v>
      </c>
      <c r="I32" s="177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officiels'!U30=X!U32),"E",""))</f>
        <v/>
      </c>
      <c r="R32" s="98" t="str">
        <f>IF('Résultats officiels'!O32=0,"",IF(AND(U32='Résultats officiels'!U32,'Résultats officiels'!U33=X!U33),"A",""))</f>
        <v/>
      </c>
      <c r="S32" s="286" t="str">
        <f>IF(O32=0,"",IF(AND(R32="A",O32='Résultats officiels'!O32),1,IF(AND(X!R33="A",X!O32='Résultats officiels'!O30),1,"")))</f>
        <v/>
      </c>
      <c r="T32" s="287" t="str">
        <f>IF(O32=0,"",IF(AND(R32="A",O32='Résultats officiels'!O32,V32='Résultats officiels'!V32,'Résultats officiels'!V33=X!V33),1,IF(AND(X!R33="A",X!O32='Résultats officiels'!O30,X!V32='Résultats officiels'!V30,'Résultats officiels'!V31=X!V33),1,"")))</f>
        <v/>
      </c>
      <c r="U32" s="125" t="str">
        <f>IF(100*V20+W20&gt;100*V21+W21,U20,IF(100*V20+W20&lt;100*V21+W21,U21,CONCATENATE(U20," ou ",U21)))</f>
        <v>Allemagne</v>
      </c>
      <c r="V32" s="218">
        <v>1</v>
      </c>
      <c r="W32" s="12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 t="str">
        <f>IF(H33=0,"",IF(AND(H33='Résultats officiels'!H33,X!E33='Résultats officiels'!E33,'Résultats officiels'!F33=X!F33),1,""))</f>
        <v/>
      </c>
      <c r="D33" s="68" t="s">
        <v>37</v>
      </c>
      <c r="E33" s="217">
        <v>2</v>
      </c>
      <c r="F33" s="217">
        <v>1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9</v>
      </c>
      <c r="L33" s="104">
        <f>INDEX(AO33:AO36,MATCH(AK33,$AL33:$AL36,0))</f>
        <v>7</v>
      </c>
      <c r="M33" s="103">
        <f>INDEX(AP33:AP36,MATCH(AK33,$AL33:$AL36,0))</f>
        <v>1</v>
      </c>
      <c r="N33" s="123">
        <f>INDEX(AQ33:AQ36,MATCH(AK33,$AL33:$AL36,0))</f>
        <v>6</v>
      </c>
      <c r="O33" s="293"/>
      <c r="P33" s="293"/>
      <c r="Q33" s="97" t="str">
        <f>IF(AND('Résultats officiels'!O32&gt;0,U33='Résultats officiels'!U33),"E",IF(AND('Résultats officiels'!O30&gt;0,'Résultats officiels'!U31=X!U33),"E",""))</f>
        <v>E</v>
      </c>
      <c r="R33" s="98" t="str">
        <f>IF('Résultats officiels'!O30=0,"",IF(AND(U32='Résultats officiels'!U30,'Résultats officiels'!U31=X!U33),"A",""))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Angleterre</v>
      </c>
      <c r="V33" s="219">
        <v>0</v>
      </c>
      <c r="W33" s="12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9</v>
      </c>
      <c r="AO33" s="23">
        <f>E32+E34+F36</f>
        <v>7</v>
      </c>
      <c r="AP33" s="22">
        <f>F32+F34+E36</f>
        <v>1</v>
      </c>
      <c r="AQ33" s="24">
        <f>AO33-AP33</f>
        <v>6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60405</v>
      </c>
      <c r="BA33" s="22">
        <f>10000*(AS33+AU33)+(E32-F32+F36-E36)*100+(E32+F36)</f>
        <v>60405</v>
      </c>
      <c r="BB33" s="22">
        <f>10000*(AT33+AU33)+(F36-E36+E34-F34)*100+(F36+E34)</f>
        <v>60404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officiels'!H34,X!E34='Résultats officiels'!E34,'Résultats officiels'!F34=X!F34),1,""))</f>
        <v/>
      </c>
      <c r="D34" s="68" t="str">
        <f>D32</f>
        <v>Argentine</v>
      </c>
      <c r="E34" s="217">
        <v>2</v>
      </c>
      <c r="F34" s="217">
        <v>0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6</v>
      </c>
      <c r="L34" s="109">
        <f>INDEX(AO33:AO36,MATCH(AK34,$AL33:$AL36,0))</f>
        <v>3</v>
      </c>
      <c r="M34" s="108">
        <f>INDEX(AP33:AP36,MATCH(AK34,$AL33:$AL36,0))</f>
        <v>3</v>
      </c>
      <c r="N34" s="110">
        <f>INDEX(AQ33:AQ36,MATCH(AK34,$AL33:$AL36,0))</f>
        <v>0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2.96</v>
      </c>
      <c r="AM34" s="21" t="str">
        <f>G32</f>
        <v>Islande</v>
      </c>
      <c r="AN34" s="22">
        <f>SUM(AR34:AU34)</f>
        <v>3</v>
      </c>
      <c r="AO34" s="23">
        <f>F32+F35+E37</f>
        <v>2</v>
      </c>
      <c r="AP34" s="22">
        <f>E32+E35+F37</f>
        <v>4</v>
      </c>
      <c r="AQ34" s="24">
        <f>AO34-AP34</f>
        <v>-2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3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1</v>
      </c>
      <c r="AZ34" s="23">
        <f>10000*(AR34+AT34)+(F32-E32+E37-F37)*100+(F32+E37)</f>
        <v>-299</v>
      </c>
      <c r="BA34" s="22">
        <f>10000*(AR34+AU34)+(F32-E32+F35-E35)*100+(F32+F35)</f>
        <v>29902</v>
      </c>
      <c r="BB34" s="22" t="s">
        <v>73</v>
      </c>
      <c r="BC34" s="24">
        <f>10000*(AT34+AU34)+(F35-E35+E37-F37)*100+(F35+E37)</f>
        <v>30001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officiels'!H35,X!E35='Résultats officiels'!E35,'Résultats officiels'!F35=X!F35),1,""))</f>
        <v/>
      </c>
      <c r="D35" s="68" t="str">
        <f>G33</f>
        <v>Nigéria</v>
      </c>
      <c r="E35" s="217">
        <v>0</v>
      </c>
      <c r="F35" s="217">
        <v>1</v>
      </c>
      <c r="G35" s="73" t="str">
        <f>G32</f>
        <v>Islande</v>
      </c>
      <c r="H35" s="95">
        <f t="shared" si="0"/>
        <v>2</v>
      </c>
      <c r="I35" s="106">
        <f>AI35</f>
        <v>3</v>
      </c>
      <c r="J35" s="68" t="str">
        <f>INDEX(AM33:AM36,MATCH(AK35,$AL33:$AL36,0))</f>
        <v>Islande</v>
      </c>
      <c r="K35" s="111">
        <f>INDEX(AN33:AN36,MATCH(AK35,$AL33:$AL36,0))</f>
        <v>3</v>
      </c>
      <c r="L35" s="112">
        <f>INDEX(AO33:AO36,MATCH(AK35,$AL33:$AL36,0))</f>
        <v>2</v>
      </c>
      <c r="M35" s="111">
        <f>INDEX(AP33:AP36,MATCH(AK35,$AL33:$AL36,0))</f>
        <v>4</v>
      </c>
      <c r="N35" s="113">
        <f>INDEX(AQ33:AQ36,MATCH(AK35,$AL33:$AL36,0))</f>
        <v>-2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2.96</v>
      </c>
      <c r="AL35" s="28">
        <f>SUM(BD35:BG35)+2.47</f>
        <v>1.9700000000000002</v>
      </c>
      <c r="AM35" s="21" t="str">
        <f>D33</f>
        <v>Croatie</v>
      </c>
      <c r="AN35" s="22">
        <f>SUM(AR35:AU35)</f>
        <v>6</v>
      </c>
      <c r="AO35" s="23">
        <f>E33+F34+F37</f>
        <v>3</v>
      </c>
      <c r="AP35" s="22">
        <f>F33+E34+E37</f>
        <v>3</v>
      </c>
      <c r="AQ35" s="24">
        <f>AO35-AP35</f>
        <v>0</v>
      </c>
      <c r="AR35" s="22">
        <f>IF(ISBLANK(F34),0,IF(AT33=3,0,IF(AT33=1,1,3)))</f>
        <v>0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29901</v>
      </c>
      <c r="BA35" s="22" t="s">
        <v>73</v>
      </c>
      <c r="BB35" s="22">
        <f>10000*(AR35+AU35)+(E33-F33+F34-E34)*100+(E33+F34)</f>
        <v>29902</v>
      </c>
      <c r="BC35" s="24">
        <f>10000*(AS35+AU35)+(E33-F33+F37-E37)*100+(E33+F37)</f>
        <v>60203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officiels'!H36,X!E36='Résultats officiels'!E36,'Résultats officiels'!F36=X!F36),1,""))</f>
        <v/>
      </c>
      <c r="D36" s="68" t="str">
        <f>G33</f>
        <v>Nigéria</v>
      </c>
      <c r="E36" s="217">
        <v>0</v>
      </c>
      <c r="F36" s="217">
        <v>2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1</v>
      </c>
      <c r="M36" s="115">
        <f>INDEX(AP33:AP36,MATCH(AK36,$AL33:$AL36,0))</f>
        <v>5</v>
      </c>
      <c r="N36" s="117">
        <f>INDEX(AQ33:AQ36,MATCH(AK36,$AL33:$AL36,0))</f>
        <v>-4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officiels'!U38=X!U36),"E",""))</f>
        <v>E</v>
      </c>
      <c r="R36" s="98" t="str">
        <f>IF('Résultats officiels'!O36=0,"",IF(AND(U36='Résultats officiels'!U36,'Résultats officiels'!U37=X!U37),"A",""))</f>
        <v/>
      </c>
      <c r="S36" s="286" t="str">
        <f>IF(O36=0,"",IF(AND(R36="A",O36='Résultats officiels'!O36),1,IF(AND(X!R37="A",X!O36='Résultats officiels'!O38),1,"")))</f>
        <v/>
      </c>
      <c r="T36" s="297" t="str">
        <f>IF(O36=0,"",IF(AND(R36="A",O36='Résultats officiels'!O36,V36='Résultats officiels'!V36,'Résultats officiels'!V37=X!V37),1,IF(AND(X!R37="A",X!O36='Résultats officiels'!O38,X!V36='Résultats officiels'!V38,'Résultats officiels'!V39=X!V37),1,"")))</f>
        <v/>
      </c>
      <c r="U36" s="128" t="str">
        <f>IF(100*V26+W26&gt;100*V27+W27,U26,IF(100*V26+W26&lt;100*V27+W27,U27,IF(X27*X26=1,"-",CONCATENATE(U26," ou ",U27))))</f>
        <v>France</v>
      </c>
      <c r="V36" s="218">
        <v>1</v>
      </c>
      <c r="W36" s="12">
        <v>4</v>
      </c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3.98</v>
      </c>
      <c r="AL36" s="30">
        <f>SUM(BD36:BG36)+2.48</f>
        <v>3.98</v>
      </c>
      <c r="AM36" s="31" t="str">
        <f>G33</f>
        <v>Nigéria</v>
      </c>
      <c r="AN36" s="27">
        <f>SUM(AR36:AU36)</f>
        <v>0</v>
      </c>
      <c r="AO36" s="32">
        <f>F33+E35+E36</f>
        <v>1</v>
      </c>
      <c r="AP36" s="27">
        <f>E33+F35+F36</f>
        <v>5</v>
      </c>
      <c r="AQ36" s="33">
        <f>AO36-AP36</f>
        <v>-4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-300</v>
      </c>
      <c r="BB36" s="27">
        <f>10000*(AR36+AT36)+(E36-F36+F33-E33)*100+(E36+F33)</f>
        <v>-299</v>
      </c>
      <c r="BC36" s="33">
        <f>10000*(AS36+AT36)+(E35-F35+F33-E33)*100+(E35+F33)</f>
        <v>-199</v>
      </c>
      <c r="BD36" s="34">
        <f>-BG33</f>
        <v>0.5</v>
      </c>
      <c r="BE36" s="35">
        <f>-BG34</f>
        <v>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 t="str">
        <f>IF(H37=0,"",IF(AND(H37='Résultats officiels'!H37,X!E37='Résultats officiels'!E37,'Résultats officiels'!F37=X!F37),1,""))</f>
        <v/>
      </c>
      <c r="D37" s="71" t="str">
        <f>G32</f>
        <v>Islande</v>
      </c>
      <c r="E37" s="217">
        <v>0</v>
      </c>
      <c r="F37" s="217">
        <v>1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75"/>
      <c r="L37" s="175"/>
      <c r="M37" s="175"/>
      <c r="N37" s="175"/>
      <c r="O37" s="293"/>
      <c r="P37" s="293"/>
      <c r="Q37" s="97" t="str">
        <f>IF(AND('Résultats officiels'!O36&gt;0,U37='Résultats officiels'!U37),"E",IF(AND('Résultats officiels'!O38&gt;0,'Résultats officiels'!U39=X!U37),"E",""))</f>
        <v/>
      </c>
      <c r="R37" s="98" t="str">
        <f>IF('Résultats officiels'!O38=0,"",IF(AND(U36='Résultats officiels'!U38,'Résultats officiels'!U39=X!U37),"A",""))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1</v>
      </c>
      <c r="W37" s="12">
        <v>3</v>
      </c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7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officiels'!U36=X!U38),"E",""))</f>
        <v/>
      </c>
      <c r="R38" s="98" t="str">
        <f>IF('Résultats officiels'!O38=0,"",IF(AND(U38='Résultats officiels'!U38,'Résultats officiels'!U39=X!U39),"A",""))</f>
        <v/>
      </c>
      <c r="S38" s="286" t="str">
        <f>IF(O38=0,"",IF(AND(R38="A",O38='Résultats officiels'!O38),1,IF(AND(X!R39="A",X!O38='Résultats officiels'!O36),1,"")))</f>
        <v/>
      </c>
      <c r="T38" s="297" t="str">
        <f>IF(O38=0,"",IF(AND(R38="A",O38='Résultats officiels'!O38,V38='Résultats officiels'!V38,'Résultats officiels'!V39=X!V39),1,IF(AND(X!R39="A",X!O38='Résultats officiels'!O36,X!V38='Résultats officiels'!V36,'Résultats officiels'!V37=X!V39),1,"")))</f>
        <v/>
      </c>
      <c r="U38" s="125" t="str">
        <f>IF(100*V28+W28&gt;100*V29+W29,U28,IF(100*V28+W28&lt;100*V29+W29,U29,IF(X30*X31=1,"-",CONCATENATE(U28," ou ",U29))))</f>
        <v>Espagne</v>
      </c>
      <c r="V38" s="218">
        <v>1</v>
      </c>
      <c r="W38" s="12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7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officiels'!U37=X!U39),"E",""))</f>
        <v/>
      </c>
      <c r="R39" s="98" t="str">
        <f>IF('Résultats officiels'!O36=0,"",IF(AND(U38='Résultats officiels'!U36,'Résultats officiels'!U37=X!U39),"A",""))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0</v>
      </c>
      <c r="W39" s="12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officiels'!H40,X!E40='Résultats officiels'!E40,'Résultats officiels'!F40=X!F40),1,""))</f>
        <v/>
      </c>
      <c r="D40" s="67" t="s">
        <v>83</v>
      </c>
      <c r="E40" s="217">
        <v>1</v>
      </c>
      <c r="F40" s="217">
        <v>1</v>
      </c>
      <c r="G40" s="72" t="s">
        <v>128</v>
      </c>
      <c r="H40" s="95">
        <f t="shared" si="0"/>
        <v>3</v>
      </c>
      <c r="I40" s="177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officiels'!H41,X!E41='Résultats officiels'!E41,'Résultats officiels'!F41=X!F41),1,""))</f>
        <v/>
      </c>
      <c r="D41" s="68" t="s">
        <v>36</v>
      </c>
      <c r="E41" s="217">
        <v>2</v>
      </c>
      <c r="F41" s="217">
        <v>1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7</v>
      </c>
      <c r="M41" s="103">
        <f>INDEX(AP41:AP44,MATCH(AK41,$AL41:$AL44,0))</f>
        <v>1</v>
      </c>
      <c r="N41" s="123">
        <f>INDEX(AQ41:AQ44,MATCH(AK41,$AL41:$AL44,0))</f>
        <v>6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3.45</v>
      </c>
      <c r="AM41" s="21" t="str">
        <f>D40</f>
        <v>Costa Rica</v>
      </c>
      <c r="AN41" s="22">
        <f>SUM(AR41:AU41)</f>
        <v>1</v>
      </c>
      <c r="AO41" s="23">
        <f>E40+E42+F44</f>
        <v>1</v>
      </c>
      <c r="AP41" s="22">
        <f>F40+F42+E44</f>
        <v>5</v>
      </c>
      <c r="AQ41" s="24">
        <f>AO41-AP41</f>
        <v>-4</v>
      </c>
      <c r="AR41" s="22" t="s">
        <v>73</v>
      </c>
      <c r="AS41" s="22">
        <f>IF(ISBLANK(E40),0,IF(E40&gt;F40,3,IF(E40=F40,1,0)))</f>
        <v>1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9801</v>
      </c>
      <c r="BA41" s="22">
        <f>10000*(AS41+AU41)+(E40-F40+F44-E44)*100+(E40+F44)</f>
        <v>9801</v>
      </c>
      <c r="BB41" s="22">
        <f>10000*(AT41+AU41)+(F44-E44+E42-F42)*100+(F44+E42)</f>
        <v>-400</v>
      </c>
      <c r="BC41" s="24" t="s">
        <v>73</v>
      </c>
      <c r="BD41" s="23" t="s">
        <v>73</v>
      </c>
      <c r="BE41" s="25">
        <f>IF($AN41&gt;$AN42,-0.5,IF($AN42&gt;$AN41,0.5,IF(AW41,-0.5,IF(AV42,0.5,BU41))))</f>
        <v>0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1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0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>
        <f>IF(H42=0,"",IF(AND(H42='Résultats officiels'!H42,X!E42='Résultats officiels'!E42,'Résultats officiels'!F42=X!F42),1,""))</f>
        <v>1</v>
      </c>
      <c r="D42" s="68" t="str">
        <f>D40</f>
        <v>Costa Rica</v>
      </c>
      <c r="E42" s="217">
        <v>0</v>
      </c>
      <c r="F42" s="217">
        <v>2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6</v>
      </c>
      <c r="L42" s="109">
        <f>INDEX(AO41:AO44,MATCH(AK42,$AL41:$AL44,0))</f>
        <v>4</v>
      </c>
      <c r="M42" s="108">
        <f>INDEX(AP41:AP44,MATCH(AK42,$AL41:$AL44,0))</f>
        <v>2</v>
      </c>
      <c r="N42" s="110">
        <f>INDEX(AQ41:AQ44,MATCH(AK42,$AL41:$AL44,0))</f>
        <v>2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3.46</v>
      </c>
      <c r="AM42" s="21" t="str">
        <f>G40</f>
        <v>Serbie</v>
      </c>
      <c r="AN42" s="22">
        <f>SUM(AR42:AU42)</f>
        <v>1</v>
      </c>
      <c r="AO42" s="23">
        <f>F40+F43+E45</f>
        <v>1</v>
      </c>
      <c r="AP42" s="22">
        <f>E40+E43+F45</f>
        <v>5</v>
      </c>
      <c r="AQ42" s="24">
        <f>AO42-AP42</f>
        <v>-4</v>
      </c>
      <c r="AR42" s="22">
        <f>IF(ISBLANK(F40),0,IF(AS41=3,0,IF(AS41=1,1,3)))</f>
        <v>1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9701</v>
      </c>
      <c r="BA42" s="22">
        <f>10000*(AR42+AU42)+(F40-E40+F43-E43)*100+(F40+F43)</f>
        <v>9901</v>
      </c>
      <c r="BB42" s="22" t="s">
        <v>73</v>
      </c>
      <c r="BC42" s="24">
        <f>10000*(AT42+AU42)+(F43-E43+E45-F45)*100+(F43+E45)</f>
        <v>-400</v>
      </c>
      <c r="BD42" s="29">
        <f>-BE41</f>
        <v>0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 t="str">
        <f>IF(H43=0,"",IF(AND(H43='Résultats officiels'!H43,X!E43='Résultats officiels'!E43,'Résultats officiels'!F43=X!F43),1,""))</f>
        <v/>
      </c>
      <c r="D43" s="68" t="str">
        <f>G41</f>
        <v>Suisse</v>
      </c>
      <c r="E43" s="217">
        <v>1</v>
      </c>
      <c r="F43" s="217">
        <v>0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Costa Rica</v>
      </c>
      <c r="K43" s="111">
        <f>INDEX(AN41:AN44,MATCH(AK43,$AL41:$AL44,0))</f>
        <v>1</v>
      </c>
      <c r="L43" s="112">
        <f>INDEX(AO41:AO44,MATCH(AK43,$AL41:$AL44,0))</f>
        <v>1</v>
      </c>
      <c r="M43" s="111">
        <f>INDEX(AP41:AP44,MATCH(AK43,$AL41:$AL44,0))</f>
        <v>5</v>
      </c>
      <c r="N43" s="113">
        <f>INDEX(AQ41:AQ44,MATCH(AK43,$AL41:$AL44,0))</f>
        <v>-4</v>
      </c>
      <c r="O43" s="173"/>
      <c r="P43" s="173"/>
      <c r="Q43" s="97" t="str">
        <f>IF(AND('Résultats officiels'!O41&gt;0,U43='Résultats officiels'!U43),"E",IF(AND('Résultats officiels'!O41&gt;0,'Résultats officiels'!U44=X!U43),"E",""))</f>
        <v>E</v>
      </c>
      <c r="R43" s="98" t="str">
        <f>IF('Résultats officiels'!O41=0,"",IF(AND(U43='Résultats officiels'!U43,'Résultats officiels'!U44=X!U44),"A",""))</f>
        <v/>
      </c>
      <c r="S43" s="286" t="str">
        <f>IF(O41=0,"",IF(AND(R43="A",O41='Résultats officiels'!O41),1,IF(AND(X!R44="A",X!O41='Résultats officiels'!O41),1,"")))</f>
        <v/>
      </c>
      <c r="T43" s="287" t="str">
        <f>IF(O41=0,"",IF(AND(R43="A",O41='Résultats officiels'!O41,V43='Résultats officiels'!V43,'Résultats officiels'!V44=X!V44),1,IF(AND(X!R44="A",X!O41='Résultats officiels'!O41,X!V43='Résultats officiels'!V44,'Résultats officiels'!V43=X!V44),1,"")))</f>
        <v/>
      </c>
      <c r="U43" s="125" t="str">
        <f>IF(100*V36+W36&gt;100*V37+W37,U36,IF(100*V36+W36&lt;100*V37+W37,U37," - "))</f>
        <v>France</v>
      </c>
      <c r="V43" s="218">
        <v>1</v>
      </c>
      <c r="W43" s="100"/>
      <c r="X43" s="147" t="str">
        <f>IF(AND('Résultats officiels'!X41&gt;0,AA43='Résultats officiels'!AA43),"E",IF(AND('Résultats officiels'!X41&gt;0,'Résultats officiels'!AA44=X!AA43),"E",""))</f>
        <v/>
      </c>
      <c r="Y43" s="286" t="str">
        <f>IF(X41=0,"",IF(AND(X45="A",X41='Résultats officiels'!X41),1,IF(AND(X46="A",X!X41='Résultats officiels'!X41),1,"")))</f>
        <v/>
      </c>
      <c r="Z43" s="287" t="str">
        <f>IF(X41=0,"",IF(AND(X45="A",X41='Résultats officiels'!X41,AB43='Résultats officiels'!AB43,'Résultats officiels'!AB44=X!AB44),1,IF(AND(X!X46="A",X!X41='Résultats officiels'!X41,X!AB43='Résultats officiels'!AB44,'Résultats officiels'!AB43=X!AB44),1,"")))</f>
        <v/>
      </c>
      <c r="AA43" s="100" t="str">
        <f>IF(100*V36+W36&gt;100*V37+W37,U37,IF(100*V36+W36&lt;100*V37+W37,U36," - "))</f>
        <v>Brésil</v>
      </c>
      <c r="AB43" s="217">
        <v>0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3.45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7</v>
      </c>
      <c r="AP43" s="22">
        <f>F41+E42+E45</f>
        <v>1</v>
      </c>
      <c r="AQ43" s="24">
        <f>AO43-AP43</f>
        <v>6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60505</v>
      </c>
      <c r="BA43" s="22" t="s">
        <v>73</v>
      </c>
      <c r="BB43" s="22">
        <f>10000*(AR43+AU43)+(E41-F41+F42-E42)*100+(E41+F42)</f>
        <v>60304</v>
      </c>
      <c r="BC43" s="24">
        <f>10000*(AS43+AU43)+(E41-F41+F45-E45)*100+(E41+F45)</f>
        <v>60405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officiels'!H44,X!E44='Résultats officiels'!E44,'Résultats officiels'!F44=X!F44),1,""))</f>
        <v/>
      </c>
      <c r="D44" s="68" t="str">
        <f>G41</f>
        <v>Suisse</v>
      </c>
      <c r="E44" s="217">
        <v>2</v>
      </c>
      <c r="F44" s="217">
        <v>0</v>
      </c>
      <c r="G44" s="73" t="str">
        <f>D40</f>
        <v>Costa Rica</v>
      </c>
      <c r="H44" s="95">
        <f t="shared" si="0"/>
        <v>1</v>
      </c>
      <c r="I44" s="114">
        <f>AI44</f>
        <v>3</v>
      </c>
      <c r="J44" s="71" t="str">
        <f>INDEX(AM41:AM44,MATCH(AK44,$AL41:$AL44,0))</f>
        <v>Serbie</v>
      </c>
      <c r="K44" s="115">
        <f>INDEX(AN41:AN44,MATCH(AK44,$AL41:$AL44,0))</f>
        <v>1</v>
      </c>
      <c r="L44" s="116">
        <f>INDEX(AO41:AO44,MATCH(AK44,$AL41:$AL44,0))</f>
        <v>1</v>
      </c>
      <c r="M44" s="115">
        <f>INDEX(AP41:AP44,MATCH(AK44,$AL41:$AL44,0))</f>
        <v>5</v>
      </c>
      <c r="N44" s="117">
        <f>INDEX(AQ41:AQ44,MATCH(AK44,$AL41:$AL44,0))</f>
        <v>-4</v>
      </c>
      <c r="O44" s="173"/>
      <c r="P44" s="173"/>
      <c r="Q44" s="97" t="str">
        <f>IF(AND('Résultats officiels'!O41&gt;0,U44='Résultats officiels'!U44),"E",IF(AND('Résultats officiels'!O41&gt;0,'Résultats officiels'!U43=X!U44),"E",""))</f>
        <v/>
      </c>
      <c r="R44" s="98" t="str">
        <f>IF('Résultats officiels'!O41=0,"",IF(AND(U43='Résultats officiels'!U44,'Résultats officiels'!U43=X!U44),"A",""))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Espagne</v>
      </c>
      <c r="V44" s="219">
        <v>0</v>
      </c>
      <c r="W44" s="100"/>
      <c r="X44" s="147" t="str">
        <f>IF(AND('Résultats officiels'!X41&gt;0,AA44='Résultats officiels'!AA44),"E",IF(AND('Résultats officiels'!X41&gt;0,'Résultats officiels'!AA43=X!AA44),"E",""))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Allemagne</v>
      </c>
      <c r="AB44" s="219">
        <v>1</v>
      </c>
      <c r="AC44" s="100"/>
      <c r="AD44" s="80"/>
      <c r="AE44" s="80"/>
      <c r="AF44" s="1"/>
      <c r="AG44" s="1"/>
      <c r="AH44" s="1"/>
      <c r="AI44" s="17">
        <f>IF(ROUND(AK44,0)=ROUND(AK43,0),AI43,4)</f>
        <v>3</v>
      </c>
      <c r="AJ44" s="18">
        <f>ROUND(AK44,0)</f>
        <v>3</v>
      </c>
      <c r="AK44" s="19">
        <f>MAX(AL41:AL44)</f>
        <v>3.46</v>
      </c>
      <c r="AL44" s="30">
        <f>SUM(BD44:BG44)+2.48</f>
        <v>1.98</v>
      </c>
      <c r="AM44" s="31" t="str">
        <f>G41</f>
        <v>Suisse</v>
      </c>
      <c r="AN44" s="27">
        <f>SUM(AR44:AU44)</f>
        <v>6</v>
      </c>
      <c r="AO44" s="32">
        <f>F41+E43+E44</f>
        <v>4</v>
      </c>
      <c r="AP44" s="27">
        <f>E41+F43+F44</f>
        <v>2</v>
      </c>
      <c r="AQ44" s="33">
        <f>AO44-AP44</f>
        <v>2</v>
      </c>
      <c r="AR44" s="27">
        <f>IF(ISBLANK(E44),0,IF(AU41=3,0,IF(AU41=1,1,3)))</f>
        <v>3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60303</v>
      </c>
      <c r="BB44" s="27">
        <f>10000*(AR44+AT44)+(E44-F44+F41-E41)*100+(E44+F41)</f>
        <v>30103</v>
      </c>
      <c r="BC44" s="33">
        <f>10000*(AS44+AT44)+(E43-F43+F41-E41)*100+(E43+F41)</f>
        <v>30002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officiels'!H45,X!E45='Résultats officiels'!E45,'Résultats officiels'!F45=X!F45),1,""))</f>
        <v/>
      </c>
      <c r="D45" s="71" t="str">
        <f>G40</f>
        <v>Serbie</v>
      </c>
      <c r="E45" s="217">
        <v>0</v>
      </c>
      <c r="F45" s="217">
        <v>3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5"/>
      <c r="L45" s="175"/>
      <c r="M45" s="175"/>
      <c r="N45" s="175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officiels'!AA44=X!AA44),"A",""))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7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officiels'!U46=X!U46),"C","")</f>
        <v>C</v>
      </c>
      <c r="R46" s="307"/>
      <c r="S46" s="256" t="s">
        <v>91</v>
      </c>
      <c r="T46" s="257"/>
      <c r="U46" s="260" t="str">
        <f>IF(100*V43+W43&gt;100*V44+W44,U43,IF(100*V44+W44&gt;100*V43+W43,U44,"-"))</f>
        <v>France</v>
      </c>
      <c r="V46" s="130"/>
      <c r="W46" s="95"/>
      <c r="X46" s="148" t="str">
        <f>IF('Résultats officiels'!X41=0,"",IF(AND(AA43='Résultats officiels'!AA44,'Résultats officiels'!AA43=X!AA44),"A",""))</f>
        <v/>
      </c>
      <c r="Y46" s="288" t="s">
        <v>92</v>
      </c>
      <c r="Z46" s="257"/>
      <c r="AA46" s="282" t="str">
        <f>IF(100*V43+W43&gt;100*V44+W44,U44,IF(100*V44+W44&gt;100*V43+W43,U43,"-"))</f>
        <v>Espagne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7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officiels'!AA46=X!AA46),"S","")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officiels'!H48,X!E48='Résultats officiels'!E48,'Résultats officiels'!F48=X!F48),1,""))</f>
        <v/>
      </c>
      <c r="D48" s="67" t="s">
        <v>100</v>
      </c>
      <c r="E48" s="217">
        <v>2</v>
      </c>
      <c r="F48" s="217">
        <v>0</v>
      </c>
      <c r="G48" s="72" t="s">
        <v>72</v>
      </c>
      <c r="H48" s="95">
        <f t="shared" si="0"/>
        <v>1</v>
      </c>
      <c r="I48" s="177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Allemagne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 t="str">
        <f>IF(H49=0,"",IF(AND(H49='Résultats officiels'!H49,X!E49='Résultats officiels'!E49,'Résultats officiels'!F49=X!F49),1,""))</f>
        <v/>
      </c>
      <c r="D49" s="68" t="s">
        <v>129</v>
      </c>
      <c r="E49" s="217">
        <v>2</v>
      </c>
      <c r="F49" s="217">
        <v>1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6</v>
      </c>
      <c r="M49" s="103">
        <f>INDEX(AP49:AP52,MATCH(AK49,$AL49:$AL52,0))</f>
        <v>1</v>
      </c>
      <c r="N49" s="123">
        <f>INDEX(AQ49:AQ52,MATCH(AK49,$AL49:$AL52,0))</f>
        <v>5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6</v>
      </c>
      <c r="AP49" s="22">
        <f>F48+F50+E52</f>
        <v>1</v>
      </c>
      <c r="AQ49" s="24">
        <f>AO49-AP49</f>
        <v>5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60304</v>
      </c>
      <c r="BA49" s="22">
        <f>10000*(AS49+AU49)+(E48-F48+F52-E52)*100+(E48+F52)</f>
        <v>60404</v>
      </c>
      <c r="BB49" s="22">
        <f>10000*(AT49+AU49)+(F52-E52+E50-F50)*100+(F52+E50)</f>
        <v>60304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>
        <f>IF(H50=0,"",IF(AND(H50='Résultats officiels'!H50,X!E50='Résultats officiels'!E50,'Résultats officiels'!F50=X!F50),1,""))</f>
        <v>1</v>
      </c>
      <c r="D50" s="68" t="str">
        <f>D48</f>
        <v>Allemagne</v>
      </c>
      <c r="E50" s="217">
        <v>2</v>
      </c>
      <c r="F50" s="217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Suède</v>
      </c>
      <c r="K50" s="108">
        <f>INDEX(AN49:AN52,MATCH(AK50,$AL49:$AL52,0))</f>
        <v>6</v>
      </c>
      <c r="L50" s="109">
        <f>INDEX(AO49:AO52,MATCH(AK50,$AL49:$AL52,0))</f>
        <v>4</v>
      </c>
      <c r="M50" s="108">
        <f>INDEX(AP49:AP52,MATCH(AK50,$AL49:$AL52,0))</f>
        <v>3</v>
      </c>
      <c r="N50" s="110">
        <f>INDEX(AQ49:AQ52,MATCH(AK50,$AL49:$AL52,0))</f>
        <v>1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Brésil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1.9700000000000002</v>
      </c>
      <c r="AL50" s="28">
        <f>SUM(BD50:BG50)+2.46</f>
        <v>3.96</v>
      </c>
      <c r="AM50" s="21" t="str">
        <f>G48</f>
        <v>Mexique</v>
      </c>
      <c r="AN50" s="22">
        <f>SUM(AR50:AU50)</f>
        <v>0</v>
      </c>
      <c r="AO50" s="23">
        <f>F48+F51+E53</f>
        <v>0</v>
      </c>
      <c r="AP50" s="22">
        <f>E48+E51+F53</f>
        <v>4</v>
      </c>
      <c r="AQ50" s="24">
        <f>AO50-AP50</f>
        <v>-4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0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0</v>
      </c>
      <c r="AZ50" s="23">
        <f>10000*(AR50+AT50)+(F48-E48+E53-F53)*100+(F48+E53)</f>
        <v>-300</v>
      </c>
      <c r="BA50" s="22">
        <f>10000*(AR50+AU50)+(F48-E48+F51-E51)*100+(F48+F51)</f>
        <v>-300</v>
      </c>
      <c r="BB50" s="22" t="s">
        <v>73</v>
      </c>
      <c r="BC50" s="24">
        <f>10000*(AT50+AU50)+(F51-E51+E53-F53)*100+(F51+E53)</f>
        <v>-200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0.5</v>
      </c>
      <c r="BG50" s="26">
        <f>IF($AN50&gt;$AN52,-0.5,IF($AN52&gt;$AN50,0.5,IF(AY50,-0.5,IF(AW52,0.5,BW50))))</f>
        <v>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officiels'!H51,X!E51='Résultats officiels'!E51,'Résultats officiels'!F51=X!F51),1,""))</f>
        <v/>
      </c>
      <c r="D51" s="68" t="str">
        <f>G49</f>
        <v>Corée du Sud</v>
      </c>
      <c r="E51" s="217">
        <v>1</v>
      </c>
      <c r="F51" s="217">
        <v>0</v>
      </c>
      <c r="G51" s="73" t="str">
        <f>G48</f>
        <v>Mexique</v>
      </c>
      <c r="H51" s="95">
        <f t="shared" si="0"/>
        <v>1</v>
      </c>
      <c r="I51" s="106">
        <f>AI51</f>
        <v>3</v>
      </c>
      <c r="J51" s="68" t="str">
        <f>INDEX(AM49:AM52,MATCH(AK51,$AL49:$AL52,0))</f>
        <v>Corée du Sud</v>
      </c>
      <c r="K51" s="111">
        <f>INDEX(AN49:AN52,MATCH(AK51,$AL49:$AL52,0))</f>
        <v>3</v>
      </c>
      <c r="L51" s="112">
        <f>INDEX(AO49:AO52,MATCH(AK51,$AL49:$AL52,0))</f>
        <v>2</v>
      </c>
      <c r="M51" s="111">
        <f>INDEX(AP49:AP52,MATCH(AK51,$AL49:$AL52,0))</f>
        <v>4</v>
      </c>
      <c r="N51" s="113">
        <f>INDEX(AQ49:AQ52,MATCH(AK51,$AL49:$AL52,0))</f>
        <v>-2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29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2.98</v>
      </c>
      <c r="AL51" s="28">
        <f>SUM(BD51:BG51)+2.47</f>
        <v>1.9700000000000002</v>
      </c>
      <c r="AM51" s="21" t="str">
        <f>D49</f>
        <v>Suède</v>
      </c>
      <c r="AN51" s="22">
        <f>SUM(AR51:AU51)</f>
        <v>6</v>
      </c>
      <c r="AO51" s="23">
        <f>E49+F50+F53</f>
        <v>4</v>
      </c>
      <c r="AP51" s="22">
        <f>F49+E50+E53</f>
        <v>3</v>
      </c>
      <c r="AQ51" s="24">
        <f>AO51-AP51</f>
        <v>1</v>
      </c>
      <c r="AR51" s="22">
        <f>IF(ISBLANK(F50),0,IF(AT49=3,0,IF(AT49=1,1,3)))</f>
        <v>0</v>
      </c>
      <c r="AS51" s="22">
        <f>IF(ISBLANK(F53),0,IF(F53&gt;E53,3,IF(F53=E53,1,0)))</f>
        <v>3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1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30002</v>
      </c>
      <c r="BA51" s="22" t="s">
        <v>73</v>
      </c>
      <c r="BB51" s="22">
        <f>10000*(AR51+AU51)+(E49-F49+F50-E50)*100+(E49+F50)</f>
        <v>30003</v>
      </c>
      <c r="BC51" s="24">
        <f>10000*(AS51+AU51)+(E49-F49+F53-E53)*100+(E49+F53)</f>
        <v>60203</v>
      </c>
      <c r="BD51" s="29">
        <f>-BF49</f>
        <v>0.5</v>
      </c>
      <c r="BE51" s="25">
        <f>-BF50</f>
        <v>-0.5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officiels'!H52,X!E52='Résultats officiels'!E52,'Résultats officiels'!F52=X!F52),1,""))</f>
        <v/>
      </c>
      <c r="D52" s="68" t="str">
        <f>G49</f>
        <v>Corée du Sud</v>
      </c>
      <c r="E52" s="217">
        <v>0</v>
      </c>
      <c r="F52" s="217">
        <v>2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Mexique</v>
      </c>
      <c r="K52" s="115">
        <f>INDEX(AN49:AN52,MATCH(AK52,$AL49:$AL52,0))</f>
        <v>0</v>
      </c>
      <c r="L52" s="116">
        <f>INDEX(AO49:AO52,MATCH(AK52,$AL49:$AL52,0))</f>
        <v>0</v>
      </c>
      <c r="M52" s="115">
        <f>INDEX(AP49:AP52,MATCH(AK52,$AL49:$AL52,0))</f>
        <v>4</v>
      </c>
      <c r="N52" s="117">
        <f>INDEX(AQ49:AQ52,MATCH(AK52,$AL49:$AL52,0))</f>
        <v>-4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3.96</v>
      </c>
      <c r="AL52" s="30">
        <f>SUM(BD52:BG52)+2.48</f>
        <v>2.98</v>
      </c>
      <c r="AM52" s="31" t="str">
        <f>G49</f>
        <v>Corée du Sud</v>
      </c>
      <c r="AN52" s="27">
        <f>SUM(AR52:AU52)</f>
        <v>3</v>
      </c>
      <c r="AO52" s="32">
        <f>F49+E51+E52</f>
        <v>2</v>
      </c>
      <c r="AP52" s="27">
        <f>E49+F51+F52</f>
        <v>4</v>
      </c>
      <c r="AQ52" s="33">
        <f>AO52-AP52</f>
        <v>-2</v>
      </c>
      <c r="AR52" s="27">
        <f>IF(ISBLANK(E52),0,IF(AU49=3,0,IF(AU49=1,1,3)))</f>
        <v>0</v>
      </c>
      <c r="AS52" s="27">
        <f>IF(ISBLANK(E51),0,IF(AU50=3,0,IF(AU50=1,1,3)))</f>
        <v>3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1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29901</v>
      </c>
      <c r="BB52" s="27">
        <f>10000*(AR52+AT52)+(E52-F52+F49-E49)*100+(E52+F49)</f>
        <v>-299</v>
      </c>
      <c r="BC52" s="33">
        <f>10000*(AS52+AT52)+(E51-F51+F49-E49)*100+(E51+F49)</f>
        <v>30002</v>
      </c>
      <c r="BD52" s="34">
        <f>-BG49</f>
        <v>0.5</v>
      </c>
      <c r="BE52" s="35">
        <f>-BG50</f>
        <v>-0.5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>
        <f>IF(H53=0,"",IF(H53='Résultats officiels'!H53,1,""))</f>
        <v>1</v>
      </c>
      <c r="C53" s="75" t="str">
        <f>IF(H53=0,"",IF(AND(H53='Résultats officiels'!H53,X!E53='Résultats officiels'!E53,'Résultats officiels'!F53=X!F53),1,""))</f>
        <v/>
      </c>
      <c r="D53" s="71" t="str">
        <f>G48</f>
        <v>Mexique</v>
      </c>
      <c r="E53" s="217">
        <v>0</v>
      </c>
      <c r="F53" s="217">
        <v>1</v>
      </c>
      <c r="G53" s="74" t="str">
        <f>D49</f>
        <v>Suède</v>
      </c>
      <c r="H53" s="95">
        <f t="shared" si="0"/>
        <v>2</v>
      </c>
      <c r="I53" s="118"/>
      <c r="J53" s="119" t="str">
        <f>IF(OR(I51&lt;3,I50&lt;2),"TIRAGE AU SORT !!!"," ")</f>
        <v xml:space="preserve"> </v>
      </c>
      <c r="K53" s="175"/>
      <c r="L53" s="175"/>
      <c r="M53" s="175"/>
      <c r="N53" s="175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5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7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7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20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officiels'!H56,X!E56='Résultats officiels'!E56,'Résultats officiels'!F56=X!F56),1,""))</f>
        <v/>
      </c>
      <c r="D56" s="67" t="s">
        <v>103</v>
      </c>
      <c r="E56" s="217">
        <v>2</v>
      </c>
      <c r="F56" s="217">
        <v>0</v>
      </c>
      <c r="G56" s="72" t="s">
        <v>130</v>
      </c>
      <c r="H56" s="95">
        <f t="shared" si="0"/>
        <v>1</v>
      </c>
      <c r="I56" s="177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 t="str">
        <f>IF(H57=0,"",IF(AND(H57='Résultats officiels'!H57,X!E57='Résultats officiels'!E57,'Résultats officiels'!F57=X!F57),1,""))</f>
        <v/>
      </c>
      <c r="D57" s="68" t="s">
        <v>131</v>
      </c>
      <c r="E57" s="217">
        <v>0</v>
      </c>
      <c r="F57" s="217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9</v>
      </c>
      <c r="L57" s="104">
        <f>INDEX(AO57:AO60,MATCH(AK57,$AL57:$AL60,0))</f>
        <v>5</v>
      </c>
      <c r="M57" s="103">
        <f>INDEX(AP57:AP60,MATCH(AK57,$AL57:$AL60,0))</f>
        <v>0</v>
      </c>
      <c r="N57" s="123">
        <f>INDEX(AQ57:AQ60,MATCH(AK57,$AL57:$AL60,0))</f>
        <v>5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5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9</v>
      </c>
      <c r="AO57" s="47">
        <f>E56+E58+F60</f>
        <v>5</v>
      </c>
      <c r="AP57" s="46">
        <f>F56+F58+E60</f>
        <v>0</v>
      </c>
      <c r="AQ57" s="48">
        <f>AO57-AP57</f>
        <v>5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3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60404</v>
      </c>
      <c r="BA57" s="46">
        <f>10000*(AS57+AU57)+(E56-F56+F60-E60)*100+(E56+F60)</f>
        <v>60303</v>
      </c>
      <c r="BB57" s="46">
        <f>10000*(AT57+AU57)+(F60-E60+E58-F58)*100+(F60+E58)</f>
        <v>60303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1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0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officiels'!H58,X!E58='Résultats officiels'!E58,'Résultats officiels'!F58=X!F58),1,""))</f>
        <v/>
      </c>
      <c r="D58" s="68" t="str">
        <f>D56</f>
        <v>Belgique</v>
      </c>
      <c r="E58" s="217">
        <v>2</v>
      </c>
      <c r="F58" s="217">
        <v>0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6</v>
      </c>
      <c r="L58" s="109">
        <f>INDEX(AO57:AO60,MATCH(AK58,$AL57:$AL60,0))</f>
        <v>3</v>
      </c>
      <c r="M58" s="108">
        <f>INDEX(AP57:AP60,MATCH(AK58,$AL57:$AL60,0))</f>
        <v>1</v>
      </c>
      <c r="N58" s="110">
        <f>INDEX(AQ57:AQ60,MATCH(AK58,$AL57:$AL60,0))</f>
        <v>2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2.96</v>
      </c>
      <c r="AM58" s="45" t="str">
        <f>G56</f>
        <v>Panama</v>
      </c>
      <c r="AN58" s="46">
        <f>SUM(AR58:AU58)</f>
        <v>1</v>
      </c>
      <c r="AO58" s="47">
        <f>F56+F59+E61</f>
        <v>1</v>
      </c>
      <c r="AP58" s="46">
        <f>E56+E59+F61</f>
        <v>4</v>
      </c>
      <c r="AQ58" s="48">
        <f>AO58-AP58</f>
        <v>-3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1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1</v>
      </c>
      <c r="AY58" s="48" t="b">
        <f>10*(AQ58-AQ60)+AO58-AO60&gt;0</f>
        <v>0</v>
      </c>
      <c r="AZ58" s="47">
        <f>10000*(AR58+AT58)+(F56-E56+E61-F61)*100+(F56+E61)</f>
        <v>9801</v>
      </c>
      <c r="BA58" s="46">
        <f>10000*(AR58+AU58)+(F56-E56+F59-E59)*100+(F56+F59)</f>
        <v>-300</v>
      </c>
      <c r="BB58" s="46" t="s">
        <v>73</v>
      </c>
      <c r="BC58" s="48">
        <f>10000*(AT58+AU58)+(F59-E59+E61-F61)*100+(F59+E61)</f>
        <v>9901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-0.5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officiels'!H59,X!E59='Résultats officiels'!E59,'Résultats officiels'!F59=X!F59),1,""))</f>
        <v/>
      </c>
      <c r="D59" s="68" t="str">
        <f>G57</f>
        <v>Angleterre</v>
      </c>
      <c r="E59" s="217">
        <v>1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Panama</v>
      </c>
      <c r="K59" s="111">
        <f>INDEX(AN57:AN60,MATCH(AK59,$AL57:$AL60,0))</f>
        <v>1</v>
      </c>
      <c r="L59" s="112">
        <f>INDEX(AO57:AO60,MATCH(AK59,$AL57:$AL60,0))</f>
        <v>1</v>
      </c>
      <c r="M59" s="111">
        <f>INDEX(AP57:AP60,MATCH(AK59,$AL57:$AL60,0))</f>
        <v>4</v>
      </c>
      <c r="N59" s="113">
        <f>INDEX(AQ57:AQ60,MATCH(AK59,$AL57:$AL60,0))</f>
        <v>-3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3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2.96</v>
      </c>
      <c r="AL59" s="52">
        <f>SUM(BD59:BG59)+2.47</f>
        <v>3.97</v>
      </c>
      <c r="AM59" s="45" t="str">
        <f>D57</f>
        <v>Tunisie</v>
      </c>
      <c r="AN59" s="46">
        <f>SUM(AR59:AU59)</f>
        <v>1</v>
      </c>
      <c r="AO59" s="47">
        <f>E57+F58+F61</f>
        <v>1</v>
      </c>
      <c r="AP59" s="46">
        <f>F57+E58+E61</f>
        <v>5</v>
      </c>
      <c r="AQ59" s="48">
        <f>AO59-AP59</f>
        <v>-4</v>
      </c>
      <c r="AR59" s="46">
        <f>IF(ISBLANK(F58),0,IF(AT57=3,0,IF(AT57=1,1,3)))</f>
        <v>0</v>
      </c>
      <c r="AS59" s="46">
        <f>IF(ISBLANK(F61),0,IF(F61&gt;E61,3,IF(F61=E61,1,0)))</f>
        <v>1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0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9801</v>
      </c>
      <c r="BA59" s="46" t="s">
        <v>73</v>
      </c>
      <c r="BB59" s="46">
        <f>10000*(AR59+AU59)+(E57-F57+F58-E58)*100+(E57+F58)</f>
        <v>-400</v>
      </c>
      <c r="BC59" s="48">
        <f>10000*(AS59+AU59)+(E57-F57+F61-E61)*100+(E57+F61)</f>
        <v>9801</v>
      </c>
      <c r="BD59" s="53">
        <f>-BF57</f>
        <v>0.5</v>
      </c>
      <c r="BE59" s="49">
        <f>-BF58</f>
        <v>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>
        <f>IF(H60=0,"",IF(H60='Résultats officiels'!H60,1,""))</f>
        <v>1</v>
      </c>
      <c r="C60" s="75">
        <f>IF(H60=0,"",IF(AND(H60='Résultats officiels'!H60,X!E60='Résultats officiels'!E60,'Résultats officiels'!F60=X!F60),1,""))</f>
        <v>1</v>
      </c>
      <c r="D60" s="68" t="str">
        <f>G57</f>
        <v>Angleterre</v>
      </c>
      <c r="E60" s="217">
        <v>0</v>
      </c>
      <c r="F60" s="217">
        <v>1</v>
      </c>
      <c r="G60" s="73" t="str">
        <f>D56</f>
        <v>Belgique</v>
      </c>
      <c r="H60" s="95">
        <f t="shared" si="0"/>
        <v>2</v>
      </c>
      <c r="I60" s="114">
        <f>AI60</f>
        <v>4</v>
      </c>
      <c r="J60" s="71" t="str">
        <f>INDEX(AM57:AM60,MATCH(AK60,$AL57:$AL60,0))</f>
        <v>Tunisie</v>
      </c>
      <c r="K60" s="115">
        <f>INDEX(AN57:AN60,MATCH(AK60,$AL57:$AL60,0))</f>
        <v>1</v>
      </c>
      <c r="L60" s="116">
        <f>INDEX(AO57:AO60,MATCH(AK60,$AL57:$AL60,0))</f>
        <v>1</v>
      </c>
      <c r="M60" s="115">
        <f>INDEX(AP57:AP60,MATCH(AK60,$AL57:$AL60,0))</f>
        <v>5</v>
      </c>
      <c r="N60" s="117">
        <f>INDEX(AQ57:AQ60,MATCH(AK60,$AL57:$AL60,0))</f>
        <v>-4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3.97</v>
      </c>
      <c r="AL60" s="56">
        <f>SUM(BD60:BG60)+2.48</f>
        <v>1.98</v>
      </c>
      <c r="AM60" s="57" t="str">
        <f>G57</f>
        <v>Angleterre</v>
      </c>
      <c r="AN60" s="51">
        <f>SUM(AR60:AU60)</f>
        <v>6</v>
      </c>
      <c r="AO60" s="58">
        <f>F57+E59+E60</f>
        <v>3</v>
      </c>
      <c r="AP60" s="51">
        <f>E57+F59+F60</f>
        <v>1</v>
      </c>
      <c r="AQ60" s="59">
        <f>AO60-AP60</f>
        <v>2</v>
      </c>
      <c r="AR60" s="51">
        <f>IF(ISBLANK(E60),0,IF(AU57=3,0,IF(AU57=1,1,3)))</f>
        <v>0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30001</v>
      </c>
      <c r="BB60" s="51">
        <f>10000*(AR60+AT60)+(E60-F60+F57-E57)*100+(E60+F57)</f>
        <v>30102</v>
      </c>
      <c r="BC60" s="59">
        <f>10000*(AS60+AT60)+(E59-F59+F57-E57)*100+(E59+F57)</f>
        <v>60303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officiels'!H61,X!E61='Résultats officiels'!E61,'Résultats officiels'!F61=X!F61),1,""))</f>
        <v/>
      </c>
      <c r="D61" s="71" t="str">
        <f>G56</f>
        <v>Panama</v>
      </c>
      <c r="E61" s="217">
        <v>1</v>
      </c>
      <c r="F61" s="217">
        <v>1</v>
      </c>
      <c r="G61" s="74" t="str">
        <f>D57</f>
        <v>Tunisie</v>
      </c>
      <c r="H61" s="95">
        <f t="shared" si="0"/>
        <v>3</v>
      </c>
      <c r="I61" s="118"/>
      <c r="J61" s="119" t="str">
        <f>IF(OR(I59&lt;3,I58&lt;2),"TIRAGE AU SORT !!!"," ")</f>
        <v xml:space="preserve"> </v>
      </c>
      <c r="K61" s="175"/>
      <c r="L61" s="175"/>
      <c r="M61" s="175"/>
      <c r="N61" s="175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7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7"/>
      <c r="J63" s="95"/>
      <c r="K63" s="95"/>
      <c r="L63" s="95"/>
      <c r="M63" s="95"/>
      <c r="N63" s="95"/>
      <c r="O63" s="95"/>
      <c r="P63" s="175"/>
      <c r="Q63" s="175"/>
      <c r="R63" s="175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officiels'!H64,X!E64='Résultats officiels'!E64,'Résultats officiels'!F64=X!F64),1,""))</f>
        <v/>
      </c>
      <c r="D64" s="67" t="s">
        <v>78</v>
      </c>
      <c r="E64" s="217">
        <v>1</v>
      </c>
      <c r="F64" s="217">
        <v>0</v>
      </c>
      <c r="G64" s="72" t="s">
        <v>79</v>
      </c>
      <c r="H64" s="95">
        <f t="shared" si="0"/>
        <v>1</v>
      </c>
      <c r="I64" s="177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6"/>
      <c r="Q64" s="176"/>
      <c r="R64" s="176"/>
      <c r="S64" s="280" t="s">
        <v>107</v>
      </c>
      <c r="T64" s="281"/>
      <c r="U64" s="262">
        <f>SUM(U51:U62)</f>
        <v>62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officiels'!H65,X!E65='Résultats officiels'!E65,'Résultats officiels'!F65=X!F65),1,""))</f>
        <v/>
      </c>
      <c r="D65" s="68" t="s">
        <v>132</v>
      </c>
      <c r="E65" s="217">
        <v>1</v>
      </c>
      <c r="F65" s="217">
        <v>0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9</v>
      </c>
      <c r="L65" s="104">
        <f>INDEX(AO65:AO68,MATCH(AK65,$AL65:$AL68,0))</f>
        <v>5</v>
      </c>
      <c r="M65" s="103">
        <f>INDEX(AP65:AP68,MATCH(AK65,$AL65:$AL68,0))</f>
        <v>0</v>
      </c>
      <c r="N65" s="123">
        <f>INDEX(AQ65:AQ68,MATCH(AK65,$AL65:$AL68,0))</f>
        <v>5</v>
      </c>
      <c r="O65" s="95"/>
      <c r="P65" s="176"/>
      <c r="Q65" s="176"/>
      <c r="R65" s="176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0.95000000000000018</v>
      </c>
      <c r="AL65" s="44">
        <f>SUM(BD65:BG65)+2.45</f>
        <v>0.95000000000000018</v>
      </c>
      <c r="AM65" s="45" t="str">
        <f>D64</f>
        <v>Colombie</v>
      </c>
      <c r="AN65" s="46">
        <f>SUM(AR65:AU65)</f>
        <v>9</v>
      </c>
      <c r="AO65" s="47">
        <f>E64+E66+F68</f>
        <v>5</v>
      </c>
      <c r="AP65" s="46">
        <f>F64+F66+E68</f>
        <v>0</v>
      </c>
      <c r="AQ65" s="48">
        <f>AO65-AP65</f>
        <v>5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3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1</v>
      </c>
      <c r="AZ65" s="47">
        <f>10000*(AS65+AT65)+(E66-F66+E64-F64)*100+(E66+E64)</f>
        <v>60303</v>
      </c>
      <c r="BA65" s="46">
        <f>10000*(AS65+AU65)+(E64-F64+F68-E68)*100+(E64+F68)</f>
        <v>60303</v>
      </c>
      <c r="BB65" s="46">
        <f>10000*(AT65+AU65)+(F68-E68+E66-F66)*100+(F68+E66)</f>
        <v>60404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>
        <f>IF(H66=0,"",IF(H66='Résultats officiels'!H66,1,""))</f>
        <v>1</v>
      </c>
      <c r="C66" s="75" t="str">
        <f>IF(H66=0,"",IF(AND(H66='Résultats officiels'!H66,X!E66='Résultats officiels'!E66,'Résultats officiels'!F66=X!F66),1,""))</f>
        <v/>
      </c>
      <c r="D66" s="68" t="str">
        <f>D64</f>
        <v>Colombie</v>
      </c>
      <c r="E66" s="217">
        <v>2</v>
      </c>
      <c r="F66" s="217">
        <v>0</v>
      </c>
      <c r="G66" s="73" t="str">
        <f>D65</f>
        <v>Pologne</v>
      </c>
      <c r="H66" s="95">
        <f t="shared" si="0"/>
        <v>1</v>
      </c>
      <c r="I66" s="106">
        <f>AI66</f>
        <v>2</v>
      </c>
      <c r="J66" s="124" t="str">
        <f>INDEX(AM65:AM68,MATCH(AK66,$AL65:$AL68,0))</f>
        <v>Japon</v>
      </c>
      <c r="K66" s="108">
        <f>INDEX(AN65:AN68,MATCH(AK66,$AL65:$AL68,0))</f>
        <v>6</v>
      </c>
      <c r="L66" s="109">
        <f>INDEX(AO65:AO68,MATCH(AK66,$AL65:$AL68,0))</f>
        <v>2</v>
      </c>
      <c r="M66" s="108">
        <f>INDEX(AP65:AP68,MATCH(AK66,$AL65:$AL68,0))</f>
        <v>1</v>
      </c>
      <c r="N66" s="110">
        <f>INDEX(AQ65:AQ68,MATCH(AK66,$AL65:$AL68,0))</f>
        <v>1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1.96</v>
      </c>
      <c r="AL66" s="52">
        <f>SUM(BD66:BG66)+2.46</f>
        <v>1.96</v>
      </c>
      <c r="AM66" s="45" t="str">
        <f>G64</f>
        <v>Japon</v>
      </c>
      <c r="AN66" s="46">
        <f>SUM(AR66:AU66)</f>
        <v>6</v>
      </c>
      <c r="AO66" s="47">
        <f>F64+F67+E69</f>
        <v>2</v>
      </c>
      <c r="AP66" s="46">
        <f>E64+E67+F69</f>
        <v>1</v>
      </c>
      <c r="AQ66" s="48">
        <f>AO66-AP66</f>
        <v>1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3</v>
      </c>
      <c r="AU66" s="46">
        <f>IF(ISBLANK(F67),0,IF(F67&gt;E67,3,IF(F67=E67,1,0)))</f>
        <v>3</v>
      </c>
      <c r="AV66" s="47" t="b">
        <f>(10*(AQ65-AQ66)+AO65-AO66&lt;0)</f>
        <v>0</v>
      </c>
      <c r="AW66" s="46" t="s">
        <v>73</v>
      </c>
      <c r="AX66" s="46" t="b">
        <f>10*(AQ66-AQ67)+AO66-AO67&gt;0</f>
        <v>1</v>
      </c>
      <c r="AY66" s="48" t="b">
        <f>10*(AQ66-AQ68)+AO66-AO68&gt;0</f>
        <v>1</v>
      </c>
      <c r="AZ66" s="47">
        <f>10000*(AR66+AT66)+(F64-E64+E69-F69)*100+(F64+E69)</f>
        <v>30001</v>
      </c>
      <c r="BA66" s="46">
        <f>10000*(AR66+AU66)+(F64-E64+F67-E67)*100+(F64+F67)</f>
        <v>30001</v>
      </c>
      <c r="BB66" s="46" t="s">
        <v>73</v>
      </c>
      <c r="BC66" s="48">
        <f>10000*(AT66+AU66)+(F67-E67+E69-F69)*100+(F67+E69)</f>
        <v>60202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-0.5</v>
      </c>
      <c r="BG66" s="50">
        <f>IF($AN66&gt;$AN68,-0.5,IF($AN68&gt;$AN66,0.5,IF(AY66,-0.5,IF(AW68,0.5,BW66))))</f>
        <v>-0.5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officiels'!H67,X!E67='Résultats officiels'!E67,'Résultats officiels'!F67=X!F67),1,""))</f>
        <v/>
      </c>
      <c r="D67" s="68" t="str">
        <f>G65</f>
        <v>Sénégal</v>
      </c>
      <c r="E67" s="217">
        <v>0</v>
      </c>
      <c r="F67" s="217">
        <v>1</v>
      </c>
      <c r="G67" s="73" t="str">
        <f>G64</f>
        <v>Japon</v>
      </c>
      <c r="H67" s="95">
        <f t="shared" si="0"/>
        <v>2</v>
      </c>
      <c r="I67" s="106">
        <f>AI67</f>
        <v>3</v>
      </c>
      <c r="J67" s="68" t="str">
        <f>INDEX(AM65:AM68,MATCH(AK67,$AL65:$AL68,0))</f>
        <v>Pologne</v>
      </c>
      <c r="K67" s="111">
        <f>INDEX(AN65:AN68,MATCH(AK67,$AL65:$AL68,0))</f>
        <v>3</v>
      </c>
      <c r="L67" s="112">
        <f>INDEX(AO65:AO68,MATCH(AK67,$AL65:$AL68,0))</f>
        <v>1</v>
      </c>
      <c r="M67" s="111">
        <f>INDEX(AP65:AP68,MATCH(AK67,$AL65:$AL68,0))</f>
        <v>3</v>
      </c>
      <c r="N67" s="113">
        <f>INDEX(AQ65:AQ68,MATCH(AK67,$AL65:$AL68,0))</f>
        <v>-2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2.97</v>
      </c>
      <c r="AL67" s="52">
        <f>SUM(BD67:BG67)+2.47</f>
        <v>2.97</v>
      </c>
      <c r="AM67" s="45" t="str">
        <f>D65</f>
        <v>Pologne</v>
      </c>
      <c r="AN67" s="46">
        <f>SUM(AR67:AU67)</f>
        <v>3</v>
      </c>
      <c r="AO67" s="47">
        <f>E65+F66+F69</f>
        <v>1</v>
      </c>
      <c r="AP67" s="46">
        <f>F65+E66+E69</f>
        <v>3</v>
      </c>
      <c r="AQ67" s="48">
        <f>AO67-AP67</f>
        <v>-2</v>
      </c>
      <c r="AR67" s="46">
        <f>IF(ISBLANK(F66),0,IF(AT65=3,0,IF(AT65=1,1,3)))</f>
        <v>0</v>
      </c>
      <c r="AS67" s="46">
        <f>IF(ISBLANK(F69),0,IF(F69&gt;E69,3,IF(F69=E69,1,0)))</f>
        <v>0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0</v>
      </c>
      <c r="AW67" s="46" t="b">
        <f>10*(AQ66-AQ67)+AO66-AO67&lt;0</f>
        <v>0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-300</v>
      </c>
      <c r="BA67" s="46" t="s">
        <v>73</v>
      </c>
      <c r="BB67" s="46">
        <f>10000*(AR67+AU67)+(E65-F65+F66-E66)*100+(E65+F66)</f>
        <v>29901</v>
      </c>
      <c r="BC67" s="48">
        <f>10000*(AS67+AU67)+(E65-F65+F69-E69)*100+(E65+F69)</f>
        <v>30001</v>
      </c>
      <c r="BD67" s="53">
        <f>-BF65</f>
        <v>0.5</v>
      </c>
      <c r="BE67" s="49">
        <f>-BF66</f>
        <v>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 t="str">
        <f>IF(H68=0,"",IF(AND(H68='Résultats officiels'!H68,X!E68='Résultats officiels'!E68,'Résultats officiels'!F68=X!F68),1,""))</f>
        <v/>
      </c>
      <c r="D68" s="68" t="str">
        <f>G65</f>
        <v>Sénégal</v>
      </c>
      <c r="E68" s="217">
        <v>0</v>
      </c>
      <c r="F68" s="217">
        <v>2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Sénégal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4</v>
      </c>
      <c r="N68" s="117">
        <f>INDEX(AQ65:AQ68,MATCH(AK68,$AL65:$AL68,0))</f>
        <v>-4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3.98</v>
      </c>
      <c r="AL68" s="56">
        <f>SUM(BD68:BG68)+2.48</f>
        <v>3.98</v>
      </c>
      <c r="AM68" s="57" t="str">
        <f>G65</f>
        <v>Sénégal</v>
      </c>
      <c r="AN68" s="51">
        <f>SUM(AR68:AU68)</f>
        <v>0</v>
      </c>
      <c r="AO68" s="58">
        <f>F65+E67+E68</f>
        <v>0</v>
      </c>
      <c r="AP68" s="51">
        <f>E65+F67+F68</f>
        <v>4</v>
      </c>
      <c r="AQ68" s="59">
        <f>AO68-AP68</f>
        <v>-4</v>
      </c>
      <c r="AR68" s="51">
        <f>IF(ISBLANK(E68),0,IF(AU65=3,0,IF(AU65=1,1,3)))</f>
        <v>0</v>
      </c>
      <c r="AS68" s="51">
        <f>IF(ISBLANK(E67),0,IF(AU66=3,0,IF(AU66=1,1,3)))</f>
        <v>0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-300</v>
      </c>
      <c r="BB68" s="51">
        <f>10000*(AR68+AT68)+(E68-F68+F65-E65)*100+(E68+F65)</f>
        <v>-300</v>
      </c>
      <c r="BC68" s="59">
        <f>10000*(AS68+AT68)+(E67-F67+F65-E65)*100+(E67+F65)</f>
        <v>-200</v>
      </c>
      <c r="BD68" s="60">
        <f>-BG65</f>
        <v>0.5</v>
      </c>
      <c r="BE68" s="61">
        <f>-BG66</f>
        <v>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officiels'!H69,X!E69='Résultats officiels'!E69,'Résultats officiels'!F69=X!F69),1,""))</f>
        <v/>
      </c>
      <c r="D69" s="71" t="str">
        <f>G64</f>
        <v>Japon</v>
      </c>
      <c r="E69" s="217">
        <v>1</v>
      </c>
      <c r="F69" s="217">
        <v>0</v>
      </c>
      <c r="G69" s="74" t="str">
        <f>D65</f>
        <v>Pologne</v>
      </c>
      <c r="H69" s="95">
        <f t="shared" si="0"/>
        <v>1</v>
      </c>
      <c r="I69" s="118"/>
      <c r="J69" s="119" t="str">
        <f>IF(OR(I67&lt;3,I66&lt;2),"TIRAGE AU SORT !!!"," ")</f>
        <v xml:space="preserve"> </v>
      </c>
      <c r="K69" s="175"/>
      <c r="L69" s="175"/>
      <c r="M69" s="175"/>
      <c r="N69" s="17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Y56:AC57"/>
    <mergeCell ref="S57:T58"/>
    <mergeCell ref="U57:U58"/>
    <mergeCell ref="V58:X60"/>
    <mergeCell ref="S59:T60"/>
    <mergeCell ref="U59:U60"/>
    <mergeCell ref="U64:U65"/>
    <mergeCell ref="S51:T52"/>
    <mergeCell ref="U51:U52"/>
    <mergeCell ref="U2:X2"/>
    <mergeCell ref="V64:X65"/>
    <mergeCell ref="S55:T56"/>
    <mergeCell ref="U55:U56"/>
    <mergeCell ref="S61:T62"/>
    <mergeCell ref="U61:U62"/>
    <mergeCell ref="S63:U63"/>
    <mergeCell ref="S64:T65"/>
    <mergeCell ref="S53:T54"/>
    <mergeCell ref="U53:U54"/>
    <mergeCell ref="S16:S17"/>
    <mergeCell ref="T16:T17"/>
    <mergeCell ref="S43:S44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S46:T47"/>
    <mergeCell ref="U46:U47"/>
    <mergeCell ref="Q46:R46"/>
    <mergeCell ref="T43:T44"/>
    <mergeCell ref="Y43:Y44"/>
    <mergeCell ref="Z43:Z44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O30:P31"/>
    <mergeCell ref="S30:S31"/>
    <mergeCell ref="T30:T31"/>
    <mergeCell ref="O32:P33"/>
    <mergeCell ref="S32:S33"/>
    <mergeCell ref="T32:T33"/>
    <mergeCell ref="O26:P27"/>
    <mergeCell ref="S26:S27"/>
    <mergeCell ref="T26:T27"/>
    <mergeCell ref="O28:P29"/>
    <mergeCell ref="S28:S29"/>
    <mergeCell ref="T28:T29"/>
    <mergeCell ref="O24:P25"/>
    <mergeCell ref="S25:V25"/>
    <mergeCell ref="O20:P21"/>
    <mergeCell ref="S20:S21"/>
    <mergeCell ref="T20:T21"/>
    <mergeCell ref="Y20:AA23"/>
    <mergeCell ref="O22:P23"/>
    <mergeCell ref="S22:S23"/>
    <mergeCell ref="T22:T23"/>
    <mergeCell ref="T8:T9"/>
    <mergeCell ref="O10:P11"/>
    <mergeCell ref="S10:S11"/>
    <mergeCell ref="T10:T11"/>
    <mergeCell ref="Y13:AA19"/>
    <mergeCell ref="O14:P15"/>
    <mergeCell ref="S14:S15"/>
    <mergeCell ref="T14:T15"/>
    <mergeCell ref="O16:P17"/>
    <mergeCell ref="O12:P13"/>
    <mergeCell ref="S12:S13"/>
    <mergeCell ref="T12:T13"/>
    <mergeCell ref="O18:P19"/>
    <mergeCell ref="S18:S19"/>
    <mergeCell ref="T18:T19"/>
    <mergeCell ref="Y7:AA12"/>
    <mergeCell ref="O8:P9"/>
    <mergeCell ref="S8:S9"/>
    <mergeCell ref="D3:F3"/>
    <mergeCell ref="G3:W4"/>
    <mergeCell ref="B4:B5"/>
    <mergeCell ref="C4:C5"/>
    <mergeCell ref="S7:V7"/>
  </mergeCells>
  <conditionalFormatting sqref="U8 U10 U12 U14 U16 U18 U20 U22 U26 U28 U30 U32 U36 U38 U43">
    <cfRule type="expression" dxfId="221" priority="7" stopIfTrue="1">
      <formula>100*$V8+$W8&gt;100*$V9+$W9</formula>
    </cfRule>
  </conditionalFormatting>
  <conditionalFormatting sqref="U9 U11 U13 U15 U17 U19 U21 U23 U27 U29 U31 U33 U37 U39 U44">
    <cfRule type="expression" dxfId="220" priority="6" stopIfTrue="1">
      <formula>100*$V9+$W9&gt;100*$V8+$W8</formula>
    </cfRule>
  </conditionalFormatting>
  <conditionalFormatting sqref="AA43">
    <cfRule type="expression" dxfId="219" priority="5" stopIfTrue="1">
      <formula>100*$AB43+$AC43&gt;100*$AB44+$AC44</formula>
    </cfRule>
  </conditionalFormatting>
  <conditionalFormatting sqref="AA44">
    <cfRule type="expression" dxfId="218" priority="4" stopIfTrue="1">
      <formula>100*$AB44+$AC44&gt;100*$AB43+$AC43</formula>
    </cfRule>
  </conditionalFormatting>
  <conditionalFormatting sqref="J35:N35 J43:N43 J11:N11 J27:N27 J19:N19 J51:N51 J59:N59 J67:N67">
    <cfRule type="expression" dxfId="217" priority="3" stopIfTrue="1">
      <formula>OR($I11&lt;3)</formula>
    </cfRule>
  </conditionalFormatting>
  <conditionalFormatting sqref="J36:N36 J44:N44 J12:N12 J28:N28 J20:N20 J52:N52 J60:N60 J68:N68">
    <cfRule type="expression" dxfId="216" priority="2" stopIfTrue="1">
      <formula>$I12&lt;3</formula>
    </cfRule>
  </conditionalFormatting>
  <conditionalFormatting sqref="U46:U47 AA46:AA51">
    <cfRule type="cellIs" dxfId="215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4" t="s">
        <v>160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-1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officiels'!H8,Y!E8='Résultats officiels'!E8,'Résultats officiels'!F8=Y!F8),1,""))</f>
        <v/>
      </c>
      <c r="D8" s="67" t="s">
        <v>104</v>
      </c>
      <c r="E8" s="217">
        <v>2</v>
      </c>
      <c r="F8" s="217">
        <v>1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officiels'!U13=Y!U8),"E",""))</f>
        <v>E</v>
      </c>
      <c r="R8" s="98" t="str">
        <f>IF('Résultats officiels'!O8=0,"",IF(AND(U8='Résultats officiels'!U8,Y!U9='Résultats officiels'!U9),"A",""))</f>
        <v/>
      </c>
      <c r="S8" s="286" t="str">
        <f>IF(O8=0,"",IF(AND(R8="A",O8='Résultats officiels'!O8),1,IF(AND(Y!R9="A",Y!O8='Résultats officiels'!O12),1,"")))</f>
        <v/>
      </c>
      <c r="T8" s="287" t="str">
        <f>IF(O8=0,"",IF(AND(R8="A",O8='Résultats officiels'!O8,V8='Résultats officiels'!V8,'Résultats officiels'!V9=Y!V9),1,IF(AND(Y!R9="A",Y!O8='Résultats officiels'!O12,Y!V8='Résultats officiels'!V13,'Résultats officiels'!V12=Y!V9),1,"")))</f>
        <v/>
      </c>
      <c r="U8" s="99" t="str">
        <f>IF(OR(I10&lt;2),"A1",T(J9))</f>
        <v>Uruguay</v>
      </c>
      <c r="V8" s="218">
        <v>0</v>
      </c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officiels'!H9,Y!E9='Résultats officiels'!E9,'Résultats officiels'!F9=Y!F9),1,""))</f>
        <v/>
      </c>
      <c r="D9" s="68" t="s">
        <v>122</v>
      </c>
      <c r="E9" s="217">
        <v>0</v>
      </c>
      <c r="F9" s="217">
        <v>3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7</v>
      </c>
      <c r="M9" s="103">
        <f>INDEX(AP9:AP12,MATCH(AK9,$AL9:$AL12,0))</f>
        <v>1</v>
      </c>
      <c r="N9" s="105">
        <f>INDEX(AQ9:AQ12,MATCH(AK9,$AL9:$AL12,0))</f>
        <v>6</v>
      </c>
      <c r="O9" s="293"/>
      <c r="P9" s="293"/>
      <c r="Q9" s="97" t="str">
        <f>IF(AND('Résultats officiels'!O8&gt;0,U9='Résultats officiels'!U9),"E",IF(AND('Résultats officiels'!O12&gt;0,'Résultats officiels'!U12=Y!U9),"E",""))</f>
        <v>E</v>
      </c>
      <c r="R9" s="98" t="str">
        <f>IF('Résultats officiels'!O12=0,"",IF(AND(U8='Résultats officiels'!U13,'Résultats officiels'!U12=Y!U9),"A",""))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Espagne</v>
      </c>
      <c r="V9" s="219">
        <v>2</v>
      </c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1.9500000000000002</v>
      </c>
      <c r="AM9" s="21" t="str">
        <f>D8</f>
        <v>Russie</v>
      </c>
      <c r="AN9" s="22">
        <f>SUM(AR9:AU9)</f>
        <v>4</v>
      </c>
      <c r="AO9" s="23">
        <f>E8+E10+F12</f>
        <v>4</v>
      </c>
      <c r="AP9" s="22">
        <f>F8+F10+E12</f>
        <v>4</v>
      </c>
      <c r="AQ9" s="24">
        <f>AO9-AP9</f>
        <v>0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1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0</v>
      </c>
      <c r="AZ9" s="23">
        <f>10000*(AS9+AT9)+(E10-F10+E8-F8)*100+(E10+E8)</f>
        <v>40103</v>
      </c>
      <c r="BA9" s="22">
        <f>10000*(AS9+AU9)+(E8-F8+F12-E12)*100+(E8+F12)</f>
        <v>30003</v>
      </c>
      <c r="BB9" s="22">
        <f>10000*(AT9+AU9)+(E10-F10+F12-E12)*100+(E10+F12)</f>
        <v>9902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officiels'!H10,Y!E10='Résultats officiels'!E10,'Résultats officiels'!F10=Y!F10),1,""))</f>
        <v/>
      </c>
      <c r="D10" s="68" t="str">
        <f>D8</f>
        <v>Russie</v>
      </c>
      <c r="E10" s="217">
        <v>1</v>
      </c>
      <c r="F10" s="217">
        <v>1</v>
      </c>
      <c r="G10" s="73" t="str">
        <f>D9</f>
        <v>Egypte</v>
      </c>
      <c r="H10" s="95">
        <f t="shared" si="0"/>
        <v>3</v>
      </c>
      <c r="I10" s="106">
        <f>AI10</f>
        <v>2</v>
      </c>
      <c r="J10" s="107" t="str">
        <f>INDEX(AM9:AM12,MATCH(AK10,$AL9:$AL12,0))</f>
        <v>Russie</v>
      </c>
      <c r="K10" s="108">
        <f>INDEX(AN9:AN12,MATCH(AK10,$AL9:$AL12,0))</f>
        <v>4</v>
      </c>
      <c r="L10" s="109">
        <f>INDEX(AO9:AO12,MATCH(AK10,$AL9:$AL12,0))</f>
        <v>4</v>
      </c>
      <c r="M10" s="108">
        <f>INDEX(AP9:AP12,MATCH(AK10,$AL9:$AL12,0))</f>
        <v>4</v>
      </c>
      <c r="N10" s="110">
        <f>INDEX(AQ9:AQ12,MATCH(AK10,$AL9:$AL12,0))</f>
        <v>0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officiels'!U15=Y!U10),"E",""))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officiels'!O10),1,IF(AND(Y!R11="A",Y!O10='Résultats officiels'!O14),1,"")))</f>
        <v/>
      </c>
      <c r="T10" s="310" t="str">
        <f>IF(O10=0,"",IF(AND(R10="A",O10='Résultats officiels'!O10,V10='Résultats officiels'!V10,'Résultats officiels'!V11=Y!V11),1,IF(AND(Y!R11="A",Y!O10='Résultats officiels'!O14,Y!V10='Résultats officiels'!V15,'Résultats officiels'!V14=Y!V11),1,"")))</f>
        <v/>
      </c>
      <c r="U10" s="99" t="str">
        <f>IF(OR(I26&lt;2),"C1",T(J25))</f>
        <v>France</v>
      </c>
      <c r="V10" s="218">
        <v>3</v>
      </c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1.9500000000000002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1</v>
      </c>
      <c r="AP10" s="22">
        <f>E8+E11+F13</f>
        <v>5</v>
      </c>
      <c r="AQ10" s="24">
        <f>AO10-AP10</f>
        <v>-4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-199</v>
      </c>
      <c r="BA10" s="22">
        <f>10000*(AR10+AU10)+(F8-E8+F11-E11)*100+(F8+F11)</f>
        <v>-299</v>
      </c>
      <c r="BB10" s="22" t="s">
        <v>73</v>
      </c>
      <c r="BC10" s="24">
        <f>10000*(AT10+AU10)+(F11-E11+E13-F13)*100+(F11+E13)</f>
        <v>-300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officiels'!H11,Y!E11='Résultats officiels'!E11,'Résultats officiels'!F11=Y!F11),1,""))</f>
        <v/>
      </c>
      <c r="D11" s="68" t="str">
        <f>G9</f>
        <v>Uruguay</v>
      </c>
      <c r="E11" s="217">
        <v>2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Egypte</v>
      </c>
      <c r="K11" s="111">
        <f>INDEX(AN9:AN12,MATCH(AK11,$AL9:$AL12,0))</f>
        <v>4</v>
      </c>
      <c r="L11" s="112">
        <f>INDEX(AO9:AO12,MATCH(AK11,$AL9:$AL12,0))</f>
        <v>2</v>
      </c>
      <c r="M11" s="111">
        <f>INDEX(AP9:AP12,MATCH(AK11,$AL9:$AL12,0))</f>
        <v>4</v>
      </c>
      <c r="N11" s="113">
        <f>INDEX(AQ9:AQ12,MATCH(AK11,$AL9:$AL12,0))</f>
        <v>-2</v>
      </c>
      <c r="O11" s="293"/>
      <c r="P11" s="293"/>
      <c r="Q11" s="97" t="str">
        <f>IF(AND('Résultats officiels'!O10&gt;0,U11='Résultats officiels'!U11),"E",IF(AND('Résultats officiels'!O14&gt;0,'Résultats officiels'!U14=Y!U11),"E",""))</f>
        <v/>
      </c>
      <c r="R11" s="98" t="str">
        <f>IF('Résultats officiels'!O14=0,"",IF(AND(U10='Résultats officiels'!U15,'Résultats officiels'!U14=Y!U11),"A",""))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Islande</v>
      </c>
      <c r="V11" s="219">
        <v>1</v>
      </c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2.97</v>
      </c>
      <c r="AL11" s="28">
        <f>SUM(BD11:BG11)+2.47</f>
        <v>2.97</v>
      </c>
      <c r="AM11" s="21" t="str">
        <f>D9</f>
        <v>Egypte</v>
      </c>
      <c r="AN11" s="22">
        <f>SUM(AR11:AU11)</f>
        <v>4</v>
      </c>
      <c r="AO11" s="23">
        <f>E9+F10+F13</f>
        <v>2</v>
      </c>
      <c r="AP11" s="22">
        <f>F9+E10+E13</f>
        <v>4</v>
      </c>
      <c r="AQ11" s="24">
        <f>AO11-AP11</f>
        <v>-2</v>
      </c>
      <c r="AR11" s="22">
        <f>IF(ISBLANK(F10),0,IF(AT9=3,0,IF(AT9=1,1,3)))</f>
        <v>1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40102</v>
      </c>
      <c r="BA11" s="22" t="s">
        <v>73</v>
      </c>
      <c r="BB11" s="22">
        <f>10000*(AR11+AU11)+(E9-F9+F10-E10)*100+(E9+F10)</f>
        <v>9701</v>
      </c>
      <c r="BC11" s="24">
        <f>10000*(AS11+AU11)+(E9-F9+F13-E13)*100+(E9+F13)</f>
        <v>29801</v>
      </c>
      <c r="BD11" s="29">
        <f>-BF9</f>
        <v>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officiels'!H12,Y!E12='Résultats officiels'!E12,'Résultats officiels'!F12=Y!F12),1,""))</f>
        <v/>
      </c>
      <c r="D12" s="68" t="str">
        <f>G9</f>
        <v>Uruguay</v>
      </c>
      <c r="E12" s="217">
        <v>2</v>
      </c>
      <c r="F12" s="217">
        <v>1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1</v>
      </c>
      <c r="M12" s="115">
        <f>INDEX(AP9:AP12,MATCH(AK12,$AL9:$AL12,0))</f>
        <v>5</v>
      </c>
      <c r="N12" s="117">
        <f>INDEX(AQ9:AQ12,MATCH(AK12,$AL9:$AL12,0))</f>
        <v>-4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officiels'!U9=Y!U12),"E",""))</f>
        <v>E</v>
      </c>
      <c r="R12" s="98" t="str">
        <f>IF('Résultats officiels'!O12=0,"",IF(AND(U12='Résultats officiels'!U12,'Résultats officiels'!U13=Y!U13),"A",""))</f>
        <v/>
      </c>
      <c r="S12" s="286" t="str">
        <f>IF(O12=0,"",IF(AND(R12="A",O12='Résultats officiels'!O12),1,IF(AND(Y!R13="A",Y!O12='Résultats officiels'!O8),1,"")))</f>
        <v/>
      </c>
      <c r="T12" s="308" t="str">
        <f>IF(O12=0,"",IF(AND(R12="A",O12='Résultats officiels'!O12,V12='Résultats officiels'!V12,'Résultats officiels'!V13=Y!V13),1,IF(AND(Y!R13="A",Y!O12='Résultats officiels'!O8,Y!V12='Résultats officiels'!V9,'Résultats officiels'!V8=Y!V13),1,"")))</f>
        <v/>
      </c>
      <c r="U12" s="99" t="str">
        <f>IF(OR(I18&lt;2),"B1",T(J17))</f>
        <v>Portugal</v>
      </c>
      <c r="V12" s="218">
        <v>2</v>
      </c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7</v>
      </c>
      <c r="AP12" s="27">
        <f>E9+F11+F12</f>
        <v>1</v>
      </c>
      <c r="AQ12" s="33">
        <f>AO12-AP12</f>
        <v>6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60304</v>
      </c>
      <c r="BB12" s="27">
        <f>10000*(AR12+AT12)+(F9-E9+E12-F12)*100+(F9+E12)</f>
        <v>60405</v>
      </c>
      <c r="BC12" s="33">
        <f>10000*(AS12+AT12)+(E11-F11+F9-E9)*100+(E11+F9)</f>
        <v>60505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officiels'!H13,Y!E13='Résultats officiels'!E13,'Résultats officiels'!F13=Y!F13),1,""))</f>
        <v/>
      </c>
      <c r="D13" s="71" t="str">
        <f>G8</f>
        <v>Arabie Saoudite</v>
      </c>
      <c r="E13" s="217">
        <v>0</v>
      </c>
      <c r="F13" s="217">
        <v>1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5"/>
      <c r="L13" s="175"/>
      <c r="M13" s="175"/>
      <c r="N13" s="175"/>
      <c r="O13" s="293"/>
      <c r="P13" s="293"/>
      <c r="Q13" s="97" t="str">
        <f>IF(AND('Résultats officiels'!O12&gt;0,U13='Résultats officiels'!U13),"E",IF(AND('Résultats officiels'!O8&gt;0,'Résultats officiels'!U8=Y!U13),"E",""))</f>
        <v>E</v>
      </c>
      <c r="R13" s="98" t="str">
        <f>IF('Résultats officiels'!O8=0,"",IF(AND(U12='Résultats officiels'!U9,'Résultats officiels'!U8=Y!U13),"A",""))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Russie</v>
      </c>
      <c r="V13" s="219">
        <v>1</v>
      </c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7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officiels'!U11=Y!U14),"E",""))</f>
        <v>E</v>
      </c>
      <c r="R14" s="98" t="str">
        <f>IF('Résultats officiels'!O14=0,"",IF(AND(U14='Résultats officiels'!U14,'Résultats officiels'!U15=Y!U15),"A",""))</f>
        <v/>
      </c>
      <c r="S14" s="286" t="str">
        <f>IF(O14=0,"",IF(AND(R14="A",O14='Résultats officiels'!O14),1,IF(AND(Y!R15="A",Y!O14='Résultats officiels'!O10),1,"")))</f>
        <v/>
      </c>
      <c r="T14" s="308" t="str">
        <f>IF(O14=0,"",IF(AND(R14="A",O14='Résultats officiels'!O14,V14='Résultats officiels'!V14,'Résultats officiels'!V15=Y!V15),1,IF(AND(Y!R15="A",Y!O14='Résultats officiels'!O10,Y!V14='Résultats officiels'!V11,'Résultats officiels'!V10=Y!V15),1,"")))</f>
        <v/>
      </c>
      <c r="U14" s="99" t="str">
        <f>IF(OR(I34&lt;2),"D1",T(J33))</f>
        <v>Argentine</v>
      </c>
      <c r="V14" s="218">
        <v>1</v>
      </c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7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officiels'!U10=Y!U15),"E",""))</f>
        <v>E</v>
      </c>
      <c r="R15" s="98" t="str">
        <f>IF('Résultats officiels'!O10=0,"",IF(AND(U15='Résultats officiels'!U10,'Résultats officiels'!U11=Y!U14),"A",""))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19">
        <v>0</v>
      </c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officiels'!H16,Y!E16='Résultats officiels'!E16,'Résultats officiels'!F16=Y!F16),1,""))</f>
        <v/>
      </c>
      <c r="D16" s="67" t="s">
        <v>124</v>
      </c>
      <c r="E16" s="217">
        <v>1</v>
      </c>
      <c r="F16" s="217">
        <v>0</v>
      </c>
      <c r="G16" s="72" t="s">
        <v>96</v>
      </c>
      <c r="H16" s="95">
        <f t="shared" si="0"/>
        <v>1</v>
      </c>
      <c r="I16" s="177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officiels'!U21=Y!U16),"E",""))</f>
        <v>E</v>
      </c>
      <c r="R16" s="98" t="str">
        <f>IF('Résultats officiels'!O16=0,"",IF(AND(U16='Résultats officiels'!U16,'Résultats officiels'!U17=Y!U17),"A",""))</f>
        <v/>
      </c>
      <c r="S16" s="286" t="str">
        <f>IF(O16=0,"",IF(AND(R16="A",O16='Résultats officiels'!O16),1,IF(AND(Y!R17="A",Y!O16='Résultats officiels'!O20),1,"")))</f>
        <v/>
      </c>
      <c r="T16" s="308" t="str">
        <f>IF(O16=0,"",IF(AND(R16="A",O16='Résultats officiels'!O16,V16='Résultats officiels'!V16,'Résultats officiels'!V17=Y!V17),1,IF(AND(Y!R17="A",Y!O16='Résultats officiels'!O20,Y!V16='Résultats officiels'!V21,'Résultats officiels'!V20=Y!V17),1,"")))</f>
        <v/>
      </c>
      <c r="U16" s="121" t="str">
        <f>IF(OR(I42&lt;2),"E1",T(J41))</f>
        <v>Brésil</v>
      </c>
      <c r="V16" s="218">
        <v>3</v>
      </c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>
        <f>IF(H17=0,"",IF(H17='Résultats officiels'!H17,1,""))</f>
        <v>1</v>
      </c>
      <c r="C17" s="75" t="str">
        <f>IF(H17=0,"",IF(AND(H17='Résultats officiels'!H17,Y!E17='Résultats officiels'!E17,'Résultats officiels'!F17=Y!F17),1,""))</f>
        <v/>
      </c>
      <c r="D17" s="68" t="s">
        <v>101</v>
      </c>
      <c r="E17" s="217">
        <v>2</v>
      </c>
      <c r="F17" s="217">
        <v>2</v>
      </c>
      <c r="G17" s="73" t="s">
        <v>75</v>
      </c>
      <c r="H17" s="95">
        <f t="shared" si="0"/>
        <v>3</v>
      </c>
      <c r="I17" s="101">
        <f>AI17</f>
        <v>1</v>
      </c>
      <c r="J17" s="122" t="str">
        <f>INDEX(AM17:AM20,MATCH(AK17,$AL17:$AL20,0))</f>
        <v>Portugal</v>
      </c>
      <c r="K17" s="103">
        <f>INDEX(AN17:AN20,MATCH(AK17,$AL17:$AL20,0))</f>
        <v>7</v>
      </c>
      <c r="L17" s="104">
        <f>INDEX(AO17:AO20,MATCH(AK17,$AL17:$AL20,0))</f>
        <v>7</v>
      </c>
      <c r="M17" s="103">
        <f>INDEX(AP17:AP20,MATCH(AK17,$AL17:$AL20,0))</f>
        <v>3</v>
      </c>
      <c r="N17" s="123">
        <f>INDEX(AQ17:AQ20,MATCH(AK17,$AL17:$AL20,0))</f>
        <v>4</v>
      </c>
      <c r="O17" s="293"/>
      <c r="P17" s="293"/>
      <c r="Q17" s="97" t="str">
        <f>IF(AND('Résultats officiels'!O16&gt;0,U17='Résultats officiels'!U17),"E",IF(AND('Résultats officiels'!O20&gt;0,'Résultats officiels'!U20=Y!U17),"E",""))</f>
        <v>E</v>
      </c>
      <c r="R17" s="98" t="str">
        <f>IF('Résultats officiels'!O20=0,"",IF(AND(U16='Résultats officiels'!U21,'Résultats officiels'!U20=Y!U17),"A",""))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Suède</v>
      </c>
      <c r="V17" s="219">
        <v>1</v>
      </c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0.9700000000000002</v>
      </c>
      <c r="AL17" s="20">
        <f>SUM(BD17:BG17)+2.45</f>
        <v>2.95</v>
      </c>
      <c r="AM17" s="21" t="str">
        <f>D16</f>
        <v>Maroc</v>
      </c>
      <c r="AN17" s="22">
        <f>SUM(AR17:AU17)</f>
        <v>3</v>
      </c>
      <c r="AO17" s="23">
        <f>E16+E18+F20</f>
        <v>2</v>
      </c>
      <c r="AP17" s="22">
        <f>F16+F18+E20</f>
        <v>4</v>
      </c>
      <c r="AQ17" s="24">
        <f>AO17-AP17</f>
        <v>-2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29901</v>
      </c>
      <c r="BA17" s="22">
        <f>10000*(AS17+AU17)+(E16-F16+F20-E20)*100+(E16+F20)</f>
        <v>30002</v>
      </c>
      <c r="BB17" s="22">
        <f>10000*(AT17+AU17)+(F20-E20+E18-F18)*100+(F20+E18)</f>
        <v>-299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officiels'!H18,Y!E18='Résultats officiels'!E18,'Résultats officiels'!F18=Y!F18),1,""))</f>
        <v/>
      </c>
      <c r="D18" s="68" t="str">
        <f>D16</f>
        <v>Maroc</v>
      </c>
      <c r="E18" s="217">
        <v>0</v>
      </c>
      <c r="F18" s="217">
        <v>2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Espagne</v>
      </c>
      <c r="K18" s="108">
        <f>INDEX(AN17:AN20,MATCH(AK18,$AL17:$AL20,0))</f>
        <v>7</v>
      </c>
      <c r="L18" s="109">
        <f>INDEX(AO17:AO20,MATCH(AK18,$AL17:$AL20,0))</f>
        <v>6</v>
      </c>
      <c r="M18" s="108">
        <f>INDEX(AP17:AP20,MATCH(AK18,$AL17:$AL20,0))</f>
        <v>3</v>
      </c>
      <c r="N18" s="110">
        <f>INDEX(AQ17:AQ20,MATCH(AK18,$AL17:$AL20,0))</f>
        <v>3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1</v>
      </c>
      <c r="P18" s="293"/>
      <c r="Q18" s="97" t="str">
        <f>IF(AND('Résultats officiels'!O18&gt;0,U18='Résultats officiels'!U18),"E",IF(AND('Résultats officiels'!O22&gt;0,'Résultats officiels'!U23=Y!U18),"E",""))</f>
        <v>E</v>
      </c>
      <c r="R18" s="98" t="str">
        <f>IF('Résultats officiels'!O18=0,"",IF(AND(U18='Résultats officiels'!U18,'Résultats officiels'!U19=Y!U19),"A",""))</f>
        <v>A</v>
      </c>
      <c r="S18" s="286">
        <f>IF(O18=0,"",IF(AND(R18="A",O18='Résultats officiels'!O18),1,IF(AND(Y!R19="A",Y!O18='Résultats officiels'!O22),1,"")))</f>
        <v>1</v>
      </c>
      <c r="T18" s="308" t="str">
        <f>IF(O18=0,"",IF(AND(R18="A",O18='Résultats officiels'!O18,V18='Résultats officiels'!V18,'Résultats officiels'!V19=Y!V19),1,IF(AND(Y!R19="A",Y!O18='Résultats officiels'!O22,Y!V18='Résultats officiels'!V23,'Résultats officiels'!V22=Y!V19),1,"")))</f>
        <v/>
      </c>
      <c r="U18" s="121" t="str">
        <f>IF(OR(I58&lt;2),"G1",T(J57))</f>
        <v>Belgique</v>
      </c>
      <c r="V18" s="218">
        <v>2</v>
      </c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1.98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1</v>
      </c>
      <c r="AP18" s="22">
        <f>E16+E19+F21</f>
        <v>6</v>
      </c>
      <c r="AQ18" s="24">
        <f>AO18-AP18</f>
        <v>-5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-299</v>
      </c>
      <c r="BA18" s="22">
        <f>10000*(AR18+AU18)+(F16-E16+F19-E19)*100+(F16+F19)</f>
        <v>-300</v>
      </c>
      <c r="BB18" s="22" t="s">
        <v>73</v>
      </c>
      <c r="BC18" s="24">
        <f>10000*(AT18+AU18)+(F19-E19+E21-F21)*100+(F19+E21)</f>
        <v>-399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officiels'!H19,Y!E19='Résultats officiels'!E19,'Résultats officiels'!F19=Y!F19),1,""))</f>
        <v/>
      </c>
      <c r="D19" s="68" t="str">
        <f>G17</f>
        <v>Espagne</v>
      </c>
      <c r="E19" s="217">
        <v>2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3</v>
      </c>
      <c r="L19" s="112">
        <f>INDEX(AO17:AO20,MATCH(AK19,$AL17:$AL20,0))</f>
        <v>2</v>
      </c>
      <c r="M19" s="111">
        <f>INDEX(AP17:AP20,MATCH(AK19,$AL17:$AL20,0))</f>
        <v>4</v>
      </c>
      <c r="N19" s="113">
        <f>INDEX(AQ17:AQ20,MATCH(AK19,$AL17:$AL20,0))</f>
        <v>-2</v>
      </c>
      <c r="O19" s="293"/>
      <c r="P19" s="293"/>
      <c r="Q19" s="97" t="str">
        <f>IF(AND('Résultats officiels'!O18&gt;0,U19='Résultats officiels'!U19),"E",IF(AND('Résultats officiels'!O22&gt;0,'Résultats officiels'!U22=Y!U19),"E",""))</f>
        <v>E</v>
      </c>
      <c r="R19" s="98" t="str">
        <f>IF('Résultats officiels'!O22=0,"",IF(AND(U18='Résultats officiels'!U23,'Résultats officiels'!U22=Y!U19),"A",""))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Japon</v>
      </c>
      <c r="V19" s="219">
        <v>0</v>
      </c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0.9700000000000002</v>
      </c>
      <c r="AM19" s="21" t="str">
        <f>D17</f>
        <v>Portugal</v>
      </c>
      <c r="AN19" s="22">
        <f>SUM(AR19:AU19)</f>
        <v>7</v>
      </c>
      <c r="AO19" s="23">
        <f>E17+F18+F21</f>
        <v>7</v>
      </c>
      <c r="AP19" s="22">
        <f>F17+E18+E21</f>
        <v>3</v>
      </c>
      <c r="AQ19" s="24">
        <f>AO19-AP19</f>
        <v>4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1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1</v>
      </c>
      <c r="AZ19" s="23">
        <f>10000*(AR19+AS19)+(F18-E18+F21-E21)*100+(F18+F21)</f>
        <v>60405</v>
      </c>
      <c r="BA19" s="22" t="s">
        <v>73</v>
      </c>
      <c r="BB19" s="22">
        <f>10000*(AR19+AU19)+(E17-F17+F18-E18)*100+(E17+F18)</f>
        <v>40204</v>
      </c>
      <c r="BC19" s="24">
        <f>10000*(AS19+AU19)+(E17-F17+F21-E21)*100+(E17+F21)</f>
        <v>40205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-0.5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officiels'!H20,Y!E20='Résultats officiels'!E20,'Résultats officiels'!F20=Y!F20),1,""))</f>
        <v/>
      </c>
      <c r="D20" s="68" t="str">
        <f>G17</f>
        <v>Espagne</v>
      </c>
      <c r="E20" s="217">
        <v>2</v>
      </c>
      <c r="F20" s="217">
        <v>1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1</v>
      </c>
      <c r="M20" s="115">
        <f>INDEX(AP17:AP20,MATCH(AK20,$AL17:$AL20,0))</f>
        <v>6</v>
      </c>
      <c r="N20" s="117">
        <f>INDEX(AQ17:AQ20,MATCH(AK20,$AL17:$AL20,0))</f>
        <v>-5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officiels'!U17=Y!U20),"E",""))</f>
        <v/>
      </c>
      <c r="R20" s="98" t="str">
        <f>IF('Résultats officiels'!O20=0,"",IF(AND(U20='Résultats officiels'!U20,'Résultats officiels'!U21=Y!U21),"A",""))</f>
        <v/>
      </c>
      <c r="S20" s="286" t="str">
        <f>IF(O20=0,"",IF(AND(R20="A",O20='Résultats officiels'!O20),1,IF(AND(Y!R21="A",Y!O20='Résultats officiels'!O16),1,"")))</f>
        <v/>
      </c>
      <c r="T20" s="308" t="str">
        <f>IF(O20=0,"",IF(AND(R20="A",O20='Résultats officiels'!O20,V20='Résultats officiels'!V20,'Résultats officiels'!V21=Y!V21),1,IF(AND(Y!R21="A",Y!O20='Résultats officiels'!O16,Y!V20='Résultats officiels'!V17,'Résultats officiels'!V16=Y!V21),1,"")))</f>
        <v/>
      </c>
      <c r="U20" s="121" t="str">
        <f>IF(OR(I50&lt;2),"F1",T(J49))</f>
        <v>Allemagne</v>
      </c>
      <c r="V20" s="218">
        <v>2</v>
      </c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1.98</v>
      </c>
      <c r="AM20" s="31" t="str">
        <f>G17</f>
        <v>Espagne</v>
      </c>
      <c r="AN20" s="27">
        <f>SUM(AR20:AU20)</f>
        <v>7</v>
      </c>
      <c r="AO20" s="32">
        <f>F17+E19+E20</f>
        <v>6</v>
      </c>
      <c r="AP20" s="27">
        <f>E17+F19+F20</f>
        <v>3</v>
      </c>
      <c r="AQ20" s="33">
        <f>AO20-AP20</f>
        <v>3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1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0</v>
      </c>
      <c r="AY20" s="33" t="s">
        <v>73</v>
      </c>
      <c r="AZ20" s="32" t="s">
        <v>73</v>
      </c>
      <c r="BA20" s="27">
        <f>10000*(AR20+AS20)+(E19-F19+E20-F20)*100+(E19+E20)</f>
        <v>60304</v>
      </c>
      <c r="BB20" s="27">
        <f>10000*(AR20+AT20)+(E20-F20+F17-E17)*100+(E20+F17)</f>
        <v>40104</v>
      </c>
      <c r="BC20" s="33">
        <f>10000*(AS20+AT20)+(E19-F19+F17-E17)*100+(E19+F17)</f>
        <v>40204</v>
      </c>
      <c r="BD20" s="34">
        <f>-BG17</f>
        <v>-0.5</v>
      </c>
      <c r="BE20" s="35">
        <f>-BG18</f>
        <v>-0.5</v>
      </c>
      <c r="BF20" s="35">
        <f>-BG19</f>
        <v>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officiels'!H21,Y!E21='Résultats officiels'!E21,'Résultats officiels'!F21=Y!F21),1,""))</f>
        <v/>
      </c>
      <c r="D21" s="71" t="str">
        <f>G16</f>
        <v>Iran</v>
      </c>
      <c r="E21" s="217">
        <v>1</v>
      </c>
      <c r="F21" s="217">
        <v>3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5"/>
      <c r="L21" s="175"/>
      <c r="M21" s="175"/>
      <c r="N21" s="175"/>
      <c r="O21" s="293"/>
      <c r="P21" s="293"/>
      <c r="Q21" s="97" t="str">
        <f>IF(AND('Résultats officiels'!O20&gt;0,U21='Résultats officiels'!U21),"E",IF(AND('Résultats officiels'!O16&gt;0,'Résultats officiels'!U16=Y!U21),"E",""))</f>
        <v>E</v>
      </c>
      <c r="R21" s="98" t="str">
        <f>IF('Résultats officiels'!O16=0,"",IF(AND(U20='Résultats officiels'!U17,'Résultats officiels'!U16=Y!U21),"A",""))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0</v>
      </c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7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officiels'!U19=Y!U22),"E",""))</f>
        <v/>
      </c>
      <c r="R22" s="98" t="str">
        <f>IF('Résultats officiels'!O22=0,"",IF(AND(U22='Résultats officiels'!U22,'Résultats officiels'!U23=Y!U23),"A",""))</f>
        <v/>
      </c>
      <c r="S22" s="286" t="str">
        <f>IF(O22=0,"",IF(AND(R22="A",O22='Résultats officiels'!O22),1,IF(AND(Y!R23="A",Y!O22='Résultats officiels'!O18),1,"")))</f>
        <v/>
      </c>
      <c r="T22" s="308" t="str">
        <f>IF(O22=0,"",IF(AND(R22="A",O22='Résultats officiels'!O22,V22='Résultats officiels'!V22,'Résultats officiels'!V23=Y!V23),1,IF(AND(Y!R23="A",Y!O22='Résultats officiels'!O18,Y!V22='Résultats officiels'!V19,'Résultats officiels'!V18=Y!V23),1,"")))</f>
        <v/>
      </c>
      <c r="U22" s="121" t="str">
        <f>IF(OR(I66&lt;2),"H1",T(J65))</f>
        <v>Pologne</v>
      </c>
      <c r="V22" s="218">
        <v>1</v>
      </c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7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officiels'!U18=Y!U23),"E",""))</f>
        <v>E</v>
      </c>
      <c r="R23" s="98" t="str">
        <f>IF('Résultats officiels'!O18=0,"",IF(AND(U22='Résultats officiels'!U19,'Résultats officiels'!U18=Y!U23),"A",""))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2</v>
      </c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officiels'!H24,Y!E24='Résultats officiels'!E24,'Résultats officiels'!F24=Y!F24),1,""))</f>
        <v/>
      </c>
      <c r="D24" s="67" t="s">
        <v>88</v>
      </c>
      <c r="E24" s="217">
        <v>3</v>
      </c>
      <c r="F24" s="217">
        <v>1</v>
      </c>
      <c r="G24" s="72" t="s">
        <v>76</v>
      </c>
      <c r="H24" s="95">
        <f t="shared" si="0"/>
        <v>1</v>
      </c>
      <c r="I24" s="177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>
        <f>IF(H25=0,"",IF(H25='Résultats officiels'!H25,1,""))</f>
        <v>1</v>
      </c>
      <c r="C25" s="75">
        <f>IF(H25=0,"",IF(AND(H25='Résultats officiels'!H25,Y!E25='Résultats officiels'!E25,'Résultats officiels'!F25=Y!F25),1,""))</f>
        <v>1</v>
      </c>
      <c r="D25" s="68" t="s">
        <v>125</v>
      </c>
      <c r="E25" s="217">
        <v>0</v>
      </c>
      <c r="F25" s="217">
        <v>1</v>
      </c>
      <c r="G25" s="73" t="s">
        <v>126</v>
      </c>
      <c r="H25" s="95">
        <f t="shared" si="0"/>
        <v>2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8</v>
      </c>
      <c r="M25" s="103">
        <f>INDEX(AP25:AP28,MATCH(AK25,$AL25:$AL28,0))</f>
        <v>2</v>
      </c>
      <c r="N25" s="123">
        <f>INDEX(AQ25:AQ28,MATCH(AK25,$AL25:$AL28,0))</f>
        <v>6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8</v>
      </c>
      <c r="AP25" s="22">
        <f>F24+F26+E28</f>
        <v>2</v>
      </c>
      <c r="AQ25" s="24">
        <f>AO25-AP25</f>
        <v>6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60506</v>
      </c>
      <c r="BA25" s="22">
        <f>10000*(AS25+AU25)+(E24-F24+F28-E28)*100+(E24+F28)</f>
        <v>60305</v>
      </c>
      <c r="BB25" s="22">
        <f>10000*(AT25+AU25)+(F28-E28+E26-F26)*100+(F28+E26)</f>
        <v>60405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officiels'!H26,Y!E26='Résultats officiels'!E26,'Résultats officiels'!F26=Y!F26),1,""))</f>
        <v/>
      </c>
      <c r="D26" s="68" t="str">
        <f>D24</f>
        <v>France</v>
      </c>
      <c r="E26" s="217">
        <v>3</v>
      </c>
      <c r="F26" s="217">
        <v>0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4</v>
      </c>
      <c r="L26" s="109">
        <f>INDEX(AO25:AO28,MATCH(AK26,$AL25:$AL28,0))</f>
        <v>3</v>
      </c>
      <c r="M26" s="108">
        <f>INDEX(AP25:AP28,MATCH(AK26,$AL25:$AL28,0))</f>
        <v>3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officiels'!U28=Y!U26),"E",""))</f>
        <v/>
      </c>
      <c r="R26" s="98" t="str">
        <f>IF('Résultats officiels'!O26=0,"",IF(AND(U26='Résultats officiels'!U26,'Résultats officiels'!U27=Y!U27),"A",""))</f>
        <v/>
      </c>
      <c r="S26" s="286" t="str">
        <f>IF(O26=0,"",IF(AND(R26="A",O26='Résultats officiels'!O26),1,IF(AND(Y!R27="A",Y!O26='Résultats officiels'!O28),1,"")))</f>
        <v/>
      </c>
      <c r="T26" s="287" t="str">
        <f>IF(O26=0,"",IF(AND(R26="A",O26='Résultats officiels'!O26,V26='Résultats officiels'!V26,'Résultats officiels'!V27=Y!V27),1,IF(AND(Y!R27="A",Y!O26='Résultats officiels'!O28,Y!V26='Résultats officiels'!V28,'Résultats officiels'!V29=Y!V27),1,"")))</f>
        <v/>
      </c>
      <c r="U26" s="125" t="str">
        <f>IF(100*V8+W8&gt;100*V9+W9,U8,IF(100*V8+W8&lt;100*V9+W9,U9,CONCATENATE(U8," ou ",U9)))</f>
        <v>Espagne</v>
      </c>
      <c r="V26" s="218">
        <v>1</v>
      </c>
      <c r="W26" s="100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2.96</v>
      </c>
      <c r="AM26" s="21" t="str">
        <f>G24</f>
        <v>Australie</v>
      </c>
      <c r="AN26" s="22">
        <f>SUM(AR26:AU26)</f>
        <v>4</v>
      </c>
      <c r="AO26" s="23">
        <f>F24+F27+E29</f>
        <v>3</v>
      </c>
      <c r="AP26" s="22">
        <f>E24+E27+F29</f>
        <v>4</v>
      </c>
      <c r="AQ26" s="24">
        <f>AO26-AP26</f>
        <v>-1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3</v>
      </c>
      <c r="AU26" s="22">
        <f>IF(ISBLANK(F27),0,IF(F27&gt;E27,3,IF(F27=E27,1,0)))</f>
        <v>1</v>
      </c>
      <c r="AV26" s="23" t="b">
        <f>(10*(AQ25-AQ26)+AO25-AO26&lt;0)</f>
        <v>0</v>
      </c>
      <c r="AW26" s="22" t="s">
        <v>73</v>
      </c>
      <c r="AX26" s="22" t="b">
        <f>10*(AQ26-AQ27)+AO26-AO27&gt;0</f>
        <v>1</v>
      </c>
      <c r="AY26" s="24" t="b">
        <f>10*(AQ26-AQ28)+AO26-AO28&gt;0</f>
        <v>0</v>
      </c>
      <c r="AZ26" s="23">
        <f>10000*(AR26+AT26)+(F24-E24+E29-F29)*100+(F24+E29)</f>
        <v>29902</v>
      </c>
      <c r="BA26" s="22">
        <f>10000*(AR26+AU26)+(F24-E24+F27-E27)*100+(F24+F27)</f>
        <v>9802</v>
      </c>
      <c r="BB26" s="22" t="s">
        <v>73</v>
      </c>
      <c r="BC26" s="24">
        <f>10000*(AT26+AU26)+(F27-E27+E29-F29)*100+(F27+E29)</f>
        <v>40102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-0.5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>
        <f>IF(H27=0,"",IF(H27='Résultats officiels'!H27,1,""))</f>
        <v>1</v>
      </c>
      <c r="C27" s="75">
        <f>IF(H27=0,"",IF(AND(H27='Résultats officiels'!H27,Y!E27='Résultats officiels'!E27,'Résultats officiels'!F27=Y!F27),1,""))</f>
        <v>1</v>
      </c>
      <c r="D27" s="68" t="str">
        <f>G25</f>
        <v>Danemark</v>
      </c>
      <c r="E27" s="217">
        <v>1</v>
      </c>
      <c r="F27" s="217">
        <v>1</v>
      </c>
      <c r="G27" s="73" t="str">
        <f>G24</f>
        <v>Australie</v>
      </c>
      <c r="H27" s="95">
        <f t="shared" si="0"/>
        <v>3</v>
      </c>
      <c r="I27" s="106">
        <f>AI27</f>
        <v>3</v>
      </c>
      <c r="J27" s="68" t="str">
        <f>INDEX(AM25:AM28,MATCH(AK27,$AL25:$AL28,0))</f>
        <v>Australie</v>
      </c>
      <c r="K27" s="111">
        <f>INDEX(AN25:AN28,MATCH(AK27,$AL25:$AL28,0))</f>
        <v>4</v>
      </c>
      <c r="L27" s="112">
        <f>INDEX(AO25:AO28,MATCH(AK27,$AL25:$AL28,0))</f>
        <v>3</v>
      </c>
      <c r="M27" s="111">
        <f>INDEX(AP25:AP28,MATCH(AK27,$AL25:$AL28,0))</f>
        <v>4</v>
      </c>
      <c r="N27" s="113">
        <f>INDEX(AQ25:AQ28,MATCH(AK27,$AL25:$AL28,0))</f>
        <v>-1</v>
      </c>
      <c r="O27" s="293"/>
      <c r="P27" s="293"/>
      <c r="Q27" s="97" t="str">
        <f>IF(AND('Résultats officiels'!O26&gt;0,U27='Résultats officiels'!U27),"E",IF(AND('Résultats officiels'!O28&gt;0,'Résultats officiels'!U29=Y!U27),"E",""))</f>
        <v>E</v>
      </c>
      <c r="R27" s="98" t="str">
        <f>IF('Résultats officiels'!O28=0,"",IF(AND(U26='Résultats officiels'!U28,'Résultats officiels'!U29=Y!U27),"A",""))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2</v>
      </c>
      <c r="W27" s="100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2.96</v>
      </c>
      <c r="AL27" s="28">
        <f>SUM(BD27:BG27)+2.47</f>
        <v>3.97</v>
      </c>
      <c r="AM27" s="21" t="str">
        <f>D25</f>
        <v>Pérou</v>
      </c>
      <c r="AN27" s="22">
        <f>SUM(AR27:AU27)</f>
        <v>0</v>
      </c>
      <c r="AO27" s="23">
        <f>E25+F26+F29</f>
        <v>0</v>
      </c>
      <c r="AP27" s="22">
        <f>F25+E26+E29</f>
        <v>5</v>
      </c>
      <c r="AQ27" s="24">
        <f>AO27-AP27</f>
        <v>-5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-400</v>
      </c>
      <c r="BA27" s="22" t="s">
        <v>73</v>
      </c>
      <c r="BB27" s="22">
        <f>10000*(AR27+AU27)+(E25-F25+F26-E26)*100+(E25+F26)</f>
        <v>-400</v>
      </c>
      <c r="BC27" s="24">
        <f>10000*(AS27+AU27)+(E25-F25+F29-E29)*100+(E25+F29)</f>
        <v>-200</v>
      </c>
      <c r="BD27" s="29">
        <f>-BF25</f>
        <v>0.5</v>
      </c>
      <c r="BE27" s="25">
        <f>-BF26</f>
        <v>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officiels'!H28,Y!E28='Résultats officiels'!E28,'Résultats officiels'!F28=Y!F28),1,""))</f>
        <v/>
      </c>
      <c r="D28" s="68" t="str">
        <f>G25</f>
        <v>Danemark</v>
      </c>
      <c r="E28" s="217">
        <v>1</v>
      </c>
      <c r="F28" s="217">
        <v>2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Pérou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5</v>
      </c>
      <c r="N28" s="117">
        <f>INDEX(AQ25:AQ28,MATCH(AK28,$AL25:$AL28,0))</f>
        <v>-5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officiels'!U26=Y!U28),"E",""))</f>
        <v/>
      </c>
      <c r="R28" s="98" t="str">
        <f>IF('Résultats officiels'!O28=0,"",IF(AND(U28='Résultats officiels'!U28,'Résultats officiels'!U29=Y!U29),"A",""))</f>
        <v/>
      </c>
      <c r="S28" s="286" t="str">
        <f>IF(O28=0,"",IF(AND(R28="A",O28='Résultats officiels'!O28),1,IF(AND(Y!R29="A",Y!O28='Résultats officiels'!O26),1,"")))</f>
        <v/>
      </c>
      <c r="T28" s="287" t="str">
        <f>IF(O28=0,"",IF(AND(R28="A",O28='Résultats officiels'!O28,V28='Résultats officiels'!V28,'Résultats officiels'!V29=Y!V29),1,IF(AND(Y!R29="A",Y!O28='Résultats officiels'!O26,Y!V28='Résultats officiels'!V26,'Résultats officiels'!V27=Y!V29),1,"")))</f>
        <v/>
      </c>
      <c r="U28" s="125" t="str">
        <f>IF(100*V12+W12&gt;100*V13+W13,U12,IF(100*V12+W12&lt;100*V13+W13,U13,CONCATENATE(U12," ou ",U13)))</f>
        <v>Portugal</v>
      </c>
      <c r="V28" s="218">
        <v>2</v>
      </c>
      <c r="W28" s="100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3.97</v>
      </c>
      <c r="AL28" s="30">
        <f>SUM(BD28:BG28)+2.48</f>
        <v>1.98</v>
      </c>
      <c r="AM28" s="31" t="str">
        <f>G25</f>
        <v>Danemark</v>
      </c>
      <c r="AN28" s="27">
        <f>SUM(AR28:AU28)</f>
        <v>4</v>
      </c>
      <c r="AO28" s="32">
        <f>F25+E27+E28</f>
        <v>3</v>
      </c>
      <c r="AP28" s="27">
        <f>E25+F27+F28</f>
        <v>3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1</v>
      </c>
      <c r="AT28" s="27">
        <f>IF(ISBLANK(F25),0,IF(AU27=3,0,IF(AU27=1,1,3)))</f>
        <v>3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9902</v>
      </c>
      <c r="BB28" s="27">
        <f>10000*(AR28+AT28)+(E28-F28+F25-E25)*100+(E28+F25)</f>
        <v>30002</v>
      </c>
      <c r="BC28" s="33">
        <f>10000*(AS28+AT28)+(E27-F27+F25-E25)*100+(E27+F25)</f>
        <v>40102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officiels'!H29,Y!E29='Résultats officiels'!E29,'Résultats officiels'!F29=Y!F29),1,""))</f>
        <v/>
      </c>
      <c r="D29" s="71" t="str">
        <f>G24</f>
        <v>Australie</v>
      </c>
      <c r="E29" s="217">
        <v>1</v>
      </c>
      <c r="F29" s="217">
        <v>0</v>
      </c>
      <c r="G29" s="74" t="str">
        <f>D25</f>
        <v>Pérou</v>
      </c>
      <c r="H29" s="95">
        <f t="shared" si="0"/>
        <v>1</v>
      </c>
      <c r="I29" s="118"/>
      <c r="J29" s="119" t="str">
        <f>IF(OR(I27&lt;3,I26&lt;2),"TIRAGE AU SORT !!!"," ")</f>
        <v xml:space="preserve"> </v>
      </c>
      <c r="K29" s="175"/>
      <c r="L29" s="175"/>
      <c r="M29" s="175"/>
      <c r="N29" s="175"/>
      <c r="O29" s="293"/>
      <c r="P29" s="293"/>
      <c r="Q29" s="97" t="str">
        <f>IF(AND('Résultats officiels'!O28&gt;0,U29='Résultats officiels'!U29),"E",IF(AND('Résultats officiels'!O26&gt;0,'Résultats officiels'!U27=Y!U29),"E",""))</f>
        <v/>
      </c>
      <c r="R29" s="98" t="str">
        <f>IF('Résultats officiels'!O26=0,"",IF(AND(U28='Résultats officiels'!U26,'Résultats officiels'!U27=Y!U29),"A",""))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1</v>
      </c>
      <c r="W29" s="100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7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officiels'!U32=Y!U30),"E",""))</f>
        <v>E</v>
      </c>
      <c r="R30" s="98" t="str">
        <f>IF('Résultats officiels'!O30=0,"",IF(AND(U30='Résultats officiels'!U30,'Résultats officiels'!U31=Y!U31),"A",""))</f>
        <v>A</v>
      </c>
      <c r="S30" s="286" t="str">
        <f>IF(O30=0,"",IF(AND(R30="A",O30='Résultats officiels'!O30),1,IF(AND(Y!R31="A",Y!O30='Résultats officiels'!O32),1,"")))</f>
        <v/>
      </c>
      <c r="T30" s="287" t="str">
        <f>IF(O30=0,"",IF(AND(R30="A",O30='Résultats officiels'!O30,V30='Résultats officiels'!V30,'Résultats officiels'!V31=Y!V31),1,IF(AND(Y!R31="A",Y!O30='Résultats officiels'!O32,Y!V30='Résultats officiels'!V32,'Résultats officiels'!V33=Y!V31),1,"")))</f>
        <v/>
      </c>
      <c r="U30" s="125" t="str">
        <f>IF(100*V16+W16&gt;100*V17+W17,U16,IF(100*V16+W16&lt;100*V17+W17,U17,CONCATENATE(U16," ou ",U17)))</f>
        <v>Brésil</v>
      </c>
      <c r="V30" s="218">
        <v>2</v>
      </c>
      <c r="W30" s="100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7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officiels'!U33=Y!U31),"E",""))</f>
        <v>E</v>
      </c>
      <c r="R31" s="98" t="str">
        <f>IF('Résultats officiels'!O32=0,"",IF(AND(U30='Résultats officiels'!U32,'Résultats officiels'!U33=Y!U31),"A",""))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0</v>
      </c>
      <c r="W31" s="100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officiels'!H32,Y!E32='Résultats officiels'!E32,'Résultats officiels'!F32=Y!F32),1,""))</f>
        <v/>
      </c>
      <c r="D32" s="67" t="s">
        <v>94</v>
      </c>
      <c r="E32" s="217">
        <v>2</v>
      </c>
      <c r="F32" s="217">
        <v>0</v>
      </c>
      <c r="G32" s="72" t="s">
        <v>127</v>
      </c>
      <c r="H32" s="95">
        <f t="shared" si="0"/>
        <v>1</v>
      </c>
      <c r="I32" s="177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officiels'!U30=Y!U32),"E",""))</f>
        <v/>
      </c>
      <c r="R32" s="98" t="str">
        <f>IF('Résultats officiels'!O32=0,"",IF(AND(U32='Résultats officiels'!U32,'Résultats officiels'!U33=Y!U33),"A",""))</f>
        <v/>
      </c>
      <c r="S32" s="286" t="str">
        <f>IF(O32=0,"",IF(AND(R32="A",O32='Résultats officiels'!O32),1,IF(AND(Y!R33="A",Y!O32='Résultats officiels'!O30),1,"")))</f>
        <v/>
      </c>
      <c r="T32" s="287" t="str">
        <f>IF(O32=0,"",IF(AND(R32="A",O32='Résultats officiels'!O32,V32='Résultats officiels'!V32,'Résultats officiels'!V33=Y!V33),1,IF(AND(Y!R33="A",Y!O32='Résultats officiels'!O30,Y!V32='Résultats officiels'!V30,'Résultats officiels'!V31=Y!V33),1,"")))</f>
        <v/>
      </c>
      <c r="U32" s="125" t="str">
        <f>IF(100*V20+W20&gt;100*V21+W21,U20,IF(100*V20+W20&lt;100*V21+W21,U21,CONCATENATE(U20," ou ",U21)))</f>
        <v>Allemagne</v>
      </c>
      <c r="V32" s="218">
        <v>1</v>
      </c>
      <c r="W32" s="100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officiels'!H33,Y!E33='Résultats officiels'!E33,'Résultats officiels'!F33=Y!F33),1,""))</f>
        <v/>
      </c>
      <c r="D33" s="68" t="s">
        <v>37</v>
      </c>
      <c r="E33" s="217">
        <v>1</v>
      </c>
      <c r="F33" s="217">
        <v>1</v>
      </c>
      <c r="G33" s="73" t="s">
        <v>97</v>
      </c>
      <c r="H33" s="95">
        <f t="shared" si="0"/>
        <v>3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9</v>
      </c>
      <c r="L33" s="104">
        <f>INDEX(AO33:AO36,MATCH(AK33,$AL33:$AL36,0))</f>
        <v>5</v>
      </c>
      <c r="M33" s="103">
        <f>INDEX(AP33:AP36,MATCH(AK33,$AL33:$AL36,0))</f>
        <v>0</v>
      </c>
      <c r="N33" s="123">
        <f>INDEX(AQ33:AQ36,MATCH(AK33,$AL33:$AL36,0))</f>
        <v>5</v>
      </c>
      <c r="O33" s="293"/>
      <c r="P33" s="293"/>
      <c r="Q33" s="97" t="str">
        <f>IF(AND('Résultats officiels'!O32&gt;0,U33='Résultats officiels'!U33),"E",IF(AND('Résultats officiels'!O30&gt;0,'Résultats officiels'!U31=Y!U33),"E",""))</f>
        <v>E</v>
      </c>
      <c r="R33" s="98" t="str">
        <f>IF('Résultats officiels'!O30=0,"",IF(AND(U32='Résultats officiels'!U30,'Résultats officiels'!U31=Y!U33),"A",""))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Angleterre</v>
      </c>
      <c r="V33" s="219">
        <v>0</v>
      </c>
      <c r="W33" s="100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9</v>
      </c>
      <c r="AO33" s="23">
        <f>E32+E34+F36</f>
        <v>5</v>
      </c>
      <c r="AP33" s="22">
        <f>F32+F34+E36</f>
        <v>0</v>
      </c>
      <c r="AQ33" s="24">
        <f>AO33-AP33</f>
        <v>5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60303</v>
      </c>
      <c r="BA33" s="22">
        <f>10000*(AS33+AU33)+(E32-F32+F36-E36)*100+(E32+F36)</f>
        <v>60404</v>
      </c>
      <c r="BB33" s="22">
        <f>10000*(AT33+AU33)+(F36-E36+E34-F34)*100+(F36+E34)</f>
        <v>60303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officiels'!H34,Y!E34='Résultats officiels'!E34,'Résultats officiels'!F34=Y!F34),1,""))</f>
        <v/>
      </c>
      <c r="D34" s="68" t="str">
        <f>D32</f>
        <v>Argentine</v>
      </c>
      <c r="E34" s="217">
        <v>1</v>
      </c>
      <c r="F34" s="217">
        <v>0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Islande</v>
      </c>
      <c r="K34" s="108">
        <f>INDEX(AN33:AN36,MATCH(AK34,$AL33:$AL36,0))</f>
        <v>4</v>
      </c>
      <c r="L34" s="109">
        <f>INDEX(AO33:AO36,MATCH(AK34,$AL33:$AL36,0))</f>
        <v>2</v>
      </c>
      <c r="M34" s="108">
        <f>INDEX(AP33:AP36,MATCH(AK34,$AL33:$AL36,0))</f>
        <v>3</v>
      </c>
      <c r="N34" s="110">
        <f>INDEX(AQ33:AQ36,MATCH(AK34,$AL33:$AL36,0))</f>
        <v>-1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1.96</v>
      </c>
      <c r="AL34" s="28">
        <f>SUM(BD34:BG34)+2.46</f>
        <v>1.96</v>
      </c>
      <c r="AM34" s="21" t="str">
        <f>G32</f>
        <v>Islande</v>
      </c>
      <c r="AN34" s="22">
        <f>SUM(AR34:AU34)</f>
        <v>4</v>
      </c>
      <c r="AO34" s="23">
        <f>F32+F35+E37</f>
        <v>2</v>
      </c>
      <c r="AP34" s="22">
        <f>E32+E35+F37</f>
        <v>3</v>
      </c>
      <c r="AQ34" s="24">
        <f>AO34-AP34</f>
        <v>-1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1</v>
      </c>
      <c r="AU34" s="22">
        <f>IF(ISBLANK(F35),0,IF(F35&gt;E35,3,IF(F35=E35,1,0)))</f>
        <v>3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1</v>
      </c>
      <c r="AZ34" s="23">
        <f>10000*(AR34+AT34)+(F32-E32+E37-F37)*100+(F32+E37)</f>
        <v>9801</v>
      </c>
      <c r="BA34" s="22">
        <f>10000*(AR34+AU34)+(F32-E32+F35-E35)*100+(F32+F35)</f>
        <v>29901</v>
      </c>
      <c r="BB34" s="22" t="s">
        <v>73</v>
      </c>
      <c r="BC34" s="24">
        <f>10000*(AT34+AU34)+(F35-E35+E37-F37)*100+(F35+E37)</f>
        <v>40102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-0.5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officiels'!H35,Y!E35='Résultats officiels'!E35,'Résultats officiels'!F35=Y!F35),1,""))</f>
        <v/>
      </c>
      <c r="D35" s="68" t="str">
        <f>G33</f>
        <v>Nigéria</v>
      </c>
      <c r="E35" s="217">
        <v>0</v>
      </c>
      <c r="F35" s="217">
        <v>1</v>
      </c>
      <c r="G35" s="73" t="str">
        <f>G32</f>
        <v>Islande</v>
      </c>
      <c r="H35" s="95">
        <f t="shared" si="0"/>
        <v>2</v>
      </c>
      <c r="I35" s="106">
        <f>AI35</f>
        <v>3</v>
      </c>
      <c r="J35" s="68" t="str">
        <f>INDEX(AM33:AM36,MATCH(AK35,$AL33:$AL36,0))</f>
        <v>Croatie</v>
      </c>
      <c r="K35" s="111">
        <f>INDEX(AN33:AN36,MATCH(AK35,$AL33:$AL36,0))</f>
        <v>2</v>
      </c>
      <c r="L35" s="112">
        <f>INDEX(AO33:AO36,MATCH(AK35,$AL33:$AL36,0))</f>
        <v>2</v>
      </c>
      <c r="M35" s="111">
        <f>INDEX(AP33:AP36,MATCH(AK35,$AL33:$AL36,0))</f>
        <v>3</v>
      </c>
      <c r="N35" s="113">
        <f>INDEX(AQ33:AQ36,MATCH(AK35,$AL33:$AL36,0))</f>
        <v>-1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2.97</v>
      </c>
      <c r="AL35" s="28">
        <f>SUM(BD35:BG35)+2.47</f>
        <v>2.97</v>
      </c>
      <c r="AM35" s="21" t="str">
        <f>D33</f>
        <v>Croatie</v>
      </c>
      <c r="AN35" s="22">
        <f>SUM(AR35:AU35)</f>
        <v>2</v>
      </c>
      <c r="AO35" s="23">
        <f>E33+F34+F37</f>
        <v>2</v>
      </c>
      <c r="AP35" s="22">
        <f>F33+E34+E37</f>
        <v>3</v>
      </c>
      <c r="AQ35" s="24">
        <f>AO35-AP35</f>
        <v>-1</v>
      </c>
      <c r="AR35" s="22">
        <f>IF(ISBLANK(F34),0,IF(AT33=3,0,IF(AT33=1,1,3)))</f>
        <v>0</v>
      </c>
      <c r="AS35" s="22">
        <f>IF(ISBLANK(F37),0,IF(F37&gt;E37,3,IF(F37=E37,1,0)))</f>
        <v>1</v>
      </c>
      <c r="AT35" s="22" t="s">
        <v>73</v>
      </c>
      <c r="AU35" s="22">
        <f>IF(ISBLANK(E33),0,IF(E33&gt;F33,3,IF(E33=F33,1,0)))</f>
        <v>1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9901</v>
      </c>
      <c r="BA35" s="22" t="s">
        <v>73</v>
      </c>
      <c r="BB35" s="22">
        <f>10000*(AR35+AU35)+(E33-F33+F34-E34)*100+(E33+F34)</f>
        <v>9901</v>
      </c>
      <c r="BC35" s="24">
        <f>10000*(AS35+AU35)+(E33-F33+F37-E37)*100+(E33+F37)</f>
        <v>20002</v>
      </c>
      <c r="BD35" s="29">
        <f>-BF33</f>
        <v>0.5</v>
      </c>
      <c r="BE35" s="25">
        <f>-BF34</f>
        <v>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officiels'!H36,Y!E36='Résultats officiels'!E36,'Résultats officiels'!F36=Y!F36),1,""))</f>
        <v/>
      </c>
      <c r="D36" s="68" t="str">
        <f>G33</f>
        <v>Nigéria</v>
      </c>
      <c r="E36" s="217">
        <v>0</v>
      </c>
      <c r="F36" s="217">
        <v>2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Nigéria</v>
      </c>
      <c r="K36" s="115">
        <f>INDEX(AN33:AN36,MATCH(AK36,$AL33:$AL36,0))</f>
        <v>1</v>
      </c>
      <c r="L36" s="116">
        <f>INDEX(AO33:AO36,MATCH(AK36,$AL33:$AL36,0))</f>
        <v>1</v>
      </c>
      <c r="M36" s="115">
        <f>INDEX(AP33:AP36,MATCH(AK36,$AL33:$AL36,0))</f>
        <v>4</v>
      </c>
      <c r="N36" s="117">
        <f>INDEX(AQ33:AQ36,MATCH(AK36,$AL33:$AL36,0))</f>
        <v>-3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officiels'!U38=Y!U36),"E",""))</f>
        <v>E</v>
      </c>
      <c r="R36" s="98" t="str">
        <f>IF('Résultats officiels'!O36=0,"",IF(AND(U36='Résultats officiels'!U36,'Résultats officiels'!U37=Y!U37),"A",""))</f>
        <v/>
      </c>
      <c r="S36" s="286" t="str">
        <f>IF(O36=0,"",IF(AND(R36="A",O36='Résultats officiels'!O36),1,IF(AND(Y!R37="A",Y!O36='Résultats officiels'!O38),1,"")))</f>
        <v/>
      </c>
      <c r="T36" s="297" t="str">
        <f>IF(O36=0,"",IF(AND(R36="A",O36='Résultats officiels'!O36,V36='Résultats officiels'!V36,'Résultats officiels'!V37=Y!V37),1,IF(AND(Y!R37="A",Y!O36='Résultats officiels'!O38,Y!V36='Résultats officiels'!V38,'Résultats officiels'!V39=Y!V37),1,"")))</f>
        <v/>
      </c>
      <c r="U36" s="128" t="str">
        <f>IF(100*V26+W26&gt;100*V27+W27,U26,IF(100*V26+W26&lt;100*V27+W27,U27,IF(X27*X26=1,"-",CONCATENATE(U26," ou ",U27))))</f>
        <v>France</v>
      </c>
      <c r="V36" s="218">
        <v>3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3.98</v>
      </c>
      <c r="AL36" s="30">
        <f>SUM(BD36:BG36)+2.48</f>
        <v>3.98</v>
      </c>
      <c r="AM36" s="31" t="str">
        <f>G33</f>
        <v>Nigéria</v>
      </c>
      <c r="AN36" s="27">
        <f>SUM(AR36:AU36)</f>
        <v>1</v>
      </c>
      <c r="AO36" s="32">
        <f>F33+E35+E36</f>
        <v>1</v>
      </c>
      <c r="AP36" s="27">
        <f>E33+F35+F36</f>
        <v>4</v>
      </c>
      <c r="AQ36" s="33">
        <f>AO36-AP36</f>
        <v>-3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1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-300</v>
      </c>
      <c r="BB36" s="27">
        <f>10000*(AR36+AT36)+(E36-F36+F33-E33)*100+(E36+F33)</f>
        <v>9801</v>
      </c>
      <c r="BC36" s="33">
        <f>10000*(AS36+AT36)+(E35-F35+F33-E33)*100+(E35+F33)</f>
        <v>9901</v>
      </c>
      <c r="BD36" s="34">
        <f>-BG33</f>
        <v>0.5</v>
      </c>
      <c r="BE36" s="35">
        <f>-BG34</f>
        <v>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officiels'!H37,Y!E37='Résultats officiels'!E37,'Résultats officiels'!F37=Y!F37),1,""))</f>
        <v/>
      </c>
      <c r="D37" s="71" t="str">
        <f>G32</f>
        <v>Islande</v>
      </c>
      <c r="E37" s="217">
        <v>1</v>
      </c>
      <c r="F37" s="217">
        <v>1</v>
      </c>
      <c r="G37" s="74" t="str">
        <f>D33</f>
        <v>Croatie</v>
      </c>
      <c r="H37" s="95">
        <f t="shared" si="0"/>
        <v>3</v>
      </c>
      <c r="I37" s="118"/>
      <c r="J37" s="119" t="str">
        <f>IF(OR(I35&lt;3,I34&lt;2),"TIRAGE AU SORT !!!"," ")</f>
        <v xml:space="preserve"> </v>
      </c>
      <c r="K37" s="175"/>
      <c r="L37" s="175"/>
      <c r="M37" s="175"/>
      <c r="N37" s="175"/>
      <c r="O37" s="293"/>
      <c r="P37" s="293"/>
      <c r="Q37" s="97" t="str">
        <f>IF(AND('Résultats officiels'!O36&gt;0,U37='Résultats officiels'!U37),"E",IF(AND('Résultats officiels'!O38&gt;0,'Résultats officiels'!U39=Y!U37),"E",""))</f>
        <v/>
      </c>
      <c r="R37" s="98" t="str">
        <f>IF('Résultats officiels'!O38=0,"",IF(AND(U36='Résultats officiels'!U38,'Résultats officiels'!U39=Y!U37),"A",""))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0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7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officiels'!U36=Y!U38),"E",""))</f>
        <v/>
      </c>
      <c r="R38" s="98" t="str">
        <f>IF('Résultats officiels'!O38=0,"",IF(AND(U38='Résultats officiels'!U38,'Résultats officiels'!U39=Y!U39),"A",""))</f>
        <v/>
      </c>
      <c r="S38" s="286" t="str">
        <f>IF(O38=0,"",IF(AND(R38="A",O38='Résultats officiels'!O38),1,IF(AND(Y!R39="A",Y!O38='Résultats officiels'!O36),1,"")))</f>
        <v/>
      </c>
      <c r="T38" s="297" t="str">
        <f>IF(O38=0,"",IF(AND(R38="A",O38='Résultats officiels'!O38,V38='Résultats officiels'!V38,'Résultats officiels'!V39=Y!V39),1,IF(AND(Y!R39="A",Y!O38='Résultats officiels'!O36,Y!V38='Résultats officiels'!V36,'Résultats officiels'!V37=Y!V39),1,"")))</f>
        <v/>
      </c>
      <c r="U38" s="125" t="str">
        <f>IF(100*V28+W28&gt;100*V29+W29,U28,IF(100*V28+W28&lt;100*V29+W29,U29,IF(X30*X31=1,"-",CONCATENATE(U28," ou ",U29))))</f>
        <v>Portugal</v>
      </c>
      <c r="V38" s="218">
        <v>1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7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officiels'!U37=Y!U39),"E",""))</f>
        <v/>
      </c>
      <c r="R39" s="98" t="str">
        <f>IF('Résultats officiels'!O36=0,"",IF(AND(U38='Résultats officiels'!U36,'Résultats officiels'!U37=Y!U39),"A",""))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2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officiels'!H40,Y!E40='Résultats officiels'!E40,'Résultats officiels'!F40=Y!F40),1,""))</f>
        <v/>
      </c>
      <c r="D40" s="67" t="s">
        <v>83</v>
      </c>
      <c r="E40" s="217">
        <v>1</v>
      </c>
      <c r="F40" s="217">
        <v>0</v>
      </c>
      <c r="G40" s="72" t="s">
        <v>128</v>
      </c>
      <c r="H40" s="95">
        <f t="shared" si="0"/>
        <v>1</v>
      </c>
      <c r="I40" s="177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officiels'!H41,Y!E41='Résultats officiels'!E41,'Résultats officiels'!F41=Y!F41),1,""))</f>
        <v/>
      </c>
      <c r="D41" s="68" t="s">
        <v>36</v>
      </c>
      <c r="E41" s="217">
        <v>3</v>
      </c>
      <c r="F41" s="217">
        <v>1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8</v>
      </c>
      <c r="M41" s="103">
        <f>INDEX(AP41:AP44,MATCH(AK41,$AL41:$AL44,0))</f>
        <v>2</v>
      </c>
      <c r="N41" s="123">
        <f>INDEX(AQ41:AQ44,MATCH(AK41,$AL41:$AL44,0))</f>
        <v>6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2.95</v>
      </c>
      <c r="AM41" s="21" t="str">
        <f>D40</f>
        <v>Costa Rica</v>
      </c>
      <c r="AN41" s="22">
        <f>SUM(AR41:AU41)</f>
        <v>3</v>
      </c>
      <c r="AO41" s="23">
        <f>E40+E42+F44</f>
        <v>1</v>
      </c>
      <c r="AP41" s="22">
        <f>F40+F42+E44</f>
        <v>4</v>
      </c>
      <c r="AQ41" s="24">
        <f>AO41-AP41</f>
        <v>-3</v>
      </c>
      <c r="AR41" s="22" t="s">
        <v>73</v>
      </c>
      <c r="AS41" s="22">
        <f>IF(ISBLANK(E40),0,IF(E40&gt;F40,3,IF(E40=F40,1,0)))</f>
        <v>3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1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29901</v>
      </c>
      <c r="BA41" s="22">
        <f>10000*(AS41+AU41)+(E40-F40+F44-E44)*100+(E40+F44)</f>
        <v>29901</v>
      </c>
      <c r="BB41" s="22">
        <f>10000*(AT41+AU41)+(F44-E44+E42-F42)*100+(F44+E42)</f>
        <v>-400</v>
      </c>
      <c r="BC41" s="24" t="s">
        <v>73</v>
      </c>
      <c r="BD41" s="23" t="s">
        <v>73</v>
      </c>
      <c r="BE41" s="25">
        <f>IF($AN41&gt;$AN42,-0.5,IF($AN42&gt;$AN41,0.5,IF(AW41,-0.5,IF(AV42,0.5,BU41))))</f>
        <v>-0.5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>
        <f>IF(H42=0,"",IF(AND(H42='Résultats officiels'!H42,Y!E42='Résultats officiels'!E42,'Résultats officiels'!F42=Y!F42),1,""))</f>
        <v>1</v>
      </c>
      <c r="D42" s="68" t="str">
        <f>D40</f>
        <v>Costa Rica</v>
      </c>
      <c r="E42" s="217">
        <v>0</v>
      </c>
      <c r="F42" s="217">
        <v>2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6</v>
      </c>
      <c r="L42" s="109">
        <f>INDEX(AO41:AO44,MATCH(AK42,$AL41:$AL44,0))</f>
        <v>4</v>
      </c>
      <c r="M42" s="108">
        <f>INDEX(AP41:AP44,MATCH(AK42,$AL41:$AL44,0))</f>
        <v>3</v>
      </c>
      <c r="N42" s="110">
        <f>INDEX(AQ41:AQ44,MATCH(AK42,$AL41:$AL44,0))</f>
        <v>1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3.96</v>
      </c>
      <c r="AM42" s="21" t="str">
        <f>G40</f>
        <v>Serbie</v>
      </c>
      <c r="AN42" s="22">
        <f>SUM(AR42:AU42)</f>
        <v>0</v>
      </c>
      <c r="AO42" s="23">
        <f>F40+F43+E45</f>
        <v>1</v>
      </c>
      <c r="AP42" s="22">
        <f>E40+E43+F45</f>
        <v>5</v>
      </c>
      <c r="AQ42" s="24">
        <f>AO42-AP42</f>
        <v>-4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-299</v>
      </c>
      <c r="BA42" s="22">
        <f>10000*(AR42+AU42)+(F40-E40+F43-E43)*100+(F40+F43)</f>
        <v>-200</v>
      </c>
      <c r="BB42" s="22" t="s">
        <v>73</v>
      </c>
      <c r="BC42" s="24">
        <f>10000*(AT42+AU42)+(F43-E43+E45-F45)*100+(F43+E45)</f>
        <v>-299</v>
      </c>
      <c r="BD42" s="29">
        <f>-BE41</f>
        <v>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 t="str">
        <f>IF(H43=0,"",IF(AND(H43='Résultats officiels'!H43,Y!E43='Résultats officiels'!E43,'Résultats officiels'!F43=Y!F43),1,""))</f>
        <v/>
      </c>
      <c r="D43" s="68" t="str">
        <f>G41</f>
        <v>Suisse</v>
      </c>
      <c r="E43" s="217">
        <v>1</v>
      </c>
      <c r="F43" s="217">
        <v>0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Costa Rica</v>
      </c>
      <c r="K43" s="111">
        <f>INDEX(AN41:AN44,MATCH(AK43,$AL41:$AL44,0))</f>
        <v>3</v>
      </c>
      <c r="L43" s="112">
        <f>INDEX(AO41:AO44,MATCH(AK43,$AL41:$AL44,0))</f>
        <v>1</v>
      </c>
      <c r="M43" s="111">
        <f>INDEX(AP41:AP44,MATCH(AK43,$AL41:$AL44,0))</f>
        <v>4</v>
      </c>
      <c r="N43" s="113">
        <f>INDEX(AQ41:AQ44,MATCH(AK43,$AL41:$AL44,0))</f>
        <v>-3</v>
      </c>
      <c r="O43" s="173"/>
      <c r="P43" s="173"/>
      <c r="Q43" s="97" t="str">
        <f>IF(AND('Résultats officiels'!O41&gt;0,U43='Résultats officiels'!U43),"E",IF(AND('Résultats officiels'!O41&gt;0,'Résultats officiels'!U44=Y!U43),"E",""))</f>
        <v>E</v>
      </c>
      <c r="R43" s="98" t="str">
        <f>IF('Résultats officiels'!O41=0,"",IF(AND(U43='Résultats officiels'!U43,'Résultats officiels'!U44=Y!U44),"A",""))</f>
        <v/>
      </c>
      <c r="S43" s="286" t="str">
        <f>IF(O41=0,"",IF(AND(R43="A",O41='Résultats officiels'!O41),1,IF(AND(Y!R44="A",Y!O41='Résultats officiels'!O41),1,"")))</f>
        <v/>
      </c>
      <c r="T43" s="287" t="str">
        <f>IF(O41=0,"",IF(AND(R43="A",O41='Résultats officiels'!O41,V43='Résultats officiels'!V43,'Résultats officiels'!V44=Y!V44),1,IF(AND(Y!R44="A",Y!O41='Résultats officiels'!O41,Y!V43='Résultats officiels'!V44,'Résultats officiels'!V43=Y!V44),1,"")))</f>
        <v/>
      </c>
      <c r="U43" s="125" t="str">
        <f>IF(100*V36+W36&gt;100*V37+W37,U36,IF(100*V36+W36&lt;100*V37+W37,U37," - "))</f>
        <v>France</v>
      </c>
      <c r="V43" s="218">
        <v>2</v>
      </c>
      <c r="W43" s="100"/>
      <c r="X43" s="147" t="str">
        <f>IF(AND('Résultats officiels'!X41&gt;0,AA43='Résultats officiels'!AA43),"E",IF(AND('Résultats officiels'!X41&gt;0,'Résultats officiels'!AA44=Y!AA43),"E",""))</f>
        <v/>
      </c>
      <c r="Y43" s="286" t="str">
        <f>IF(X41=0,"",IF(AND(X45="A",X41='Résultats officiels'!X41),1,IF(AND(X46="A",Y!X41='Résultats officiels'!X41),1,"")))</f>
        <v/>
      </c>
      <c r="Z43" s="287" t="str">
        <f>IF(X41=0,"",IF(AND(X45="A",X41='Résultats officiels'!X41,AB43='Résultats officiels'!AB43,'Résultats officiels'!AB44=Y!AB44),1,IF(AND(Y!X46="A",Y!X41='Résultats officiels'!X41,Y!AB43='Résultats officiels'!AB44,'Résultats officiels'!AB43=Y!AB44),1,"")))</f>
        <v/>
      </c>
      <c r="AA43" s="100" t="str">
        <f>IF(100*V36+W36&gt;100*V37+W37,U37,IF(100*V36+W36&lt;100*V37+W37,U36," - "))</f>
        <v>Brésil</v>
      </c>
      <c r="AB43" s="217">
        <v>1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2.95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8</v>
      </c>
      <c r="AP43" s="22">
        <f>F41+E42+E45</f>
        <v>2</v>
      </c>
      <c r="AQ43" s="24">
        <f>AO43-AP43</f>
        <v>6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60405</v>
      </c>
      <c r="BA43" s="22" t="s">
        <v>73</v>
      </c>
      <c r="BB43" s="22">
        <f>10000*(AR43+AU43)+(E41-F41+F42-E42)*100+(E41+F42)</f>
        <v>60405</v>
      </c>
      <c r="BC43" s="24">
        <f>10000*(AS43+AU43)+(E41-F41+F45-E45)*100+(E41+F45)</f>
        <v>60406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officiels'!H44,Y!E44='Résultats officiels'!E44,'Résultats officiels'!F44=Y!F44),1,""))</f>
        <v/>
      </c>
      <c r="D44" s="68" t="str">
        <f>G41</f>
        <v>Suisse</v>
      </c>
      <c r="E44" s="217">
        <v>2</v>
      </c>
      <c r="F44" s="217">
        <v>0</v>
      </c>
      <c r="G44" s="73" t="str">
        <f>D40</f>
        <v>Costa Rica</v>
      </c>
      <c r="H44" s="95">
        <f t="shared" si="0"/>
        <v>1</v>
      </c>
      <c r="I44" s="114">
        <f>AI44</f>
        <v>4</v>
      </c>
      <c r="J44" s="71" t="str">
        <f>INDEX(AM41:AM44,MATCH(AK44,$AL41:$AL44,0))</f>
        <v>Serbie</v>
      </c>
      <c r="K44" s="115">
        <f>INDEX(AN41:AN44,MATCH(AK44,$AL41:$AL44,0))</f>
        <v>0</v>
      </c>
      <c r="L44" s="116">
        <f>INDEX(AO41:AO44,MATCH(AK44,$AL41:$AL44,0))</f>
        <v>1</v>
      </c>
      <c r="M44" s="115">
        <f>INDEX(AP41:AP44,MATCH(AK44,$AL41:$AL44,0))</f>
        <v>5</v>
      </c>
      <c r="N44" s="117">
        <f>INDEX(AQ41:AQ44,MATCH(AK44,$AL41:$AL44,0))</f>
        <v>-4</v>
      </c>
      <c r="O44" s="173"/>
      <c r="P44" s="173"/>
      <c r="Q44" s="97" t="str">
        <f>IF(AND('Résultats officiels'!O41&gt;0,U44='Résultats officiels'!U44),"E",IF(AND('Résultats officiels'!O41&gt;0,'Résultats officiels'!U43=Y!U44),"E",""))</f>
        <v/>
      </c>
      <c r="R44" s="98" t="str">
        <f>IF('Résultats officiels'!O41=0,"",IF(AND(U43='Résultats officiels'!U44,'Résultats officiels'!U43=Y!U44),"A",""))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Allemagne</v>
      </c>
      <c r="V44" s="219">
        <v>1</v>
      </c>
      <c r="W44" s="100"/>
      <c r="X44" s="147" t="str">
        <f>IF(AND('Résultats officiels'!X41&gt;0,AA44='Résultats officiels'!AA44),"E",IF(AND('Résultats officiels'!X41&gt;0,'Résultats officiels'!AA43=Y!AA44),"E",""))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Portugal</v>
      </c>
      <c r="AB44" s="219">
        <v>0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3.96</v>
      </c>
      <c r="AL44" s="30">
        <f>SUM(BD44:BG44)+2.48</f>
        <v>1.98</v>
      </c>
      <c r="AM44" s="31" t="str">
        <f>G41</f>
        <v>Suisse</v>
      </c>
      <c r="AN44" s="27">
        <f>SUM(AR44:AU44)</f>
        <v>6</v>
      </c>
      <c r="AO44" s="32">
        <f>F41+E43+E44</f>
        <v>4</v>
      </c>
      <c r="AP44" s="27">
        <f>E41+F43+F44</f>
        <v>3</v>
      </c>
      <c r="AQ44" s="33">
        <f>AO44-AP44</f>
        <v>1</v>
      </c>
      <c r="AR44" s="27">
        <f>IF(ISBLANK(E44),0,IF(AU41=3,0,IF(AU41=1,1,3)))</f>
        <v>3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60303</v>
      </c>
      <c r="BB44" s="27">
        <f>10000*(AR44+AT44)+(E44-F44+F41-E41)*100+(E44+F41)</f>
        <v>30003</v>
      </c>
      <c r="BC44" s="33">
        <f>10000*(AS44+AT44)+(E43-F43+F41-E41)*100+(E43+F41)</f>
        <v>29902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officiels'!H45,Y!E45='Résultats officiels'!E45,'Résultats officiels'!F45=Y!F45),1,""))</f>
        <v/>
      </c>
      <c r="D45" s="71" t="str">
        <f>G40</f>
        <v>Serbie</v>
      </c>
      <c r="E45" s="217">
        <v>1</v>
      </c>
      <c r="F45" s="217">
        <v>3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5"/>
      <c r="L45" s="175"/>
      <c r="M45" s="175"/>
      <c r="N45" s="175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officiels'!AA44=Y!AA44),"A",""))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7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officiels'!U46=Y!U46),"C","")</f>
        <v>C</v>
      </c>
      <c r="R46" s="307"/>
      <c r="S46" s="256" t="s">
        <v>91</v>
      </c>
      <c r="T46" s="257"/>
      <c r="U46" s="260" t="str">
        <f>IF(100*V43+W43&gt;100*V44+W44,U43,IF(100*V44+W44&gt;100*V43+W43,U44,"-"))</f>
        <v>France</v>
      </c>
      <c r="V46" s="130"/>
      <c r="W46" s="95"/>
      <c r="X46" s="148" t="str">
        <f>IF('Résultats officiels'!X41=0,"",IF(AND(AA43='Résultats officiels'!AA44,'Résultats officiels'!AA43=Y!AA44),"A",""))</f>
        <v/>
      </c>
      <c r="Y46" s="288" t="s">
        <v>92</v>
      </c>
      <c r="Z46" s="257"/>
      <c r="AA46" s="282" t="str">
        <f>IF(100*V43+W43&gt;100*V44+W44,U44,IF(100*V44+W44&gt;100*V43+W43,U43,"-"))</f>
        <v>Allemagne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7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officiels'!AA46=Y!AA46),"S","")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officiels'!H48,Y!E48='Résultats officiels'!E48,'Résultats officiels'!F48=Y!F48),1,""))</f>
        <v/>
      </c>
      <c r="D48" s="67" t="s">
        <v>100</v>
      </c>
      <c r="E48" s="217">
        <v>2</v>
      </c>
      <c r="F48" s="217">
        <v>1</v>
      </c>
      <c r="G48" s="72" t="s">
        <v>72</v>
      </c>
      <c r="H48" s="95">
        <f t="shared" si="0"/>
        <v>1</v>
      </c>
      <c r="I48" s="177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Brésil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officiels'!H49,Y!E49='Résultats officiels'!E49,'Résultats officiels'!F49=Y!F49),1,""))</f>
        <v/>
      </c>
      <c r="D49" s="68" t="s">
        <v>129</v>
      </c>
      <c r="E49" s="217">
        <v>1</v>
      </c>
      <c r="F49" s="217">
        <v>1</v>
      </c>
      <c r="G49" s="73" t="s">
        <v>105</v>
      </c>
      <c r="H49" s="95">
        <f t="shared" si="0"/>
        <v>3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7</v>
      </c>
      <c r="M49" s="103">
        <f>INDEX(AP49:AP52,MATCH(AK49,$AL49:$AL52,0))</f>
        <v>2</v>
      </c>
      <c r="N49" s="123">
        <f>INDEX(AQ49:AQ52,MATCH(AK49,$AL49:$AL52,0))</f>
        <v>5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7</v>
      </c>
      <c r="AP49" s="22">
        <f>F48+F50+E52</f>
        <v>2</v>
      </c>
      <c r="AQ49" s="24">
        <f>AO49-AP49</f>
        <v>5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60204</v>
      </c>
      <c r="BA49" s="22">
        <f>10000*(AS49+AU49)+(E48-F48+F52-E52)*100+(E48+F52)</f>
        <v>60405</v>
      </c>
      <c r="BB49" s="22">
        <f>10000*(AT49+AU49)+(F52-E52+E50-F50)*100+(F52+E50)</f>
        <v>60405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>
        <f>IF(H50=0,"",IF(AND(H50='Résultats officiels'!H50,Y!E50='Résultats officiels'!E50,'Résultats officiels'!F50=Y!F50),1,""))</f>
        <v>1</v>
      </c>
      <c r="D50" s="68" t="str">
        <f>D48</f>
        <v>Allemagne</v>
      </c>
      <c r="E50" s="217">
        <v>2</v>
      </c>
      <c r="F50" s="217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Suède</v>
      </c>
      <c r="K50" s="108">
        <f>INDEX(AN49:AN52,MATCH(AK50,$AL49:$AL52,0))</f>
        <v>4</v>
      </c>
      <c r="L50" s="109">
        <f>INDEX(AO49:AO52,MATCH(AK50,$AL49:$AL52,0))</f>
        <v>4</v>
      </c>
      <c r="M50" s="108">
        <f>INDEX(AP49:AP52,MATCH(AK50,$AL49:$AL52,0))</f>
        <v>4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Portugal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1.9700000000000002</v>
      </c>
      <c r="AL50" s="28">
        <f>SUM(BD50:BG50)+2.46</f>
        <v>3.96</v>
      </c>
      <c r="AM50" s="21" t="str">
        <f>G48</f>
        <v>Mexique</v>
      </c>
      <c r="AN50" s="22">
        <f>SUM(AR50:AU50)</f>
        <v>1</v>
      </c>
      <c r="AO50" s="23">
        <f>F48+F51+E53</f>
        <v>3</v>
      </c>
      <c r="AP50" s="22">
        <f>E48+E51+F53</f>
        <v>5</v>
      </c>
      <c r="AQ50" s="24">
        <f>AO50-AP50</f>
        <v>-2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1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1</v>
      </c>
      <c r="AZ50" s="23">
        <f>10000*(AR50+AT50)+(F48-E48+E53-F53)*100+(F48+E53)</f>
        <v>-198</v>
      </c>
      <c r="BA50" s="22">
        <f>10000*(AR50+AU50)+(F48-E48+F51-E51)*100+(F48+F51)</f>
        <v>9902</v>
      </c>
      <c r="BB50" s="22" t="s">
        <v>73</v>
      </c>
      <c r="BC50" s="24">
        <f>10000*(AT50+AU50)+(F51-E51+E53-F53)*100+(F51+E53)</f>
        <v>9902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0.5</v>
      </c>
      <c r="BG50" s="26">
        <f>IF($AN50&gt;$AN52,-0.5,IF($AN52&gt;$AN50,0.5,IF(AY50,-0.5,IF(AW52,0.5,BW50))))</f>
        <v>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officiels'!H51,Y!E51='Résultats officiels'!E51,'Résultats officiels'!F51=Y!F51),1,""))</f>
        <v/>
      </c>
      <c r="D51" s="68" t="str">
        <f>G49</f>
        <v>Corée du Sud</v>
      </c>
      <c r="E51" s="217">
        <v>1</v>
      </c>
      <c r="F51" s="217">
        <v>1</v>
      </c>
      <c r="G51" s="73" t="str">
        <f>G48</f>
        <v>Mexique</v>
      </c>
      <c r="H51" s="95">
        <f t="shared" si="0"/>
        <v>3</v>
      </c>
      <c r="I51" s="106">
        <f>AI51</f>
        <v>3</v>
      </c>
      <c r="J51" s="68" t="str">
        <f>INDEX(AM49:AM52,MATCH(AK51,$AL49:$AL52,0))</f>
        <v>Corée du Sud</v>
      </c>
      <c r="K51" s="111">
        <f>INDEX(AN49:AN52,MATCH(AK51,$AL49:$AL52,0))</f>
        <v>2</v>
      </c>
      <c r="L51" s="112">
        <f>INDEX(AO49:AO52,MATCH(AK51,$AL49:$AL52,0))</f>
        <v>2</v>
      </c>
      <c r="M51" s="111">
        <f>INDEX(AP49:AP52,MATCH(AK51,$AL49:$AL52,0))</f>
        <v>5</v>
      </c>
      <c r="N51" s="113">
        <f>INDEX(AQ49:AQ52,MATCH(AK51,$AL49:$AL52,0))</f>
        <v>-3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26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2.98</v>
      </c>
      <c r="AL51" s="28">
        <f>SUM(BD51:BG51)+2.47</f>
        <v>1.9700000000000002</v>
      </c>
      <c r="AM51" s="21" t="str">
        <f>D49</f>
        <v>Suède</v>
      </c>
      <c r="AN51" s="22">
        <f>SUM(AR51:AU51)</f>
        <v>4</v>
      </c>
      <c r="AO51" s="23">
        <f>E49+F50+F53</f>
        <v>4</v>
      </c>
      <c r="AP51" s="22">
        <f>F49+E50+E53</f>
        <v>4</v>
      </c>
      <c r="AQ51" s="24">
        <f>AO51-AP51</f>
        <v>0</v>
      </c>
      <c r="AR51" s="22">
        <f>IF(ISBLANK(F50),0,IF(AT49=3,0,IF(AT49=1,1,3)))</f>
        <v>0</v>
      </c>
      <c r="AS51" s="22">
        <f>IF(ISBLANK(F53),0,IF(F53&gt;E53,3,IF(F53=E53,1,0)))</f>
        <v>3</v>
      </c>
      <c r="AT51" s="22" t="s">
        <v>73</v>
      </c>
      <c r="AU51" s="22">
        <f>IF(ISBLANK(E49),0,IF(E49&gt;F49,3,IF(E49=F49,1,0)))</f>
        <v>1</v>
      </c>
      <c r="AV51" s="23" t="b">
        <f>10*(AQ49-AQ51)+AO49-AO51&lt;0</f>
        <v>0</v>
      </c>
      <c r="AW51" s="22" t="b">
        <f>10*(AQ50-AQ51)+AO50-AO51&lt;0</f>
        <v>1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30003</v>
      </c>
      <c r="BA51" s="22" t="s">
        <v>73</v>
      </c>
      <c r="BB51" s="22">
        <f>10000*(AR51+AU51)+(E49-F49+F50-E50)*100+(E49+F50)</f>
        <v>9902</v>
      </c>
      <c r="BC51" s="24">
        <f>10000*(AS51+AU51)+(E49-F49+F53-E53)*100+(E49+F53)</f>
        <v>40103</v>
      </c>
      <c r="BD51" s="29">
        <f>-BF49</f>
        <v>0.5</v>
      </c>
      <c r="BE51" s="25">
        <f>-BF50</f>
        <v>-0.5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officiels'!H52,Y!E52='Résultats officiels'!E52,'Résultats officiels'!F52=Y!F52),1,""))</f>
        <v/>
      </c>
      <c r="D52" s="68" t="str">
        <f>G49</f>
        <v>Corée du Sud</v>
      </c>
      <c r="E52" s="217">
        <v>0</v>
      </c>
      <c r="F52" s="217">
        <v>3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Mexique</v>
      </c>
      <c r="K52" s="115">
        <f>INDEX(AN49:AN52,MATCH(AK52,$AL49:$AL52,0))</f>
        <v>1</v>
      </c>
      <c r="L52" s="116">
        <f>INDEX(AO49:AO52,MATCH(AK52,$AL49:$AL52,0))</f>
        <v>3</v>
      </c>
      <c r="M52" s="115">
        <f>INDEX(AP49:AP52,MATCH(AK52,$AL49:$AL52,0))</f>
        <v>5</v>
      </c>
      <c r="N52" s="117">
        <f>INDEX(AQ49:AQ52,MATCH(AK52,$AL49:$AL52,0))</f>
        <v>-2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3.96</v>
      </c>
      <c r="AL52" s="30">
        <f>SUM(BD52:BG52)+2.48</f>
        <v>2.98</v>
      </c>
      <c r="AM52" s="31" t="str">
        <f>G49</f>
        <v>Corée du Sud</v>
      </c>
      <c r="AN52" s="27">
        <f>SUM(AR52:AU52)</f>
        <v>2</v>
      </c>
      <c r="AO52" s="32">
        <f>F49+E51+E52</f>
        <v>2</v>
      </c>
      <c r="AP52" s="27">
        <f>E49+F51+F52</f>
        <v>5</v>
      </c>
      <c r="AQ52" s="33">
        <f>AO52-AP52</f>
        <v>-3</v>
      </c>
      <c r="AR52" s="27">
        <f>IF(ISBLANK(E52),0,IF(AU49=3,0,IF(AU49=1,1,3)))</f>
        <v>0</v>
      </c>
      <c r="AS52" s="27">
        <f>IF(ISBLANK(E51),0,IF(AU50=3,0,IF(AU50=1,1,3)))</f>
        <v>1</v>
      </c>
      <c r="AT52" s="27">
        <f>IF(ISBLANK(F49),0,IF(AU51=3,0,IF(AU51=1,1,3)))</f>
        <v>1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9701</v>
      </c>
      <c r="BB52" s="27">
        <f>10000*(AR52+AT52)+(E52-F52+F49-E49)*100+(E52+F49)</f>
        <v>9701</v>
      </c>
      <c r="BC52" s="33">
        <f>10000*(AS52+AT52)+(E51-F51+F49-E49)*100+(E51+F49)</f>
        <v>20002</v>
      </c>
      <c r="BD52" s="34">
        <f>-BG49</f>
        <v>0.5</v>
      </c>
      <c r="BE52" s="35">
        <f>-BG50</f>
        <v>-0.5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>
        <f>IF(H53=0,"",IF(H53='Résultats officiels'!H53,1,""))</f>
        <v>1</v>
      </c>
      <c r="C53" s="75" t="str">
        <f>IF(H53=0,"",IF(AND(H53='Résultats officiels'!H53,Y!E53='Résultats officiels'!E53,'Résultats officiels'!F53=Y!F53),1,""))</f>
        <v/>
      </c>
      <c r="D53" s="71" t="str">
        <f>G48</f>
        <v>Mexique</v>
      </c>
      <c r="E53" s="217">
        <v>1</v>
      </c>
      <c r="F53" s="217">
        <v>2</v>
      </c>
      <c r="G53" s="74" t="str">
        <f>D49</f>
        <v>Suède</v>
      </c>
      <c r="H53" s="95">
        <f t="shared" si="0"/>
        <v>2</v>
      </c>
      <c r="I53" s="118"/>
      <c r="J53" s="119" t="str">
        <f>IF(OR(I51&lt;3,I50&lt;2),"TIRAGE AU SORT !!!"," ")</f>
        <v xml:space="preserve"> </v>
      </c>
      <c r="K53" s="175"/>
      <c r="L53" s="175"/>
      <c r="M53" s="175"/>
      <c r="N53" s="175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7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7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7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19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officiels'!H56,Y!E56='Résultats officiels'!E56,'Résultats officiels'!F56=Y!F56),1,""))</f>
        <v/>
      </c>
      <c r="D56" s="67" t="s">
        <v>103</v>
      </c>
      <c r="E56" s="217">
        <v>2</v>
      </c>
      <c r="F56" s="217">
        <v>0</v>
      </c>
      <c r="G56" s="72" t="s">
        <v>130</v>
      </c>
      <c r="H56" s="95">
        <f t="shared" si="0"/>
        <v>1</v>
      </c>
      <c r="I56" s="177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>
        <f>IF(H57=0,"",IF(AND(H57='Résultats officiels'!H57,Y!E57='Résultats officiels'!E57,'Résultats officiels'!F57=Y!F57),1,""))</f>
        <v>1</v>
      </c>
      <c r="D57" s="68" t="s">
        <v>131</v>
      </c>
      <c r="E57" s="217">
        <v>1</v>
      </c>
      <c r="F57" s="217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7</v>
      </c>
      <c r="L57" s="104">
        <f>INDEX(AO57:AO60,MATCH(AK57,$AL57:$AL60,0))</f>
        <v>4</v>
      </c>
      <c r="M57" s="103">
        <f>INDEX(AP57:AP60,MATCH(AK57,$AL57:$AL60,0))</f>
        <v>1</v>
      </c>
      <c r="N57" s="123">
        <f>INDEX(AQ57:AQ60,MATCH(AK57,$AL57:$AL60,0))</f>
        <v>3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2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7</v>
      </c>
      <c r="AO57" s="47">
        <f>E56+E58+F60</f>
        <v>4</v>
      </c>
      <c r="AP57" s="46">
        <f>F56+F58+E60</f>
        <v>1</v>
      </c>
      <c r="AQ57" s="48">
        <f>AO57-AP57</f>
        <v>3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1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60303</v>
      </c>
      <c r="BA57" s="46">
        <f>10000*(AS57+AU57)+(E56-F56+F60-E60)*100+(E56+F60)</f>
        <v>40203</v>
      </c>
      <c r="BB57" s="46">
        <f>10000*(AT57+AU57)+(F60-E60+E58-F58)*100+(F60+E58)</f>
        <v>40102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1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0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officiels'!H58,Y!E58='Résultats officiels'!E58,'Résultats officiels'!F58=Y!F58),1,""))</f>
        <v/>
      </c>
      <c r="D58" s="68" t="str">
        <f>D56</f>
        <v>Belgique</v>
      </c>
      <c r="E58" s="217">
        <v>1</v>
      </c>
      <c r="F58" s="217">
        <v>0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7</v>
      </c>
      <c r="L58" s="109">
        <f>INDEX(AO57:AO60,MATCH(AK58,$AL57:$AL60,0))</f>
        <v>5</v>
      </c>
      <c r="M58" s="108">
        <f>INDEX(AP57:AP60,MATCH(AK58,$AL57:$AL60,0))</f>
        <v>3</v>
      </c>
      <c r="N58" s="110">
        <f>INDEX(AQ57:AQ60,MATCH(AK58,$AL57:$AL60,0))</f>
        <v>2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1</v>
      </c>
      <c r="AO58" s="47">
        <f>F56+F59+E61</f>
        <v>1</v>
      </c>
      <c r="AP58" s="46">
        <f>E56+E59+F61</f>
        <v>4</v>
      </c>
      <c r="AQ58" s="48">
        <f>AO58-AP58</f>
        <v>-3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1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9800</v>
      </c>
      <c r="BA58" s="46">
        <f>10000*(AR58+AU58)+(F56-E56+F59-E59)*100+(F56+F59)</f>
        <v>-299</v>
      </c>
      <c r="BB58" s="46" t="s">
        <v>73</v>
      </c>
      <c r="BC58" s="48">
        <f>10000*(AT58+AU58)+(F59-E59+E61-F61)*100+(F59+E61)</f>
        <v>9901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officiels'!H59,Y!E59='Résultats officiels'!E59,'Résultats officiels'!F59=Y!F59),1,""))</f>
        <v/>
      </c>
      <c r="D59" s="68" t="str">
        <f>G57</f>
        <v>Angleterre</v>
      </c>
      <c r="E59" s="217">
        <v>2</v>
      </c>
      <c r="F59" s="217">
        <v>1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1</v>
      </c>
      <c r="L59" s="112">
        <f>INDEX(AO57:AO60,MATCH(AK59,$AL57:$AL60,0))</f>
        <v>1</v>
      </c>
      <c r="M59" s="111">
        <f>INDEX(AP57:AP60,MATCH(AK59,$AL57:$AL60,0))</f>
        <v>3</v>
      </c>
      <c r="N59" s="113">
        <f>INDEX(AQ57:AQ60,MATCH(AK59,$AL57:$AL60,0))</f>
        <v>-2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3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1</v>
      </c>
      <c r="AO59" s="47">
        <f>E57+F58+F61</f>
        <v>1</v>
      </c>
      <c r="AP59" s="46">
        <f>F57+E58+E61</f>
        <v>3</v>
      </c>
      <c r="AQ59" s="48">
        <f>AO59-AP59</f>
        <v>-2</v>
      </c>
      <c r="AR59" s="46">
        <f>IF(ISBLANK(F58),0,IF(AT57=3,0,IF(AT57=1,1,3)))</f>
        <v>0</v>
      </c>
      <c r="AS59" s="46">
        <f>IF(ISBLANK(F61),0,IF(F61&gt;E61,3,IF(F61=E61,1,0)))</f>
        <v>1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9900</v>
      </c>
      <c r="BA59" s="46" t="s">
        <v>73</v>
      </c>
      <c r="BB59" s="46">
        <f>10000*(AR59+AU59)+(E57-F57+F58-E58)*100+(E57+F58)</f>
        <v>-199</v>
      </c>
      <c r="BC59" s="48">
        <f>10000*(AS59+AU59)+(E57-F57+F61-E61)*100+(E57+F61)</f>
        <v>9901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officiels'!H60,Y!E60='Résultats officiels'!E60,'Résultats officiels'!F60=Y!F60),1,""))</f>
        <v/>
      </c>
      <c r="D60" s="68" t="str">
        <f>G57</f>
        <v>Angleterre</v>
      </c>
      <c r="E60" s="217">
        <v>1</v>
      </c>
      <c r="F60" s="217">
        <v>1</v>
      </c>
      <c r="G60" s="73" t="str">
        <f>D56</f>
        <v>Belgique</v>
      </c>
      <c r="H60" s="95">
        <f t="shared" si="0"/>
        <v>3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1</v>
      </c>
      <c r="L60" s="116">
        <f>INDEX(AO57:AO60,MATCH(AK60,$AL57:$AL60,0))</f>
        <v>1</v>
      </c>
      <c r="M60" s="115">
        <f>INDEX(AP57:AP60,MATCH(AK60,$AL57:$AL60,0))</f>
        <v>4</v>
      </c>
      <c r="N60" s="117">
        <f>INDEX(AQ57:AQ60,MATCH(AK60,$AL57:$AL60,0))</f>
        <v>-3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7</v>
      </c>
      <c r="AO60" s="58">
        <f>F57+E59+E60</f>
        <v>5</v>
      </c>
      <c r="AP60" s="51">
        <f>E57+F59+F60</f>
        <v>3</v>
      </c>
      <c r="AQ60" s="59">
        <f>AO60-AP60</f>
        <v>2</v>
      </c>
      <c r="AR60" s="51">
        <f>IF(ISBLANK(E60),0,IF(AU57=3,0,IF(AU57=1,1,3)))</f>
        <v>1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40103</v>
      </c>
      <c r="BB60" s="51">
        <f>10000*(AR60+AT60)+(E60-F60+F57-E57)*100+(E60+F57)</f>
        <v>40103</v>
      </c>
      <c r="BC60" s="59">
        <f>10000*(AS60+AT60)+(E59-F59+F57-E57)*100+(E59+F57)</f>
        <v>60204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officiels'!H61,Y!E61='Résultats officiels'!E61,'Résultats officiels'!F61=Y!F61),1,""))</f>
        <v/>
      </c>
      <c r="D61" s="71" t="str">
        <f>G56</f>
        <v>Panama</v>
      </c>
      <c r="E61" s="217">
        <v>0</v>
      </c>
      <c r="F61" s="217">
        <v>0</v>
      </c>
      <c r="G61" s="74" t="str">
        <f>D57</f>
        <v>Tunisie</v>
      </c>
      <c r="H61" s="95">
        <f t="shared" si="0"/>
        <v>3</v>
      </c>
      <c r="I61" s="118"/>
      <c r="J61" s="119" t="str">
        <f>IF(OR(I59&lt;3,I58&lt;2),"TIRAGE AU SORT !!!"," ")</f>
        <v xml:space="preserve"> </v>
      </c>
      <c r="K61" s="175"/>
      <c r="L61" s="175"/>
      <c r="M61" s="175"/>
      <c r="N61" s="175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7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7"/>
      <c r="J63" s="95"/>
      <c r="K63" s="95"/>
      <c r="L63" s="95"/>
      <c r="M63" s="95"/>
      <c r="N63" s="95"/>
      <c r="O63" s="95"/>
      <c r="P63" s="175"/>
      <c r="Q63" s="175"/>
      <c r="R63" s="175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>
        <f>IF(H64=0,"",IF(H64='Résultats officiels'!H64,1,""))</f>
        <v>1</v>
      </c>
      <c r="C64" s="75" t="str">
        <f>IF(H64=0,"",IF(AND(H64='Résultats officiels'!H64,Y!E64='Résultats officiels'!E64,'Résultats officiels'!F64=Y!F64),1,""))</f>
        <v/>
      </c>
      <c r="D64" s="67" t="s">
        <v>78</v>
      </c>
      <c r="E64" s="217">
        <v>0</v>
      </c>
      <c r="F64" s="217">
        <v>1</v>
      </c>
      <c r="G64" s="72" t="s">
        <v>79</v>
      </c>
      <c r="H64" s="95">
        <f t="shared" si="0"/>
        <v>2</v>
      </c>
      <c r="I64" s="177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6"/>
      <c r="Q64" s="176"/>
      <c r="R64" s="176"/>
      <c r="S64" s="280" t="s">
        <v>107</v>
      </c>
      <c r="T64" s="281"/>
      <c r="U64" s="262">
        <f>SUM(U51:U62)</f>
        <v>57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officiels'!H65,Y!E65='Résultats officiels'!E65,'Résultats officiels'!F65=Y!F65),1,""))</f>
        <v/>
      </c>
      <c r="D65" s="68" t="s">
        <v>132</v>
      </c>
      <c r="E65" s="217">
        <v>2</v>
      </c>
      <c r="F65" s="217">
        <v>1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Pologne</v>
      </c>
      <c r="K65" s="103">
        <f>INDEX(AN65:AN68,MATCH(AK65,$AL65:$AL68,0))</f>
        <v>9</v>
      </c>
      <c r="L65" s="104">
        <f>INDEX(AO65:AO68,MATCH(AK65,$AL65:$AL68,0))</f>
        <v>4</v>
      </c>
      <c r="M65" s="103">
        <f>INDEX(AP65:AP68,MATCH(AK65,$AL65:$AL68,0))</f>
        <v>1</v>
      </c>
      <c r="N65" s="123">
        <f>INDEX(AQ65:AQ68,MATCH(AK65,$AL65:$AL68,0))</f>
        <v>3</v>
      </c>
      <c r="O65" s="95"/>
      <c r="P65" s="176"/>
      <c r="Q65" s="176"/>
      <c r="R65" s="176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0.9700000000000002</v>
      </c>
      <c r="AL65" s="44">
        <f>SUM(BD65:BG65)+2.45</f>
        <v>2.95</v>
      </c>
      <c r="AM65" s="45" t="str">
        <f>D64</f>
        <v>Colombie</v>
      </c>
      <c r="AN65" s="46">
        <f>SUM(AR65:AU65)</f>
        <v>3</v>
      </c>
      <c r="AO65" s="47">
        <f>E64+E66+F68</f>
        <v>1</v>
      </c>
      <c r="AP65" s="46">
        <f>F64+F66+E68</f>
        <v>2</v>
      </c>
      <c r="AQ65" s="48">
        <f>AO65-AP65</f>
        <v>-1</v>
      </c>
      <c r="AR65" s="46" t="s">
        <v>73</v>
      </c>
      <c r="AS65" s="46">
        <f>IF(ISBLANK(E64),0,IF(E64&gt;F64,3,IF(E64=F64,1,0)))</f>
        <v>0</v>
      </c>
      <c r="AT65" s="46">
        <f>IF(ISBLANK(E66),0,IF(E66&gt;F66,3,IF(E66=F66,1,0)))</f>
        <v>0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0</v>
      </c>
      <c r="AX65" s="46" t="b">
        <f>10*(AQ65-AQ67)+AO65-AO67&gt;0</f>
        <v>0</v>
      </c>
      <c r="AY65" s="48" t="b">
        <f>10*(AQ65-AQ68)+AO65-AO68&gt;0</f>
        <v>1</v>
      </c>
      <c r="AZ65" s="47">
        <f>10000*(AS65+AT65)+(E66-F66+E64-F64)*100+(E66+E64)</f>
        <v>-200</v>
      </c>
      <c r="BA65" s="46">
        <f>10000*(AS65+AU65)+(E64-F64+F68-E68)*100+(E64+F68)</f>
        <v>30001</v>
      </c>
      <c r="BB65" s="46">
        <f>10000*(AT65+AU65)+(F68-E68+E66-F66)*100+(F68+E66)</f>
        <v>30001</v>
      </c>
      <c r="BC65" s="48" t="s">
        <v>73</v>
      </c>
      <c r="BD65" s="47" t="s">
        <v>73</v>
      </c>
      <c r="BE65" s="49">
        <f>IF($AN65&gt;$AN66,-0.5,IF($AN66&gt;$AN65,0.5,IF(AW65,-0.5,IF(AV66,0.5,BU65))))</f>
        <v>0.5</v>
      </c>
      <c r="BF65" s="49">
        <f>IF($AN65&gt;$AN67,-0.5,IF($AN67&gt;$AN65,0.5,IF(AX65,-0.5,IF(AV67,0.5,BV65))))</f>
        <v>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officiels'!H66,Y!E66='Résultats officiels'!E66,'Résultats officiels'!F66=Y!F66),1,""))</f>
        <v/>
      </c>
      <c r="D66" s="68" t="str">
        <f>D64</f>
        <v>Colombie</v>
      </c>
      <c r="E66" s="217">
        <v>0</v>
      </c>
      <c r="F66" s="217">
        <v>1</v>
      </c>
      <c r="G66" s="73" t="str">
        <f>D65</f>
        <v>Pologne</v>
      </c>
      <c r="H66" s="95">
        <f t="shared" si="0"/>
        <v>2</v>
      </c>
      <c r="I66" s="106">
        <f>AI66</f>
        <v>2</v>
      </c>
      <c r="J66" s="124" t="str">
        <f>INDEX(AM65:AM68,MATCH(AK66,$AL65:$AL68,0))</f>
        <v>Japon</v>
      </c>
      <c r="K66" s="108">
        <f>INDEX(AN65:AN68,MATCH(AK66,$AL65:$AL68,0))</f>
        <v>4</v>
      </c>
      <c r="L66" s="109">
        <f>INDEX(AO65:AO68,MATCH(AK66,$AL65:$AL68,0))</f>
        <v>1</v>
      </c>
      <c r="M66" s="108">
        <f>INDEX(AP65:AP68,MATCH(AK66,$AL65:$AL68,0))</f>
        <v>1</v>
      </c>
      <c r="N66" s="110">
        <f>INDEX(AQ65:AQ68,MATCH(AK66,$AL65:$AL68,0))</f>
        <v>0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1.96</v>
      </c>
      <c r="AL66" s="52">
        <f>SUM(BD66:BG66)+2.46</f>
        <v>1.96</v>
      </c>
      <c r="AM66" s="45" t="str">
        <f>G64</f>
        <v>Japon</v>
      </c>
      <c r="AN66" s="46">
        <f>SUM(AR66:AU66)</f>
        <v>4</v>
      </c>
      <c r="AO66" s="47">
        <f>F64+F67+E69</f>
        <v>1</v>
      </c>
      <c r="AP66" s="46">
        <f>E64+E67+F69</f>
        <v>1</v>
      </c>
      <c r="AQ66" s="48">
        <f>AO66-AP66</f>
        <v>0</v>
      </c>
      <c r="AR66" s="46">
        <f>IF(ISBLANK(F64),0,IF(AS65=3,0,IF(AS65=1,1,3)))</f>
        <v>3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1</v>
      </c>
      <c r="AV66" s="47" t="b">
        <f>(10*(AQ65-AQ66)+AO65-AO66&lt;0)</f>
        <v>1</v>
      </c>
      <c r="AW66" s="46" t="s">
        <v>73</v>
      </c>
      <c r="AX66" s="46" t="b">
        <f>10*(AQ66-AQ67)+AO66-AO67&gt;0</f>
        <v>0</v>
      </c>
      <c r="AY66" s="48" t="b">
        <f>10*(AQ66-AQ68)+AO66-AO68&gt;0</f>
        <v>1</v>
      </c>
      <c r="AZ66" s="47">
        <f>10000*(AR66+AT66)+(F64-E64+E69-F69)*100+(F64+E69)</f>
        <v>30001</v>
      </c>
      <c r="BA66" s="46">
        <f>10000*(AR66+AU66)+(F64-E64+F67-E67)*100+(F64+F67)</f>
        <v>40101</v>
      </c>
      <c r="BB66" s="46" t="s">
        <v>73</v>
      </c>
      <c r="BC66" s="48">
        <f>10000*(AT66+AU66)+(F67-E67+E69-F69)*100+(F67+E69)</f>
        <v>9900</v>
      </c>
      <c r="BD66" s="53">
        <f>-BE65</f>
        <v>-0.5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-0.5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>
        <f>IF(H67=0,"",IF(H67='Résultats officiels'!H67,1,""))</f>
        <v>1</v>
      </c>
      <c r="C67" s="75" t="str">
        <f>IF(H67=0,"",IF(AND(H67='Résultats officiels'!H67,Y!E67='Résultats officiels'!E67,'Résultats officiels'!F67=Y!F67),1,""))</f>
        <v/>
      </c>
      <c r="D67" s="68" t="str">
        <f>G65</f>
        <v>Sénégal</v>
      </c>
      <c r="E67" s="217">
        <v>0</v>
      </c>
      <c r="F67" s="217">
        <v>0</v>
      </c>
      <c r="G67" s="73" t="str">
        <f>G64</f>
        <v>Japon</v>
      </c>
      <c r="H67" s="95">
        <f t="shared" si="0"/>
        <v>3</v>
      </c>
      <c r="I67" s="106">
        <f>AI67</f>
        <v>3</v>
      </c>
      <c r="J67" s="68" t="str">
        <f>INDEX(AM65:AM68,MATCH(AK67,$AL65:$AL68,0))</f>
        <v>Colombie</v>
      </c>
      <c r="K67" s="111">
        <f>INDEX(AN65:AN68,MATCH(AK67,$AL65:$AL68,0))</f>
        <v>3</v>
      </c>
      <c r="L67" s="112">
        <f>INDEX(AO65:AO68,MATCH(AK67,$AL65:$AL68,0))</f>
        <v>1</v>
      </c>
      <c r="M67" s="111">
        <f>INDEX(AP65:AP68,MATCH(AK67,$AL65:$AL68,0))</f>
        <v>2</v>
      </c>
      <c r="N67" s="113">
        <f>INDEX(AQ65:AQ68,MATCH(AK67,$AL65:$AL68,0))</f>
        <v>-1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2.95</v>
      </c>
      <c r="AL67" s="52">
        <f>SUM(BD67:BG67)+2.47</f>
        <v>0.9700000000000002</v>
      </c>
      <c r="AM67" s="45" t="str">
        <f>D65</f>
        <v>Pologne</v>
      </c>
      <c r="AN67" s="46">
        <f>SUM(AR67:AU67)</f>
        <v>9</v>
      </c>
      <c r="AO67" s="47">
        <f>E65+F66+F69</f>
        <v>4</v>
      </c>
      <c r="AP67" s="46">
        <f>F65+E66+E69</f>
        <v>1</v>
      </c>
      <c r="AQ67" s="48">
        <f>AO67-AP67</f>
        <v>3</v>
      </c>
      <c r="AR67" s="46">
        <f>IF(ISBLANK(F66),0,IF(AT65=3,0,IF(AT65=1,1,3)))</f>
        <v>3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1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60202</v>
      </c>
      <c r="BA67" s="46" t="s">
        <v>73</v>
      </c>
      <c r="BB67" s="46">
        <f>10000*(AR67+AU67)+(E65-F65+F66-E66)*100+(E65+F66)</f>
        <v>60203</v>
      </c>
      <c r="BC67" s="48">
        <f>10000*(AS67+AU67)+(E65-F65+F69-E69)*100+(E65+F69)</f>
        <v>60203</v>
      </c>
      <c r="BD67" s="53">
        <f>-BF65</f>
        <v>-0.5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>
        <f>IF(H68=0,"",IF(AND(H68='Résultats officiels'!H68,Y!E68='Résultats officiels'!E68,'Résultats officiels'!F68=Y!F68),1,""))</f>
        <v>1</v>
      </c>
      <c r="D68" s="68" t="str">
        <f>G65</f>
        <v>Sénégal</v>
      </c>
      <c r="E68" s="217">
        <v>0</v>
      </c>
      <c r="F68" s="217">
        <v>1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Sénégal</v>
      </c>
      <c r="K68" s="115">
        <f>INDEX(AN65:AN68,MATCH(AK68,$AL65:$AL68,0))</f>
        <v>1</v>
      </c>
      <c r="L68" s="116">
        <f>INDEX(AO65:AO68,MATCH(AK68,$AL65:$AL68,0))</f>
        <v>1</v>
      </c>
      <c r="M68" s="115">
        <f>INDEX(AP65:AP68,MATCH(AK68,$AL65:$AL68,0))</f>
        <v>3</v>
      </c>
      <c r="N68" s="117">
        <f>INDEX(AQ65:AQ68,MATCH(AK68,$AL65:$AL68,0))</f>
        <v>-2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3.98</v>
      </c>
      <c r="AL68" s="56">
        <f>SUM(BD68:BG68)+2.48</f>
        <v>3.98</v>
      </c>
      <c r="AM68" s="57" t="str">
        <f>G65</f>
        <v>Sénégal</v>
      </c>
      <c r="AN68" s="51">
        <f>SUM(AR68:AU68)</f>
        <v>1</v>
      </c>
      <c r="AO68" s="58">
        <f>F65+E67+E68</f>
        <v>1</v>
      </c>
      <c r="AP68" s="51">
        <f>E65+F67+F68</f>
        <v>3</v>
      </c>
      <c r="AQ68" s="59">
        <f>AO68-AP68</f>
        <v>-2</v>
      </c>
      <c r="AR68" s="51">
        <f>IF(ISBLANK(E68),0,IF(AU65=3,0,IF(AU65=1,1,3)))</f>
        <v>0</v>
      </c>
      <c r="AS68" s="51">
        <f>IF(ISBLANK(E67),0,IF(AU66=3,0,IF(AU66=1,1,3)))</f>
        <v>1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9900</v>
      </c>
      <c r="BB68" s="51">
        <f>10000*(AR68+AT68)+(E68-F68+F65-E65)*100+(E68+F65)</f>
        <v>-199</v>
      </c>
      <c r="BC68" s="59">
        <f>10000*(AS68+AT68)+(E67-F67+F65-E65)*100+(E67+F65)</f>
        <v>9901</v>
      </c>
      <c r="BD68" s="60">
        <f>-BG65</f>
        <v>0.5</v>
      </c>
      <c r="BE68" s="61">
        <f>-BG66</f>
        <v>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>
        <f>IF(H69=0,"",IF(AND(H69='Résultats officiels'!H69,Y!E69='Résultats officiels'!E69,'Résultats officiels'!F69=Y!F69),1,""))</f>
        <v>1</v>
      </c>
      <c r="D69" s="71" t="str">
        <f>G64</f>
        <v>Japon</v>
      </c>
      <c r="E69" s="217">
        <v>0</v>
      </c>
      <c r="F69" s="217">
        <v>1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75"/>
      <c r="L69" s="175"/>
      <c r="M69" s="175"/>
      <c r="N69" s="17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Y56:AC57"/>
    <mergeCell ref="S57:T58"/>
    <mergeCell ref="U57:U58"/>
    <mergeCell ref="V58:X60"/>
    <mergeCell ref="S59:T60"/>
    <mergeCell ref="U59:U60"/>
    <mergeCell ref="U64:U65"/>
    <mergeCell ref="S51:T52"/>
    <mergeCell ref="U51:U52"/>
    <mergeCell ref="U2:X2"/>
    <mergeCell ref="V64:X65"/>
    <mergeCell ref="S55:T56"/>
    <mergeCell ref="U55:U56"/>
    <mergeCell ref="S61:T62"/>
    <mergeCell ref="U61:U62"/>
    <mergeCell ref="S63:U63"/>
    <mergeCell ref="S64:T65"/>
    <mergeCell ref="S53:T54"/>
    <mergeCell ref="U53:U54"/>
    <mergeCell ref="S16:S17"/>
    <mergeCell ref="T16:T17"/>
    <mergeCell ref="S43:S44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S46:T47"/>
    <mergeCell ref="U46:U47"/>
    <mergeCell ref="Q46:R46"/>
    <mergeCell ref="T43:T44"/>
    <mergeCell ref="Y43:Y44"/>
    <mergeCell ref="Z43:Z44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O30:P31"/>
    <mergeCell ref="S30:S31"/>
    <mergeCell ref="T30:T31"/>
    <mergeCell ref="O32:P33"/>
    <mergeCell ref="S32:S33"/>
    <mergeCell ref="T32:T33"/>
    <mergeCell ref="O26:P27"/>
    <mergeCell ref="S26:S27"/>
    <mergeCell ref="T26:T27"/>
    <mergeCell ref="O28:P29"/>
    <mergeCell ref="S28:S29"/>
    <mergeCell ref="T28:T29"/>
    <mergeCell ref="O24:P25"/>
    <mergeCell ref="S25:V25"/>
    <mergeCell ref="O20:P21"/>
    <mergeCell ref="S20:S21"/>
    <mergeCell ref="T20:T21"/>
    <mergeCell ref="Y20:AA23"/>
    <mergeCell ref="O22:P23"/>
    <mergeCell ref="S22:S23"/>
    <mergeCell ref="T22:T23"/>
    <mergeCell ref="T8:T9"/>
    <mergeCell ref="O10:P11"/>
    <mergeCell ref="S10:S11"/>
    <mergeCell ref="T10:T11"/>
    <mergeCell ref="Y13:AA19"/>
    <mergeCell ref="O14:P15"/>
    <mergeCell ref="S14:S15"/>
    <mergeCell ref="T14:T15"/>
    <mergeCell ref="O16:P17"/>
    <mergeCell ref="O12:P13"/>
    <mergeCell ref="S12:S13"/>
    <mergeCell ref="T12:T13"/>
    <mergeCell ref="O18:P19"/>
    <mergeCell ref="S18:S19"/>
    <mergeCell ref="T18:T19"/>
    <mergeCell ref="Y7:AA12"/>
    <mergeCell ref="O8:P9"/>
    <mergeCell ref="S8:S9"/>
    <mergeCell ref="D3:F3"/>
    <mergeCell ref="G3:W4"/>
    <mergeCell ref="B4:B5"/>
    <mergeCell ref="C4:C5"/>
    <mergeCell ref="S7:V7"/>
  </mergeCells>
  <conditionalFormatting sqref="U8 U10 U12 U14 U16 U18 U20 U22 U26 U28 U30 U32 U36 U38 U43">
    <cfRule type="expression" dxfId="214" priority="7" stopIfTrue="1">
      <formula>100*$V8+$W8&gt;100*$V9+$W9</formula>
    </cfRule>
  </conditionalFormatting>
  <conditionalFormatting sqref="U9 U11 U13 U15 U17 U19 U21 U23 U27 U29 U31 U33 U37 U39 U44">
    <cfRule type="expression" dxfId="213" priority="6" stopIfTrue="1">
      <formula>100*$V9+$W9&gt;100*$V8+$W8</formula>
    </cfRule>
  </conditionalFormatting>
  <conditionalFormatting sqref="AA43">
    <cfRule type="expression" dxfId="212" priority="5" stopIfTrue="1">
      <formula>100*$AB43+$AC43&gt;100*$AB44+$AC44</formula>
    </cfRule>
  </conditionalFormatting>
  <conditionalFormatting sqref="AA44">
    <cfRule type="expression" dxfId="211" priority="4" stopIfTrue="1">
      <formula>100*$AB44+$AC44&gt;100*$AB43+$AC43</formula>
    </cfRule>
  </conditionalFormatting>
  <conditionalFormatting sqref="J35:N35 J43:N43 J11:N11 J27:N27 J19:N19 J51:N51 J59:N59 J67:N67">
    <cfRule type="expression" dxfId="210" priority="3" stopIfTrue="1">
      <formula>OR($I11&lt;3)</formula>
    </cfRule>
  </conditionalFormatting>
  <conditionalFormatting sqref="J36:N36 J44:N44 J12:N12 J28:N28 J20:N20 J52:N52 J60:N60 J68:N68">
    <cfRule type="expression" dxfId="209" priority="2" stopIfTrue="1">
      <formula>$I12&lt;3</formula>
    </cfRule>
  </conditionalFormatting>
  <conditionalFormatting sqref="U46:U47 AA46:AA51">
    <cfRule type="cellIs" dxfId="208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4" t="s">
        <v>161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1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officiels'!H8,Z!E8='Résultats officiels'!E8,'Résultats officiels'!F8=Z!F8),1,""))</f>
        <v/>
      </c>
      <c r="D8" s="67" t="s">
        <v>104</v>
      </c>
      <c r="E8" s="217">
        <v>2</v>
      </c>
      <c r="F8" s="217">
        <v>1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1</v>
      </c>
      <c r="P8" s="293"/>
      <c r="Q8" s="97" t="str">
        <f>IF(AND('Résultats officiels'!O8&gt;0,U8='Résultats officiels'!U8),"E",IF(AND('Résultats officiels'!O12&gt;0,'Résultats officiels'!U13=Z!U8),"E",""))</f>
        <v>E</v>
      </c>
      <c r="R8" s="98" t="str">
        <f>IF('Résultats officiels'!O8=0,"",IF(AND(U8='Résultats officiels'!U8,Z!U9='Résultats officiels'!U9),"A",""))</f>
        <v/>
      </c>
      <c r="S8" s="286" t="str">
        <f>IF(O8=0,"",IF(AND(R8="A",O8='Résultats officiels'!O8),1,IF(AND(Z!R9="A",Z!O8='Résultats officiels'!O12),1,"")))</f>
        <v/>
      </c>
      <c r="T8" s="287" t="str">
        <f>IF(O8=0,"",IF(AND(R8="A",O8='Résultats officiels'!O8,V8='Résultats officiels'!V8,'Résultats officiels'!V9=Z!V9),1,IF(AND(Z!R9="A",Z!O8='Résultats officiels'!O12,Z!V8='Résultats officiels'!V13,'Résultats officiels'!V12=Z!V9),1,"")))</f>
        <v/>
      </c>
      <c r="U8" s="99" t="str">
        <f>IF(OR(I10&lt;2),"A1",T(J9))</f>
        <v>Russie</v>
      </c>
      <c r="V8" s="218">
        <v>0</v>
      </c>
      <c r="W8" s="12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 t="str">
        <f>IF(H9=0,"",IF(H9='Résultats officiels'!H9,1,""))</f>
        <v/>
      </c>
      <c r="C9" s="70" t="str">
        <f>IF(H9=0,"",IF(AND(H9='Résultats officiels'!H9,Z!E9='Résultats officiels'!E9,'Résultats officiels'!F9=Z!F9),1,""))</f>
        <v/>
      </c>
      <c r="D9" s="68" t="s">
        <v>122</v>
      </c>
      <c r="E9" s="217">
        <v>1</v>
      </c>
      <c r="F9" s="217">
        <v>1</v>
      </c>
      <c r="G9" s="73" t="s">
        <v>82</v>
      </c>
      <c r="H9" s="95">
        <f t="shared" ref="H9:H69" si="0">IF(E9="",0,IF(F9="",0,IF(E9&gt;F9,1,IF(E9&lt;F9,2,IF(E9=F9,3)))))</f>
        <v>3</v>
      </c>
      <c r="I9" s="101">
        <f>AI9</f>
        <v>1</v>
      </c>
      <c r="J9" s="102" t="str">
        <f>INDEX(AM9:AM12,MATCH(AK9,$AL9:$AL12,0))</f>
        <v>Russie</v>
      </c>
      <c r="K9" s="103">
        <f>INDEX(AN9:AN12,MATCH(AK9,$AL9:$AL12,0))</f>
        <v>9</v>
      </c>
      <c r="L9" s="104">
        <f>INDEX(AO9:AO12,MATCH(AK9,$AL9:$AL12,0))</f>
        <v>6</v>
      </c>
      <c r="M9" s="103">
        <f>INDEX(AP9:AP12,MATCH(AK9,$AL9:$AL12,0))</f>
        <v>2</v>
      </c>
      <c r="N9" s="105">
        <f>INDEX(AQ9:AQ12,MATCH(AK9,$AL9:$AL12,0))</f>
        <v>4</v>
      </c>
      <c r="O9" s="293"/>
      <c r="P9" s="293"/>
      <c r="Q9" s="97" t="str">
        <f>IF(AND('Résultats officiels'!O8&gt;0,U9='Résultats officiels'!U9),"E",IF(AND('Résultats officiels'!O12&gt;0,'Résultats officiels'!U12=Z!U9),"E",""))</f>
        <v>E</v>
      </c>
      <c r="R9" s="98" t="str">
        <f>IF('Résultats officiels'!O12=0,"",IF(AND(U8='Résultats officiels'!U13,'Résultats officiels'!U12=Z!U9),"A",""))</f>
        <v>A</v>
      </c>
      <c r="S9" s="286" t="str">
        <f>IF(Y9=0,"",IF(Y9='Résultats officiels'!Y9,1,""))</f>
        <v/>
      </c>
      <c r="T9" s="287"/>
      <c r="U9" s="99" t="str">
        <f>IF(OR(I19&lt;3,I18&lt;2),"B2",T(J18))</f>
        <v>Espagne</v>
      </c>
      <c r="V9" s="219">
        <v>1</v>
      </c>
      <c r="W9" s="12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0.95000000000000018</v>
      </c>
      <c r="AL9" s="20">
        <f>SUM(BD9:BG9)+2.45</f>
        <v>0.95000000000000018</v>
      </c>
      <c r="AM9" s="21" t="str">
        <f>D8</f>
        <v>Russie</v>
      </c>
      <c r="AN9" s="22">
        <f>SUM(AR9:AU9)</f>
        <v>9</v>
      </c>
      <c r="AO9" s="23">
        <f>E8+E10+F12</f>
        <v>6</v>
      </c>
      <c r="AP9" s="22">
        <f>F8+F10+E12</f>
        <v>2</v>
      </c>
      <c r="AQ9" s="24">
        <f>AO9-AP9</f>
        <v>4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3</v>
      </c>
      <c r="AU9" s="22">
        <f>IF(ISBLANK(F12),0,IF(F12&gt;E12,3,IF(F12=E12,1,0)))</f>
        <v>3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1</v>
      </c>
      <c r="AZ9" s="23">
        <f>10000*(AS9+AT9)+(E10-F10+E8-F8)*100+(E10+E8)</f>
        <v>60304</v>
      </c>
      <c r="BA9" s="22">
        <f>10000*(AS9+AU9)+(E8-F8+F12-E12)*100+(E8+F12)</f>
        <v>60204</v>
      </c>
      <c r="BB9" s="22">
        <f>10000*(AT9+AU9)+(E10-F10+F12-E12)*100+(E10+F12)</f>
        <v>60304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-0.5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>
        <f>IF(H10=0,"",IF(H10='Résultats officiels'!H10,1,""))</f>
        <v>1</v>
      </c>
      <c r="C10" s="70" t="str">
        <f>IF(H10=0,"",IF(AND(H10='Résultats officiels'!H10,Z!E10='Résultats officiels'!E10,'Résultats officiels'!F10=Z!F10),1,""))</f>
        <v/>
      </c>
      <c r="D10" s="68" t="str">
        <f>D8</f>
        <v>Russie</v>
      </c>
      <c r="E10" s="217">
        <v>2</v>
      </c>
      <c r="F10" s="217">
        <v>0</v>
      </c>
      <c r="G10" s="73" t="str">
        <f>D9</f>
        <v>Egypte</v>
      </c>
      <c r="H10" s="95">
        <f t="shared" si="0"/>
        <v>1</v>
      </c>
      <c r="I10" s="106">
        <f>AI10</f>
        <v>2</v>
      </c>
      <c r="J10" s="107" t="str">
        <f>INDEX(AM9:AM12,MATCH(AK10,$AL9:$AL12,0))</f>
        <v>Uruguay</v>
      </c>
      <c r="K10" s="108">
        <f>INDEX(AN9:AN12,MATCH(AK10,$AL9:$AL12,0))</f>
        <v>4</v>
      </c>
      <c r="L10" s="109">
        <f>INDEX(AO9:AO12,MATCH(AK10,$AL9:$AL12,0))</f>
        <v>3</v>
      </c>
      <c r="M10" s="108">
        <f>INDEX(AP9:AP12,MATCH(AK10,$AL9:$AL12,0))</f>
        <v>3</v>
      </c>
      <c r="N10" s="110">
        <f>INDEX(AQ9:AQ12,MATCH(AK10,$AL9:$AL12,0))</f>
        <v>0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1</v>
      </c>
      <c r="P10" s="293"/>
      <c r="Q10" s="97" t="str">
        <f>IF(AND('Résultats officiels'!O10&gt;0,U10='Résultats officiels'!U10),"E",IF(AND('Résultats officiels'!O14&gt;0,'Résultats officiels'!U15=Z!U10),"E",""))</f>
        <v>E</v>
      </c>
      <c r="R10" s="98" t="str">
        <f>IF('Résultats officiels'!O10=0,"",IF(AND(U10='Résultats officiels'!U10,U11='Résultats officiels'!U11),"A",""))</f>
        <v>A</v>
      </c>
      <c r="S10" s="286">
        <f>IF(O10=0,"",IF(AND(R10="A",O10='Résultats officiels'!O10),1,IF(AND(Z!R11="A",Z!O10='Résultats officiels'!O14),1,"")))</f>
        <v>1</v>
      </c>
      <c r="T10" s="310" t="str">
        <f>IF(O10=0,"",IF(AND(R10="A",O10='Résultats officiels'!O10,V10='Résultats officiels'!V10,'Résultats officiels'!V11=Z!V11),1,IF(AND(Z!R11="A",Z!O10='Résultats officiels'!O14,Z!V10='Résultats officiels'!V15,'Résultats officiels'!V14=Z!V11),1,"")))</f>
        <v/>
      </c>
      <c r="U10" s="99" t="str">
        <f>IF(OR(I26&lt;2),"C1",T(J25))</f>
        <v>France</v>
      </c>
      <c r="V10" s="218">
        <v>2</v>
      </c>
      <c r="W10" s="12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1.98</v>
      </c>
      <c r="AL10" s="28">
        <f>SUM(BD10:BG10)+2.46</f>
        <v>2.96</v>
      </c>
      <c r="AM10" s="21" t="str">
        <f>G8</f>
        <v>Arabie Saoudite</v>
      </c>
      <c r="AN10" s="22">
        <f>SUM(AR10:AU10)</f>
        <v>3</v>
      </c>
      <c r="AO10" s="23">
        <f>F8+F11+E13</f>
        <v>2</v>
      </c>
      <c r="AP10" s="22">
        <f>E8+E11+F13</f>
        <v>3</v>
      </c>
      <c r="AQ10" s="24">
        <f>AO10-AP10</f>
        <v>-1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3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1</v>
      </c>
      <c r="AY10" s="24" t="b">
        <f>10*(AQ10-AQ12)+AO10-AO12&gt;0</f>
        <v>0</v>
      </c>
      <c r="AZ10" s="23">
        <f>10000*(AR10+AT10)+(F8-E8+E13-F13)*100+(F8+E13)</f>
        <v>30002</v>
      </c>
      <c r="BA10" s="22">
        <f>10000*(AR10+AU10)+(F8-E8+F11-E11)*100+(F8+F11)</f>
        <v>-199</v>
      </c>
      <c r="BB10" s="22" t="s">
        <v>73</v>
      </c>
      <c r="BC10" s="24">
        <f>10000*(AT10+AU10)+(F11-E11+E13-F13)*100+(F11+E13)</f>
        <v>30001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-0.5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>
        <f>IF(H11=0,"",IF(AND(H11='Résultats officiels'!H11,Z!E11='Résultats officiels'!E11,'Résultats officiels'!F11=Z!F11),1,""))</f>
        <v>1</v>
      </c>
      <c r="D11" s="68" t="str">
        <f>G9</f>
        <v>Uruguay</v>
      </c>
      <c r="E11" s="217">
        <v>1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Arabie Saoudite</v>
      </c>
      <c r="K11" s="111">
        <f>INDEX(AN9:AN12,MATCH(AK11,$AL9:$AL12,0))</f>
        <v>3</v>
      </c>
      <c r="L11" s="112">
        <f>INDEX(AO9:AO12,MATCH(AK11,$AL9:$AL12,0))</f>
        <v>2</v>
      </c>
      <c r="M11" s="111">
        <f>INDEX(AP9:AP12,MATCH(AK11,$AL9:$AL12,0))</f>
        <v>3</v>
      </c>
      <c r="N11" s="113">
        <f>INDEX(AQ9:AQ12,MATCH(AK11,$AL9:$AL12,0))</f>
        <v>-1</v>
      </c>
      <c r="O11" s="293"/>
      <c r="P11" s="293"/>
      <c r="Q11" s="97" t="str">
        <f>IF(AND('Résultats officiels'!O10&gt;0,U11='Résultats officiels'!U11),"E",IF(AND('Résultats officiels'!O14&gt;0,'Résultats officiels'!U14=Z!U11),"E",""))</f>
        <v>E</v>
      </c>
      <c r="R11" s="98" t="str">
        <f>IF('Résultats officiels'!O14=0,"",IF(AND(U10='Résultats officiels'!U15,'Résultats officiels'!U14=Z!U11),"A",""))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Argentine</v>
      </c>
      <c r="V11" s="219">
        <v>1</v>
      </c>
      <c r="W11" s="12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2.96</v>
      </c>
      <c r="AL11" s="28">
        <f>SUM(BD11:BG11)+2.47</f>
        <v>3.97</v>
      </c>
      <c r="AM11" s="21" t="str">
        <f>D9</f>
        <v>Egypte</v>
      </c>
      <c r="AN11" s="22">
        <f>SUM(AR11:AU11)</f>
        <v>1</v>
      </c>
      <c r="AO11" s="23">
        <f>E9+F10+F13</f>
        <v>1</v>
      </c>
      <c r="AP11" s="22">
        <f>F9+E10+E13</f>
        <v>4</v>
      </c>
      <c r="AQ11" s="24">
        <f>AO11-AP11</f>
        <v>-3</v>
      </c>
      <c r="AR11" s="22">
        <f>IF(ISBLANK(F10),0,IF(AT9=3,0,IF(AT9=1,1,3)))</f>
        <v>0</v>
      </c>
      <c r="AS11" s="22">
        <f>IF(ISBLANK(F13),0,IF(F13&gt;E13,3,IF(F13=E13,1,0)))</f>
        <v>0</v>
      </c>
      <c r="AT11" s="22" t="s">
        <v>73</v>
      </c>
      <c r="AU11" s="22">
        <f>IF(ISBLANK(E9),0,IF(E9&gt;F9,3,IF(E9=F9,1,0)))</f>
        <v>1</v>
      </c>
      <c r="AV11" s="23" t="b">
        <f>10*(AQ9-AQ11)+AO9-AO11&lt;0</f>
        <v>0</v>
      </c>
      <c r="AW11" s="22" t="b">
        <f>10*(AQ10-AQ11)+AO10-AO11&lt;0</f>
        <v>0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-300</v>
      </c>
      <c r="BA11" s="22" t="s">
        <v>73</v>
      </c>
      <c r="BB11" s="22">
        <f>10000*(AR11+AU11)+(E9-F9+F10-E10)*100+(E9+F10)</f>
        <v>9801</v>
      </c>
      <c r="BC11" s="24">
        <f>10000*(AS11+AU11)+(E9-F9+F13-E13)*100+(E9+F13)</f>
        <v>9901</v>
      </c>
      <c r="BD11" s="29">
        <f>-BF9</f>
        <v>0.5</v>
      </c>
      <c r="BE11" s="25">
        <f>-BF10</f>
        <v>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officiels'!H12,Z!E12='Résultats officiels'!E12,'Résultats officiels'!F12=Z!F12),1,""))</f>
        <v/>
      </c>
      <c r="D12" s="68" t="str">
        <f>G9</f>
        <v>Uruguay</v>
      </c>
      <c r="E12" s="217">
        <v>1</v>
      </c>
      <c r="F12" s="217">
        <v>2</v>
      </c>
      <c r="G12" s="73" t="str">
        <f>D8</f>
        <v>Russie</v>
      </c>
      <c r="H12" s="95">
        <f t="shared" si="0"/>
        <v>2</v>
      </c>
      <c r="I12" s="114">
        <f>AI12</f>
        <v>4</v>
      </c>
      <c r="J12" s="71" t="str">
        <f>INDEX(AM9:AM12,MATCH(AK12,$AL9:$AL12,0))</f>
        <v>Egypte</v>
      </c>
      <c r="K12" s="115">
        <f>INDEX(AN9:AN12,MATCH(AK12,$AL9:$AL12,0))</f>
        <v>1</v>
      </c>
      <c r="L12" s="116">
        <f>INDEX(AO9:AO12,MATCH(AK12,$AL9:$AL12,0))</f>
        <v>1</v>
      </c>
      <c r="M12" s="115">
        <f>INDEX(AP9:AP12,MATCH(AK12,$AL9:$AL12,0))</f>
        <v>4</v>
      </c>
      <c r="N12" s="117">
        <f>INDEX(AQ9:AQ12,MATCH(AK12,$AL9:$AL12,0))</f>
        <v>-3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2</v>
      </c>
      <c r="P12" s="293"/>
      <c r="Q12" s="97" t="str">
        <f>IF(AND('Résultats officiels'!O12&gt;0,U12='Résultats officiels'!U12),"E",IF(AND('Résultats officiels'!O8&gt;0,'Résultats officiels'!U9=Z!U12),"E",""))</f>
        <v>E</v>
      </c>
      <c r="R12" s="98" t="str">
        <f>IF('Résultats officiels'!O12=0,"",IF(AND(U12='Résultats officiels'!U12,'Résultats officiels'!U13=Z!U13),"A",""))</f>
        <v/>
      </c>
      <c r="S12" s="286" t="str">
        <f>IF(O12=0,"",IF(AND(R12="A",O12='Résultats officiels'!O12),1,IF(AND(Z!R13="A",Z!O12='Résultats officiels'!O8),1,"")))</f>
        <v/>
      </c>
      <c r="T12" s="308" t="str">
        <f>IF(O12=0,"",IF(AND(R12="A",O12='Résultats officiels'!O12,V12='Résultats officiels'!V12,'Résultats officiels'!V13=Z!V13),1,IF(AND(Z!R13="A",Z!O12='Résultats officiels'!O8,Z!V12='Résultats officiels'!V9,'Résultats officiels'!V8=Z!V13),1,"")))</f>
        <v/>
      </c>
      <c r="U12" s="99" t="str">
        <f>IF(OR(I18&lt;2),"B1",T(J17))</f>
        <v>Portugal</v>
      </c>
      <c r="V12" s="218">
        <v>1</v>
      </c>
      <c r="W12" s="12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3.97</v>
      </c>
      <c r="AL12" s="30">
        <f>SUM(BD12:BG12)+2.48</f>
        <v>1.98</v>
      </c>
      <c r="AM12" s="31" t="str">
        <f>G9</f>
        <v>Uruguay</v>
      </c>
      <c r="AN12" s="27">
        <f>SUM(AR12:AU12)</f>
        <v>4</v>
      </c>
      <c r="AO12" s="32">
        <f>F9+E11+E12</f>
        <v>3</v>
      </c>
      <c r="AP12" s="27">
        <f>E9+F11+F12</f>
        <v>3</v>
      </c>
      <c r="AQ12" s="33">
        <f>AO12-AP12</f>
        <v>0</v>
      </c>
      <c r="AR12" s="27">
        <f>IF(ISBLANK(E12),0,IF(AU9=3,0,IF(AU9=1,1,3)))</f>
        <v>0</v>
      </c>
      <c r="AS12" s="27">
        <f>IF(ISBLANK(E11),0,IF(AU10=3,0,IF(AU10=1,1,3)))</f>
        <v>3</v>
      </c>
      <c r="AT12" s="27">
        <f>IF(ISBLANK(F9),0,IF(AU11=3,0,IF(AU11=1,1,3)))</f>
        <v>1</v>
      </c>
      <c r="AU12" s="27" t="s">
        <v>73</v>
      </c>
      <c r="AV12" s="32" t="b">
        <f>10*(AQ9-AQ12)+AO9-AO12&lt;0</f>
        <v>0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30002</v>
      </c>
      <c r="BB12" s="27">
        <f>10000*(AR12+AT12)+(F9-E9+E12-F12)*100+(F9+E12)</f>
        <v>9902</v>
      </c>
      <c r="BC12" s="33">
        <f>10000*(AS12+AT12)+(E11-F11+F9-E9)*100+(E11+F9)</f>
        <v>40102</v>
      </c>
      <c r="BD12" s="34">
        <f>-BG9</f>
        <v>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>
        <f>IF(H13=0,"",IF(H13='Résultats officiels'!H13,1,""))</f>
        <v>1</v>
      </c>
      <c r="C13" s="70" t="str">
        <f>IF(H13=0,"",IF(AND(H13='Résultats officiels'!H13,Z!E13='Résultats officiels'!E13,'Résultats officiels'!F13=Z!F13),1,""))</f>
        <v/>
      </c>
      <c r="D13" s="71" t="str">
        <f>G8</f>
        <v>Arabie Saoudite</v>
      </c>
      <c r="E13" s="217">
        <v>1</v>
      </c>
      <c r="F13" s="217">
        <v>0</v>
      </c>
      <c r="G13" s="74" t="str">
        <f>D9</f>
        <v>Egypte</v>
      </c>
      <c r="H13" s="95">
        <f t="shared" si="0"/>
        <v>1</v>
      </c>
      <c r="I13" s="118"/>
      <c r="J13" s="119" t="str">
        <f>IF(OR(I11&lt;3,I10&lt;2),"TIRAGE AU SORT !!!"," ")</f>
        <v xml:space="preserve"> </v>
      </c>
      <c r="K13" s="175"/>
      <c r="L13" s="175"/>
      <c r="M13" s="175"/>
      <c r="N13" s="175"/>
      <c r="O13" s="293"/>
      <c r="P13" s="293"/>
      <c r="Q13" s="97" t="str">
        <f>IF(AND('Résultats officiels'!O12&gt;0,U13='Résultats officiels'!U13),"E",IF(AND('Résultats officiels'!O8&gt;0,'Résultats officiels'!U8=Z!U13),"E",""))</f>
        <v>E</v>
      </c>
      <c r="R13" s="98" t="str">
        <f>IF('Résultats officiels'!O8=0,"",IF(AND(U12='Résultats officiels'!U9,'Résultats officiels'!U8=Z!U13),"A",""))</f>
        <v>A</v>
      </c>
      <c r="S13" s="286" t="str">
        <f>IF(Y13=0,"",IF(Y13='Résultats officiels'!Y13,1,""))</f>
        <v/>
      </c>
      <c r="T13" s="308"/>
      <c r="U13" s="99" t="str">
        <f>IF(OR(I11&lt;3,I10&lt;2),"A2",T(J10))</f>
        <v>Uruguay</v>
      </c>
      <c r="V13" s="219">
        <v>0</v>
      </c>
      <c r="W13" s="12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7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officiels'!U11=Z!U14),"E",""))</f>
        <v/>
      </c>
      <c r="R14" s="98" t="str">
        <f>IF('Résultats officiels'!O14=0,"",IF(AND(U14='Résultats officiels'!U14,'Résultats officiels'!U15=Z!U15),"A",""))</f>
        <v/>
      </c>
      <c r="S14" s="286" t="str">
        <f>IF(O14=0,"",IF(AND(R14="A",O14='Résultats officiels'!O14),1,IF(AND(Z!R15="A",Z!O14='Résultats officiels'!O10),1,"")))</f>
        <v/>
      </c>
      <c r="T14" s="308" t="str">
        <f>IF(O14=0,"",IF(AND(R14="A",O14='Résultats officiels'!O14,V14='Résultats officiels'!V14,'Résultats officiels'!V15=Z!V15),1,IF(AND(Z!R15="A",Z!O14='Résultats officiels'!O10,Z!V14='Résultats officiels'!V11,'Résultats officiels'!V10=Z!V15),1,"")))</f>
        <v/>
      </c>
      <c r="U14" s="99" t="str">
        <f>IF(OR(I34&lt;2),"D1",T(J33))</f>
        <v>Islande</v>
      </c>
      <c r="V14" s="218">
        <v>1</v>
      </c>
      <c r="W14" s="12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7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officiels'!U10=Z!U15),"E",""))</f>
        <v/>
      </c>
      <c r="R15" s="98" t="str">
        <f>IF('Résultats officiels'!O10=0,"",IF(AND(U15='Résultats officiels'!U10,'Résultats officiels'!U11=Z!U14),"A",""))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Australie</v>
      </c>
      <c r="V15" s="219">
        <v>0</v>
      </c>
      <c r="W15" s="12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officiels'!H16,Z!E16='Résultats officiels'!E16,'Résultats officiels'!F16=Z!F16),1,""))</f>
        <v/>
      </c>
      <c r="D16" s="67" t="s">
        <v>124</v>
      </c>
      <c r="E16" s="217">
        <v>1</v>
      </c>
      <c r="F16" s="217">
        <v>0</v>
      </c>
      <c r="G16" s="72" t="s">
        <v>96</v>
      </c>
      <c r="H16" s="95">
        <f t="shared" si="0"/>
        <v>1</v>
      </c>
      <c r="I16" s="177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2</v>
      </c>
      <c r="P16" s="293"/>
      <c r="Q16" s="97" t="str">
        <f>IF(AND('Résultats officiels'!O16&gt;0,U16='Résultats officiels'!U16),"E",IF(AND('Résultats officiels'!O20&gt;0,'Résultats officiels'!U21=Z!U16),"E",""))</f>
        <v>E</v>
      </c>
      <c r="R16" s="98" t="str">
        <f>IF('Résultats officiels'!O16=0,"",IF(AND(U16='Résultats officiels'!U16,'Résultats officiels'!U17=Z!U17),"A",""))</f>
        <v/>
      </c>
      <c r="S16" s="286" t="str">
        <f>IF(O16=0,"",IF(AND(R16="A",O16='Résultats officiels'!O16),1,IF(AND(Z!R17="A",Z!O16='Résultats officiels'!O20),1,"")))</f>
        <v/>
      </c>
      <c r="T16" s="308" t="str">
        <f>IF(O16=0,"",IF(AND(R16="A",O16='Résultats officiels'!O16,V16='Résultats officiels'!V16,'Résultats officiels'!V17=Z!V17),1,IF(AND(Z!R17="A",Z!O16='Résultats officiels'!O20,Z!V16='Résultats officiels'!V21,'Résultats officiels'!V20=Z!V17),1,"")))</f>
        <v/>
      </c>
      <c r="U16" s="121" t="str">
        <f>IF(OR(I42&lt;2),"E1",T(J41))</f>
        <v>Suisse</v>
      </c>
      <c r="V16" s="218">
        <v>1</v>
      </c>
      <c r="W16" s="12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officiels'!H17,Z!E17='Résultats officiels'!E17,'Résultats officiels'!F17=Z!F17),1,""))</f>
        <v/>
      </c>
      <c r="D17" s="68" t="s">
        <v>101</v>
      </c>
      <c r="E17" s="217">
        <v>2</v>
      </c>
      <c r="F17" s="217">
        <v>1</v>
      </c>
      <c r="G17" s="73" t="s">
        <v>75</v>
      </c>
      <c r="H17" s="95">
        <f t="shared" si="0"/>
        <v>1</v>
      </c>
      <c r="I17" s="101">
        <f>AI17</f>
        <v>1</v>
      </c>
      <c r="J17" s="122" t="str">
        <f>INDEX(AM17:AM20,MATCH(AK17,$AL17:$AL20,0))</f>
        <v>Portugal</v>
      </c>
      <c r="K17" s="103">
        <f>INDEX(AN17:AN20,MATCH(AK17,$AL17:$AL20,0))</f>
        <v>9</v>
      </c>
      <c r="L17" s="104">
        <f>INDEX(AO17:AO20,MATCH(AK17,$AL17:$AL20,0))</f>
        <v>6</v>
      </c>
      <c r="M17" s="103">
        <f>INDEX(AP17:AP20,MATCH(AK17,$AL17:$AL20,0))</f>
        <v>1</v>
      </c>
      <c r="N17" s="123">
        <f>INDEX(AQ17:AQ20,MATCH(AK17,$AL17:$AL20,0))</f>
        <v>5</v>
      </c>
      <c r="O17" s="293"/>
      <c r="P17" s="293"/>
      <c r="Q17" s="97" t="str">
        <f>IF(AND('Résultats officiels'!O16&gt;0,U17='Résultats officiels'!U17),"E",IF(AND('Résultats officiels'!O20&gt;0,'Résultats officiels'!U20=Z!U17),"E",""))</f>
        <v>E</v>
      </c>
      <c r="R17" s="98" t="str">
        <f>IF('Résultats officiels'!O20=0,"",IF(AND(U16='Résultats officiels'!U21,'Résultats officiels'!U20=Z!U17),"A",""))</f>
        <v>A</v>
      </c>
      <c r="S17" s="286" t="str">
        <f>IF(Y17=0,"",IF(Y17='Résultats officiels'!Y17,1,""))</f>
        <v/>
      </c>
      <c r="T17" s="308"/>
      <c r="U17" s="121" t="str">
        <f>IF(OR(I51&lt;3,I50&lt;2),"F2",T(J50))</f>
        <v>Suède</v>
      </c>
      <c r="V17" s="219">
        <v>0</v>
      </c>
      <c r="W17" s="12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0.9700000000000002</v>
      </c>
      <c r="AL17" s="20">
        <f>SUM(BD17:BG17)+2.45</f>
        <v>2.95</v>
      </c>
      <c r="AM17" s="21" t="str">
        <f>D16</f>
        <v>Maroc</v>
      </c>
      <c r="AN17" s="22">
        <f>SUM(AR17:AU17)</f>
        <v>4</v>
      </c>
      <c r="AO17" s="23">
        <f>E16+E18+F20</f>
        <v>2</v>
      </c>
      <c r="AP17" s="22">
        <f>F16+F18+E20</f>
        <v>3</v>
      </c>
      <c r="AQ17" s="24">
        <f>AO17-AP17</f>
        <v>-1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1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29901</v>
      </c>
      <c r="BA17" s="22">
        <f>10000*(AS17+AU17)+(E16-F16+F20-E20)*100+(E16+F20)</f>
        <v>40102</v>
      </c>
      <c r="BB17" s="22">
        <f>10000*(AT17+AU17)+(F20-E20+E18-F18)*100+(F20+E18)</f>
        <v>9801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officiels'!H18,Z!E18='Résultats officiels'!E18,'Résultats officiels'!F18=Z!F18),1,""))</f>
        <v/>
      </c>
      <c r="D18" s="68" t="str">
        <f>D16</f>
        <v>Maroc</v>
      </c>
      <c r="E18" s="217">
        <v>0</v>
      </c>
      <c r="F18" s="217">
        <v>2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Espagne</v>
      </c>
      <c r="K18" s="108">
        <f>INDEX(AN17:AN20,MATCH(AK18,$AL17:$AL20,0))</f>
        <v>4</v>
      </c>
      <c r="L18" s="109">
        <f>INDEX(AO17:AO20,MATCH(AK18,$AL17:$AL20,0))</f>
        <v>4</v>
      </c>
      <c r="M18" s="108">
        <f>INDEX(AP17:AP20,MATCH(AK18,$AL17:$AL20,0))</f>
        <v>3</v>
      </c>
      <c r="N18" s="110">
        <f>INDEX(AQ17:AQ20,MATCH(AK18,$AL17:$AL20,0))</f>
        <v>1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1</v>
      </c>
      <c r="P18" s="293"/>
      <c r="Q18" s="97" t="str">
        <f>IF(AND('Résultats officiels'!O18&gt;0,U18='Résultats officiels'!U18),"E",IF(AND('Résultats officiels'!O22&gt;0,'Résultats officiels'!U23=Z!U18),"E",""))</f>
        <v>E</v>
      </c>
      <c r="R18" s="98" t="str">
        <f>IF('Résultats officiels'!O18=0,"",IF(AND(U18='Résultats officiels'!U18,'Résultats officiels'!U19=Z!U19),"A",""))</f>
        <v>A</v>
      </c>
      <c r="S18" s="286">
        <f>IF(O18=0,"",IF(AND(R18="A",O18='Résultats officiels'!O18),1,IF(AND(Z!R19="A",Z!O18='Résultats officiels'!O22),1,"")))</f>
        <v>1</v>
      </c>
      <c r="T18" s="308" t="str">
        <f>IF(O18=0,"",IF(AND(R18="A",O18='Résultats officiels'!O18,V18='Résultats officiels'!V18,'Résultats officiels'!V19=Z!V19),1,IF(AND(Z!R19="A",Z!O18='Résultats officiels'!O22,Z!V18='Résultats officiels'!V23,'Résultats officiels'!V22=Z!V19),1,"")))</f>
        <v/>
      </c>
      <c r="U18" s="121" t="str">
        <f>IF(OR(I58&lt;2),"G1",T(J57))</f>
        <v>Belgique</v>
      </c>
      <c r="V18" s="218">
        <v>1</v>
      </c>
      <c r="W18" s="12">
        <v>4</v>
      </c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1.98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5</v>
      </c>
      <c r="AQ18" s="24">
        <f>AO18-AP18</f>
        <v>-5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-300</v>
      </c>
      <c r="BA18" s="22">
        <f>10000*(AR18+AU18)+(F16-E16+F19-E19)*100+(F16+F19)</f>
        <v>-300</v>
      </c>
      <c r="BB18" s="22" t="s">
        <v>73</v>
      </c>
      <c r="BC18" s="24">
        <f>10000*(AT18+AU18)+(F19-E19+E21-F21)*100+(F19+E21)</f>
        <v>-400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officiels'!H19,Z!E19='Résultats officiels'!E19,'Résultats officiels'!F19=Z!F19),1,""))</f>
        <v/>
      </c>
      <c r="D19" s="68" t="str">
        <f>G17</f>
        <v>Espagne</v>
      </c>
      <c r="E19" s="217">
        <v>2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4</v>
      </c>
      <c r="L19" s="112">
        <f>INDEX(AO17:AO20,MATCH(AK19,$AL17:$AL20,0))</f>
        <v>2</v>
      </c>
      <c r="M19" s="111">
        <f>INDEX(AP17:AP20,MATCH(AK19,$AL17:$AL20,0))</f>
        <v>3</v>
      </c>
      <c r="N19" s="113">
        <f>INDEX(AQ17:AQ20,MATCH(AK19,$AL17:$AL20,0))</f>
        <v>-1</v>
      </c>
      <c r="O19" s="293"/>
      <c r="P19" s="293"/>
      <c r="Q19" s="97" t="str">
        <f>IF(AND('Résultats officiels'!O18&gt;0,U19='Résultats officiels'!U19),"E",IF(AND('Résultats officiels'!O22&gt;0,'Résultats officiels'!U22=Z!U19),"E",""))</f>
        <v>E</v>
      </c>
      <c r="R19" s="98" t="str">
        <f>IF('Résultats officiels'!O22=0,"",IF(AND(U18='Résultats officiels'!U23,'Résultats officiels'!U22=Z!U19),"A",""))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Japon</v>
      </c>
      <c r="V19" s="219">
        <v>1</v>
      </c>
      <c r="W19" s="12">
        <v>3</v>
      </c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0.9700000000000002</v>
      </c>
      <c r="AM19" s="21" t="str">
        <f>D17</f>
        <v>Portugal</v>
      </c>
      <c r="AN19" s="22">
        <f>SUM(AR19:AU19)</f>
        <v>9</v>
      </c>
      <c r="AO19" s="23">
        <f>E17+F18+F21</f>
        <v>6</v>
      </c>
      <c r="AP19" s="22">
        <f>F17+E18+E21</f>
        <v>1</v>
      </c>
      <c r="AQ19" s="24">
        <f>AO19-AP19</f>
        <v>5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3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1</v>
      </c>
      <c r="AZ19" s="23">
        <f>10000*(AR19+AS19)+(F18-E18+F21-E21)*100+(F18+F21)</f>
        <v>60404</v>
      </c>
      <c r="BA19" s="22" t="s">
        <v>73</v>
      </c>
      <c r="BB19" s="22">
        <f>10000*(AR19+AU19)+(E17-F17+F18-E18)*100+(E17+F18)</f>
        <v>60304</v>
      </c>
      <c r="BC19" s="24">
        <f>10000*(AS19+AU19)+(E17-F17+F21-E21)*100+(E17+F21)</f>
        <v>60304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-0.5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>
        <f>IF(H20=0,"",IF(H20='Résultats officiels'!H20,1,""))</f>
        <v>1</v>
      </c>
      <c r="C20" s="75" t="str">
        <f>IF(H20=0,"",IF(AND(H20='Résultats officiels'!H20,Z!E20='Résultats officiels'!E20,'Résultats officiels'!F20=Z!F20),1,""))</f>
        <v/>
      </c>
      <c r="D20" s="68" t="str">
        <f>G17</f>
        <v>Espagne</v>
      </c>
      <c r="E20" s="217">
        <v>1</v>
      </c>
      <c r="F20" s="217">
        <v>1</v>
      </c>
      <c r="G20" s="73" t="str">
        <f>D16</f>
        <v>Maroc</v>
      </c>
      <c r="H20" s="95">
        <f t="shared" si="0"/>
        <v>3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5</v>
      </c>
      <c r="N20" s="117">
        <f>INDEX(AQ17:AQ20,MATCH(AK20,$AL17:$AL20,0))</f>
        <v>-5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officiels'!U17=Z!U20),"E",""))</f>
        <v/>
      </c>
      <c r="R20" s="98" t="str">
        <f>IF('Résultats officiels'!O20=0,"",IF(AND(U20='Résultats officiels'!U20,'Résultats officiels'!U21=Z!U21),"A",""))</f>
        <v/>
      </c>
      <c r="S20" s="286" t="str">
        <f>IF(O20=0,"",IF(AND(R20="A",O20='Résultats officiels'!O20),1,IF(AND(Z!R21="A",Z!O20='Résultats officiels'!O16),1,"")))</f>
        <v/>
      </c>
      <c r="T20" s="308" t="str">
        <f>IF(O20=0,"",IF(AND(R20="A",O20='Résultats officiels'!O20,V20='Résultats officiels'!V20,'Résultats officiels'!V21=Z!V21),1,IF(AND(Z!R21="A",Z!O20='Résultats officiels'!O16,Z!V20='Résultats officiels'!V17,'Résultats officiels'!V16=Z!V21),1,"")))</f>
        <v/>
      </c>
      <c r="U20" s="121" t="str">
        <f>IF(OR(I50&lt;2),"F1",T(J49))</f>
        <v>Allemagne</v>
      </c>
      <c r="V20" s="218">
        <v>1</v>
      </c>
      <c r="W20" s="12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1.98</v>
      </c>
      <c r="AM20" s="31" t="str">
        <f>G17</f>
        <v>Espagne</v>
      </c>
      <c r="AN20" s="27">
        <f>SUM(AR20:AU20)</f>
        <v>4</v>
      </c>
      <c r="AO20" s="32">
        <f>F17+E19+E20</f>
        <v>4</v>
      </c>
      <c r="AP20" s="27">
        <f>E17+F19+F20</f>
        <v>3</v>
      </c>
      <c r="AQ20" s="33">
        <f>AO20-AP20</f>
        <v>1</v>
      </c>
      <c r="AR20" s="27">
        <f>IF(ISBLANK(E20),0,IF(AU17=3,0,IF(AU17=1,1,3)))</f>
        <v>1</v>
      </c>
      <c r="AS20" s="27">
        <f>IF(ISBLANK(E19),0,IF(AU18=3,0,IF(AU18=1,1,3)))</f>
        <v>3</v>
      </c>
      <c r="AT20" s="27">
        <f>IF(ISBLANK(F17),0,IF(AU19=3,0,IF(AU19=1,1,3)))</f>
        <v>0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0</v>
      </c>
      <c r="AY20" s="33" t="s">
        <v>73</v>
      </c>
      <c r="AZ20" s="32" t="s">
        <v>73</v>
      </c>
      <c r="BA20" s="27">
        <f>10000*(AR20+AS20)+(E19-F19+E20-F20)*100+(E19+E20)</f>
        <v>40203</v>
      </c>
      <c r="BB20" s="27">
        <f>10000*(AR20+AT20)+(E20-F20+F17-E17)*100+(E20+F17)</f>
        <v>9902</v>
      </c>
      <c r="BC20" s="33">
        <f>10000*(AS20+AT20)+(E19-F19+F17-E17)*100+(E19+F17)</f>
        <v>30103</v>
      </c>
      <c r="BD20" s="34">
        <f>-BG17</f>
        <v>-0.5</v>
      </c>
      <c r="BE20" s="35">
        <f>-BG18</f>
        <v>-0.5</v>
      </c>
      <c r="BF20" s="35">
        <f>-BG19</f>
        <v>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officiels'!H21,Z!E21='Résultats officiels'!E21,'Résultats officiels'!F21=Z!F21),1,""))</f>
        <v/>
      </c>
      <c r="D21" s="71" t="str">
        <f>G16</f>
        <v>Iran</v>
      </c>
      <c r="E21" s="217">
        <v>0</v>
      </c>
      <c r="F21" s="217">
        <v>2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5"/>
      <c r="L21" s="175"/>
      <c r="M21" s="175"/>
      <c r="N21" s="175"/>
      <c r="O21" s="293"/>
      <c r="P21" s="293"/>
      <c r="Q21" s="97" t="str">
        <f>IF(AND('Résultats officiels'!O20&gt;0,U21='Résultats officiels'!U21),"E",IF(AND('Résultats officiels'!O16&gt;0,'Résultats officiels'!U16=Z!U21),"E",""))</f>
        <v>E</v>
      </c>
      <c r="R21" s="98" t="str">
        <f>IF('Résultats officiels'!O16=0,"",IF(AND(U20='Résultats officiels'!U17,'Résultats officiels'!U16=Z!U21),"A",""))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Brésil</v>
      </c>
      <c r="V21" s="219">
        <v>0</v>
      </c>
      <c r="W21" s="12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7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officiels'!U19=Z!U22),"E",""))</f>
        <v/>
      </c>
      <c r="R22" s="98" t="str">
        <f>IF('Résultats officiels'!O22=0,"",IF(AND(U22='Résultats officiels'!U22,'Résultats officiels'!U23=Z!U23),"A",""))</f>
        <v/>
      </c>
      <c r="S22" s="286" t="str">
        <f>IF(O22=0,"",IF(AND(R22="A",O22='Résultats officiels'!O22),1,IF(AND(Z!R23="A",Z!O22='Résultats officiels'!O18),1,"")))</f>
        <v/>
      </c>
      <c r="T22" s="308" t="str">
        <f>IF(O22=0,"",IF(AND(R22="A",O22='Résultats officiels'!O22,V22='Résultats officiels'!V22,'Résultats officiels'!V23=Z!V23),1,IF(AND(Z!R23="A",Z!O22='Résultats officiels'!O18,Z!V22='Résultats officiels'!V19,'Résultats officiels'!V18=Z!V23),1,"")))</f>
        <v/>
      </c>
      <c r="U22" s="121" t="str">
        <f>IF(OR(I66&lt;2),"H1",T(J65))</f>
        <v>Pologne</v>
      </c>
      <c r="V22" s="218">
        <v>1</v>
      </c>
      <c r="W22" s="12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7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officiels'!U18=Z!U23),"E",""))</f>
        <v/>
      </c>
      <c r="R23" s="98" t="str">
        <f>IF('Résultats officiels'!O18=0,"",IF(AND(U22='Résultats officiels'!U19,'Résultats officiels'!U18=Z!U23),"A",""))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Tunisie</v>
      </c>
      <c r="V23" s="219">
        <v>0</v>
      </c>
      <c r="W23" s="12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>
        <f>IF(H24=0,"",IF(AND(H24='Résultats officiels'!H24,Z!E24='Résultats officiels'!E24,'Résultats officiels'!F24=Z!F24),1,""))</f>
        <v>1</v>
      </c>
      <c r="D24" s="67" t="s">
        <v>88</v>
      </c>
      <c r="E24" s="217">
        <v>2</v>
      </c>
      <c r="F24" s="217">
        <v>1</v>
      </c>
      <c r="G24" s="72" t="s">
        <v>76</v>
      </c>
      <c r="H24" s="95">
        <f t="shared" si="0"/>
        <v>1</v>
      </c>
      <c r="I24" s="177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>
        <f>IF(H25=0,"",IF(H25='Résultats officiels'!H25,1,""))</f>
        <v>1</v>
      </c>
      <c r="C25" s="75">
        <f>IF(H25=0,"",IF(AND(H25='Résultats officiels'!H25,Z!E25='Résultats officiels'!E25,'Résultats officiels'!F25=Z!F25),1,""))</f>
        <v>1</v>
      </c>
      <c r="D25" s="68" t="s">
        <v>125</v>
      </c>
      <c r="E25" s="217">
        <v>0</v>
      </c>
      <c r="F25" s="217">
        <v>1</v>
      </c>
      <c r="G25" s="73" t="s">
        <v>126</v>
      </c>
      <c r="H25" s="95">
        <f t="shared" si="0"/>
        <v>2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5</v>
      </c>
      <c r="M25" s="103">
        <f>INDEX(AP25:AP28,MATCH(AK25,$AL25:$AL28,0))</f>
        <v>2</v>
      </c>
      <c r="N25" s="123">
        <f>INDEX(AQ25:AQ28,MATCH(AK25,$AL25:$AL28,0))</f>
        <v>3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5</v>
      </c>
      <c r="AP25" s="22">
        <f>F24+F26+E28</f>
        <v>2</v>
      </c>
      <c r="AQ25" s="24">
        <f>AO25-AP25</f>
        <v>3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60203</v>
      </c>
      <c r="BA25" s="22">
        <f>10000*(AS25+AU25)+(E24-F24+F28-E28)*100+(E24+F28)</f>
        <v>60204</v>
      </c>
      <c r="BB25" s="22">
        <f>10000*(AT25+AU25)+(F28-E28+E26-F26)*100+(F28+E26)</f>
        <v>60203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>
        <f>IF(H26=0,"",IF(AND(H26='Résultats officiels'!H26,Z!E26='Résultats officiels'!E26,'Résultats officiels'!F26=Z!F26),1,""))</f>
        <v>1</v>
      </c>
      <c r="D26" s="68" t="str">
        <f>D24</f>
        <v>France</v>
      </c>
      <c r="E26" s="217">
        <v>1</v>
      </c>
      <c r="F26" s="217">
        <v>0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Australie</v>
      </c>
      <c r="K26" s="108">
        <f>INDEX(AN25:AN28,MATCH(AK26,$AL25:$AL28,0))</f>
        <v>6</v>
      </c>
      <c r="L26" s="109">
        <f>INDEX(AO25:AO28,MATCH(AK26,$AL25:$AL28,0))</f>
        <v>3</v>
      </c>
      <c r="M26" s="108">
        <f>INDEX(AP25:AP28,MATCH(AK26,$AL25:$AL28,0))</f>
        <v>2</v>
      </c>
      <c r="N26" s="110">
        <f>INDEX(AQ25:AQ28,MATCH(AK26,$AL25:$AL28,0))</f>
        <v>1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officiels'!U28=Z!U26),"E",""))</f>
        <v/>
      </c>
      <c r="R26" s="98" t="str">
        <f>IF('Résultats officiels'!O26=0,"",IF(AND(U26='Résultats officiels'!U26,'Résultats officiels'!U27=Z!U27),"A",""))</f>
        <v/>
      </c>
      <c r="S26" s="286" t="str">
        <f>IF(O26=0,"",IF(AND(R26="A",O26='Résultats officiels'!O26),1,IF(AND(Z!R27="A",Z!O26='Résultats officiels'!O28),1,"")))</f>
        <v/>
      </c>
      <c r="T26" s="287" t="str">
        <f>IF(O26=0,"",IF(AND(R26="A",O26='Résultats officiels'!O26,V26='Résultats officiels'!V26,'Résultats officiels'!V27=Z!V27),1,IF(AND(Z!R27="A",Z!O26='Résultats officiels'!O28,Z!V26='Résultats officiels'!V28,'Résultats officiels'!V29=Z!V27),1,"")))</f>
        <v/>
      </c>
      <c r="U26" s="125" t="str">
        <f>IF(100*V8+W8&gt;100*V9+W9,U8,IF(100*V8+W8&lt;100*V9+W9,U9,CONCATENATE(U8," ou ",U9)))</f>
        <v>Espagne</v>
      </c>
      <c r="V26" s="218">
        <v>1</v>
      </c>
      <c r="W26" s="12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1.96</v>
      </c>
      <c r="AL26" s="28">
        <f>SUM(BD26:BG26)+2.46</f>
        <v>1.96</v>
      </c>
      <c r="AM26" s="21" t="str">
        <f>G24</f>
        <v>Australie</v>
      </c>
      <c r="AN26" s="22">
        <f>SUM(AR26:AU26)</f>
        <v>6</v>
      </c>
      <c r="AO26" s="23">
        <f>F24+F27+E29</f>
        <v>3</v>
      </c>
      <c r="AP26" s="22">
        <f>E24+E27+F29</f>
        <v>2</v>
      </c>
      <c r="AQ26" s="24">
        <f>AO26-AP26</f>
        <v>1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3</v>
      </c>
      <c r="AU26" s="22">
        <f>IF(ISBLANK(F27),0,IF(F27&gt;E27,3,IF(F27=E27,1,0)))</f>
        <v>3</v>
      </c>
      <c r="AV26" s="23" t="b">
        <f>(10*(AQ25-AQ26)+AO25-AO26&lt;0)</f>
        <v>0</v>
      </c>
      <c r="AW26" s="22" t="s">
        <v>73</v>
      </c>
      <c r="AX26" s="22" t="b">
        <f>10*(AQ26-AQ27)+AO26-AO27&gt;0</f>
        <v>1</v>
      </c>
      <c r="AY26" s="24" t="b">
        <f>10*(AQ26-AQ28)+AO26-AO28&gt;0</f>
        <v>1</v>
      </c>
      <c r="AZ26" s="23">
        <f>10000*(AR26+AT26)+(F24-E24+E29-F29)*100+(F24+E29)</f>
        <v>30002</v>
      </c>
      <c r="BA26" s="22">
        <f>10000*(AR26+AU26)+(F24-E24+F27-E27)*100+(F24+F27)</f>
        <v>30002</v>
      </c>
      <c r="BB26" s="22" t="s">
        <v>73</v>
      </c>
      <c r="BC26" s="24">
        <f>10000*(AT26+AU26)+(F27-E27+E29-F29)*100+(F27+E29)</f>
        <v>60202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-0.5</v>
      </c>
      <c r="BG26" s="26">
        <f>IF($AN26&gt;$AN28,-0.5,IF($AN28&gt;$AN26,0.5,IF(AY26,-0.5,IF(AW28,0.5,BW26))))</f>
        <v>-0.5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officiels'!H27,Z!E27='Résultats officiels'!E27,'Résultats officiels'!F27=Z!F27),1,""))</f>
        <v/>
      </c>
      <c r="D27" s="68" t="str">
        <f>G25</f>
        <v>Danemark</v>
      </c>
      <c r="E27" s="217">
        <v>0</v>
      </c>
      <c r="F27" s="217">
        <v>1</v>
      </c>
      <c r="G27" s="73" t="str">
        <f>G24</f>
        <v>Australie</v>
      </c>
      <c r="H27" s="95">
        <f t="shared" si="0"/>
        <v>2</v>
      </c>
      <c r="I27" s="106">
        <f>AI27</f>
        <v>3</v>
      </c>
      <c r="J27" s="68" t="str">
        <f>INDEX(AM25:AM28,MATCH(AK27,$AL25:$AL28,0))</f>
        <v>Danemark</v>
      </c>
      <c r="K27" s="111">
        <f>INDEX(AN25:AN28,MATCH(AK27,$AL25:$AL28,0))</f>
        <v>3</v>
      </c>
      <c r="L27" s="112">
        <f>INDEX(AO25:AO28,MATCH(AK27,$AL25:$AL28,0))</f>
        <v>2</v>
      </c>
      <c r="M27" s="111">
        <f>INDEX(AP25:AP28,MATCH(AK27,$AL25:$AL28,0))</f>
        <v>3</v>
      </c>
      <c r="N27" s="113">
        <f>INDEX(AQ25:AQ28,MATCH(AK27,$AL25:$AL28,0))</f>
        <v>-1</v>
      </c>
      <c r="O27" s="293"/>
      <c r="P27" s="293"/>
      <c r="Q27" s="97" t="str">
        <f>IF(AND('Résultats officiels'!O26&gt;0,U27='Résultats officiels'!U27),"E",IF(AND('Résultats officiels'!O28&gt;0,'Résultats officiels'!U29=Z!U27),"E",""))</f>
        <v>E</v>
      </c>
      <c r="R27" s="98" t="str">
        <f>IF('Résultats officiels'!O28=0,"",IF(AND(U26='Résultats officiels'!U28,'Résultats officiels'!U29=Z!U27),"A",""))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2</v>
      </c>
      <c r="W27" s="12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2.98</v>
      </c>
      <c r="AL27" s="28">
        <f>SUM(BD27:BG27)+2.47</f>
        <v>3.97</v>
      </c>
      <c r="AM27" s="21" t="str">
        <f>D25</f>
        <v>Pérou</v>
      </c>
      <c r="AN27" s="22">
        <f>SUM(AR27:AU27)</f>
        <v>0</v>
      </c>
      <c r="AO27" s="23">
        <f>E25+F26+F29</f>
        <v>0</v>
      </c>
      <c r="AP27" s="22">
        <f>F25+E26+E29</f>
        <v>3</v>
      </c>
      <c r="AQ27" s="24">
        <f>AO27-AP27</f>
        <v>-3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-200</v>
      </c>
      <c r="BA27" s="22" t="s">
        <v>73</v>
      </c>
      <c r="BB27" s="22">
        <f>10000*(AR27+AU27)+(E25-F25+F26-E26)*100+(E25+F26)</f>
        <v>-200</v>
      </c>
      <c r="BC27" s="24">
        <f>10000*(AS27+AU27)+(E25-F25+F29-E29)*100+(E25+F29)</f>
        <v>-200</v>
      </c>
      <c r="BD27" s="29">
        <f>-BF25</f>
        <v>0.5</v>
      </c>
      <c r="BE27" s="25">
        <f>-BF26</f>
        <v>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officiels'!H28,Z!E28='Résultats officiels'!E28,'Résultats officiels'!F28=Z!F28),1,""))</f>
        <v/>
      </c>
      <c r="D28" s="68" t="str">
        <f>G25</f>
        <v>Danemark</v>
      </c>
      <c r="E28" s="217">
        <v>1</v>
      </c>
      <c r="F28" s="217">
        <v>2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Pérou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3</v>
      </c>
      <c r="N28" s="117">
        <f>INDEX(AQ25:AQ28,MATCH(AK28,$AL25:$AL28,0))</f>
        <v>-3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officiels'!U26=Z!U28),"E",""))</f>
        <v/>
      </c>
      <c r="R28" s="98" t="str">
        <f>IF('Résultats officiels'!O28=0,"",IF(AND(U28='Résultats officiels'!U28,'Résultats officiels'!U29=Z!U29),"A",""))</f>
        <v/>
      </c>
      <c r="S28" s="286" t="str">
        <f>IF(O28=0,"",IF(AND(R28="A",O28='Résultats officiels'!O28),1,IF(AND(Z!R29="A",Z!O28='Résultats officiels'!O26),1,"")))</f>
        <v/>
      </c>
      <c r="T28" s="287" t="str">
        <f>IF(O28=0,"",IF(AND(R28="A",O28='Résultats officiels'!O28,V28='Résultats officiels'!V28,'Résultats officiels'!V29=Z!V29),1,IF(AND(Z!R29="A",Z!O28='Résultats officiels'!O26,Z!V28='Résultats officiels'!V26,'Résultats officiels'!V27=Z!V29),1,"")))</f>
        <v/>
      </c>
      <c r="U28" s="125" t="str">
        <f>IF(100*V12+W12&gt;100*V13+W13,U12,IF(100*V12+W12&lt;100*V13+W13,U13,CONCATENATE(U12," ou ",U13)))</f>
        <v>Portugal</v>
      </c>
      <c r="V28" s="218">
        <v>1</v>
      </c>
      <c r="W28" s="12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3.97</v>
      </c>
      <c r="AL28" s="30">
        <f>SUM(BD28:BG28)+2.48</f>
        <v>2.98</v>
      </c>
      <c r="AM28" s="31" t="str">
        <f>G25</f>
        <v>Danemark</v>
      </c>
      <c r="AN28" s="27">
        <f>SUM(AR28:AU28)</f>
        <v>3</v>
      </c>
      <c r="AO28" s="32">
        <f>F25+E27+E28</f>
        <v>2</v>
      </c>
      <c r="AP28" s="27">
        <f>E25+F27+F28</f>
        <v>3</v>
      </c>
      <c r="AQ28" s="33">
        <f>AO28-AP28</f>
        <v>-1</v>
      </c>
      <c r="AR28" s="27">
        <f>IF(ISBLANK(E28),0,IF(AU25=3,0,IF(AU25=1,1,3)))</f>
        <v>0</v>
      </c>
      <c r="AS28" s="27">
        <f>IF(ISBLANK(E27),0,IF(AU26=3,0,IF(AU26=1,1,3)))</f>
        <v>0</v>
      </c>
      <c r="AT28" s="27">
        <f>IF(ISBLANK(F25),0,IF(AU27=3,0,IF(AU27=1,1,3)))</f>
        <v>3</v>
      </c>
      <c r="AU28" s="27" t="s">
        <v>73</v>
      </c>
      <c r="AV28" s="32" t="b">
        <f>10*(AQ25-AQ28)+AO25-AO28&lt;0</f>
        <v>0</v>
      </c>
      <c r="AW28" s="27" t="b">
        <f>10*(AQ26-AQ28)+AO26-AO28&lt;0</f>
        <v>0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-199</v>
      </c>
      <c r="BB28" s="27">
        <f>10000*(AR28+AT28)+(E28-F28+F25-E25)*100+(E28+F25)</f>
        <v>30002</v>
      </c>
      <c r="BC28" s="33">
        <f>10000*(AS28+AT28)+(E27-F27+F25-E25)*100+(E27+F25)</f>
        <v>30001</v>
      </c>
      <c r="BD28" s="34">
        <f>-BG25</f>
        <v>0.5</v>
      </c>
      <c r="BE28" s="35">
        <f>-BG26</f>
        <v>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officiels'!H29,Z!E29='Résultats officiels'!E29,'Résultats officiels'!F29=Z!F29),1,""))</f>
        <v/>
      </c>
      <c r="D29" s="71" t="str">
        <f>G24</f>
        <v>Australie</v>
      </c>
      <c r="E29" s="217">
        <v>1</v>
      </c>
      <c r="F29" s="217">
        <v>0</v>
      </c>
      <c r="G29" s="74" t="str">
        <f>D25</f>
        <v>Pérou</v>
      </c>
      <c r="H29" s="95">
        <f t="shared" si="0"/>
        <v>1</v>
      </c>
      <c r="I29" s="118"/>
      <c r="J29" s="119" t="str">
        <f>IF(OR(I27&lt;3,I26&lt;2),"TIRAGE AU SORT !!!"," ")</f>
        <v xml:space="preserve"> </v>
      </c>
      <c r="K29" s="175"/>
      <c r="L29" s="175"/>
      <c r="M29" s="175"/>
      <c r="N29" s="175"/>
      <c r="O29" s="293"/>
      <c r="P29" s="293"/>
      <c r="Q29" s="97" t="str">
        <f>IF(AND('Résultats officiels'!O28&gt;0,U29='Résultats officiels'!U29),"E",IF(AND('Résultats officiels'!O26&gt;0,'Résultats officiels'!U27=Z!U29),"E",""))</f>
        <v/>
      </c>
      <c r="R29" s="98" t="str">
        <f>IF('Résultats officiels'!O26=0,"",IF(AND(U28='Résultats officiels'!U26,'Résultats officiels'!U27=Z!U29),"A",""))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Islande</v>
      </c>
      <c r="V29" s="219">
        <v>0</v>
      </c>
      <c r="W29" s="12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7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officiels'!U32=Z!U30),"E",""))</f>
        <v/>
      </c>
      <c r="R30" s="98" t="str">
        <f>IF('Résultats officiels'!O30=0,"",IF(AND(U30='Résultats officiels'!U30,'Résultats officiels'!U31=Z!U31),"A",""))</f>
        <v/>
      </c>
      <c r="S30" s="286" t="str">
        <f>IF(O30=0,"",IF(AND(R30="A",O30='Résultats officiels'!O30),1,IF(AND(Z!R31="A",Z!O30='Résultats officiels'!O32),1,"")))</f>
        <v/>
      </c>
      <c r="T30" s="287" t="str">
        <f>IF(O30=0,"",IF(AND(R30="A",O30='Résultats officiels'!O30,V30='Résultats officiels'!V30,'Résultats officiels'!V31=Z!V31),1,IF(AND(Z!R31="A",Z!O30='Résultats officiels'!O32,Z!V30='Résultats officiels'!V32,'Résultats officiels'!V33=Z!V31),1,"")))</f>
        <v/>
      </c>
      <c r="U30" s="125" t="str">
        <f>IF(100*V16+W16&gt;100*V17+W17,U16,IF(100*V16+W16&lt;100*V17+W17,U17,CONCATENATE(U16," ou ",U17)))</f>
        <v>Suisse</v>
      </c>
      <c r="V30" s="218">
        <v>0</v>
      </c>
      <c r="W30" s="12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7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officiels'!U33=Z!U31),"E",""))</f>
        <v>E</v>
      </c>
      <c r="R31" s="98" t="str">
        <f>IF('Résultats officiels'!O32=0,"",IF(AND(U30='Résultats officiels'!U32,'Résultats officiels'!U33=Z!U31),"A",""))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1</v>
      </c>
      <c r="W31" s="12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officiels'!H32,Z!E32='Résultats officiels'!E32,'Résultats officiels'!F32=Z!F32),1,""))</f>
        <v/>
      </c>
      <c r="D32" s="67" t="s">
        <v>94</v>
      </c>
      <c r="E32" s="217">
        <v>1</v>
      </c>
      <c r="F32" s="217">
        <v>0</v>
      </c>
      <c r="G32" s="72" t="s">
        <v>127</v>
      </c>
      <c r="H32" s="95">
        <f t="shared" si="0"/>
        <v>1</v>
      </c>
      <c r="I32" s="177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officiels'!U30=Z!U32),"E",""))</f>
        <v/>
      </c>
      <c r="R32" s="98" t="str">
        <f>IF('Résultats officiels'!O32=0,"",IF(AND(U32='Résultats officiels'!U32,'Résultats officiels'!U33=Z!U33),"A",""))</f>
        <v/>
      </c>
      <c r="S32" s="286" t="str">
        <f>IF(O32=0,"",IF(AND(R32="A",O32='Résultats officiels'!O32),1,IF(AND(Z!R33="A",Z!O32='Résultats officiels'!O30),1,"")))</f>
        <v/>
      </c>
      <c r="T32" s="287" t="str">
        <f>IF(O32=0,"",IF(AND(R32="A",O32='Résultats officiels'!O32,V32='Résultats officiels'!V32,'Résultats officiels'!V33=Z!V33),1,IF(AND(Z!R33="A",Z!O32='Résultats officiels'!O30,Z!V32='Résultats officiels'!V30,'Résultats officiels'!V31=Z!V33),1,"")))</f>
        <v/>
      </c>
      <c r="U32" s="125" t="str">
        <f>IF(100*V20+W20&gt;100*V21+W21,U20,IF(100*V20+W20&lt;100*V21+W21,U21,CONCATENATE(U20," ou ",U21)))</f>
        <v>Allemagne</v>
      </c>
      <c r="V32" s="218">
        <v>1</v>
      </c>
      <c r="W32" s="12">
        <v>5</v>
      </c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 t="str">
        <f>IF(H33=0,"",IF(AND(H33='Résultats officiels'!H33,Z!E33='Résultats officiels'!E33,'Résultats officiels'!F33=Z!F33),1,""))</f>
        <v/>
      </c>
      <c r="D33" s="68" t="s">
        <v>37</v>
      </c>
      <c r="E33" s="217">
        <v>1</v>
      </c>
      <c r="F33" s="217">
        <v>0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Islande</v>
      </c>
      <c r="K33" s="103">
        <f>INDEX(AN33:AN36,MATCH(AK33,$AL33:$AL36,0))</f>
        <v>6</v>
      </c>
      <c r="L33" s="104">
        <f>INDEX(AO33:AO36,MATCH(AK33,$AL33:$AL36,0))</f>
        <v>2</v>
      </c>
      <c r="M33" s="103">
        <f>INDEX(AP33:AP36,MATCH(AK33,$AL33:$AL36,0))</f>
        <v>1</v>
      </c>
      <c r="N33" s="123">
        <f>INDEX(AQ33:AQ36,MATCH(AK33,$AL33:$AL36,0))</f>
        <v>1</v>
      </c>
      <c r="O33" s="293"/>
      <c r="P33" s="293"/>
      <c r="Q33" s="97" t="str">
        <f>IF(AND('Résultats officiels'!O32&gt;0,U33='Résultats officiels'!U33),"E",IF(AND('Résultats officiels'!O30&gt;0,'Résultats officiels'!U31=Z!U33),"E",""))</f>
        <v/>
      </c>
      <c r="R33" s="98" t="str">
        <f>IF('Résultats officiels'!O30=0,"",IF(AND(U32='Résultats officiels'!U30,'Résultats officiels'!U31=Z!U33),"A",""))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Pologne</v>
      </c>
      <c r="V33" s="219">
        <v>1</v>
      </c>
      <c r="W33" s="12">
        <v>3</v>
      </c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0.96</v>
      </c>
      <c r="AL33" s="20">
        <f>SUM(BD33:BG33)+2.45</f>
        <v>1.9500000000000002</v>
      </c>
      <c r="AM33" s="21" t="str">
        <f>D32</f>
        <v>Argentine</v>
      </c>
      <c r="AN33" s="22">
        <f>SUM(AR33:AU33)</f>
        <v>5</v>
      </c>
      <c r="AO33" s="23">
        <f>E32+E34+F36</f>
        <v>3</v>
      </c>
      <c r="AP33" s="22">
        <f>F32+F34+E36</f>
        <v>2</v>
      </c>
      <c r="AQ33" s="24">
        <f>AO33-AP33</f>
        <v>1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1</v>
      </c>
      <c r="AU33" s="22">
        <f>IF(ISBLANK(F36),0,IF(F36&gt;E36,3,IF(F36=E36,1,0)))</f>
        <v>1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40102</v>
      </c>
      <c r="BA33" s="22">
        <f>10000*(AS33+AU33)+(E32-F32+F36-E36)*100+(E32+F36)</f>
        <v>40102</v>
      </c>
      <c r="BB33" s="22">
        <f>10000*(AT33+AU33)+(F36-E36+E34-F34)*100+(F36+E34)</f>
        <v>20002</v>
      </c>
      <c r="BC33" s="24" t="s">
        <v>73</v>
      </c>
      <c r="BD33" s="23" t="s">
        <v>73</v>
      </c>
      <c r="BE33" s="25">
        <f>IF($AN33&gt;$AN34,-0.5,IF($AN34&gt;$AN33,0.5,IF(AW33,-0.5,IF(AV34,0.5,BU33))))</f>
        <v>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officiels'!H34,Z!E34='Résultats officiels'!E34,'Résultats officiels'!F34=Z!F34),1,""))</f>
        <v/>
      </c>
      <c r="D34" s="68" t="str">
        <f>D32</f>
        <v>Argentine</v>
      </c>
      <c r="E34" s="217">
        <v>1</v>
      </c>
      <c r="F34" s="217">
        <v>1</v>
      </c>
      <c r="G34" s="73" t="str">
        <f>D33</f>
        <v>Croatie</v>
      </c>
      <c r="H34" s="95">
        <f t="shared" si="0"/>
        <v>3</v>
      </c>
      <c r="I34" s="106">
        <f>AI34</f>
        <v>2</v>
      </c>
      <c r="J34" s="124" t="str">
        <f>INDEX(AM33:AM36,MATCH(AK34,$AL33:$AL36,0))</f>
        <v>Argentine</v>
      </c>
      <c r="K34" s="108">
        <f>INDEX(AN33:AN36,MATCH(AK34,$AL33:$AL36,0))</f>
        <v>5</v>
      </c>
      <c r="L34" s="109">
        <f>INDEX(AO33:AO36,MATCH(AK34,$AL33:$AL36,0))</f>
        <v>3</v>
      </c>
      <c r="M34" s="108">
        <f>INDEX(AP33:AP36,MATCH(AK34,$AL33:$AL36,0))</f>
        <v>2</v>
      </c>
      <c r="N34" s="110">
        <f>INDEX(AQ33:AQ36,MATCH(AK34,$AL33:$AL36,0))</f>
        <v>1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1.9500000000000002</v>
      </c>
      <c r="AL34" s="28">
        <f>SUM(BD34:BG34)+2.46</f>
        <v>0.96</v>
      </c>
      <c r="AM34" s="21" t="str">
        <f>G32</f>
        <v>Islande</v>
      </c>
      <c r="AN34" s="22">
        <f>SUM(AR34:AU34)</f>
        <v>6</v>
      </c>
      <c r="AO34" s="23">
        <f>F32+F35+E37</f>
        <v>2</v>
      </c>
      <c r="AP34" s="22">
        <f>E32+E35+F37</f>
        <v>1</v>
      </c>
      <c r="AQ34" s="24">
        <f>AO34-AP34</f>
        <v>1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3</v>
      </c>
      <c r="AU34" s="22">
        <f>IF(ISBLANK(F35),0,IF(F35&gt;E35,3,IF(F35=E35,1,0)))</f>
        <v>3</v>
      </c>
      <c r="AV34" s="23" t="b">
        <f>(10*(AQ33-AQ34)+AO33-AO34&lt;0)</f>
        <v>0</v>
      </c>
      <c r="AW34" s="22" t="s">
        <v>73</v>
      </c>
      <c r="AX34" s="22" t="b">
        <f>10*(AQ34-AQ35)+AO34-AO35&gt;0</f>
        <v>1</v>
      </c>
      <c r="AY34" s="24" t="b">
        <f>10*(AQ34-AQ36)+AO34-AO36&gt;0</f>
        <v>1</v>
      </c>
      <c r="AZ34" s="23">
        <f>10000*(AR34+AT34)+(F32-E32+E37-F37)*100+(F32+E37)</f>
        <v>30001</v>
      </c>
      <c r="BA34" s="22">
        <f>10000*(AR34+AU34)+(F32-E32+F35-E35)*100+(F32+F35)</f>
        <v>30001</v>
      </c>
      <c r="BB34" s="22" t="s">
        <v>73</v>
      </c>
      <c r="BC34" s="24">
        <f>10000*(AT34+AU34)+(F35-E35+E37-F37)*100+(F35+E37)</f>
        <v>60202</v>
      </c>
      <c r="BD34" s="29">
        <f>-BE33</f>
        <v>-0.5</v>
      </c>
      <c r="BE34" s="22" t="s">
        <v>73</v>
      </c>
      <c r="BF34" s="25">
        <f>IF($AN34&gt;$AN35,-0.5,IF($AN35&gt;$AN34,0.5,IF(AX34,-0.5,IF(AW35,0.5,BV34))))</f>
        <v>-0.5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officiels'!H35,Z!E35='Résultats officiels'!E35,'Résultats officiels'!F35=Z!F35),1,""))</f>
        <v/>
      </c>
      <c r="D35" s="68" t="str">
        <f>G33</f>
        <v>Nigéria</v>
      </c>
      <c r="E35" s="217">
        <v>0</v>
      </c>
      <c r="F35" s="217">
        <v>1</v>
      </c>
      <c r="G35" s="73" t="str">
        <f>G32</f>
        <v>Islande</v>
      </c>
      <c r="H35" s="95">
        <f t="shared" si="0"/>
        <v>2</v>
      </c>
      <c r="I35" s="106">
        <f>AI35</f>
        <v>3</v>
      </c>
      <c r="J35" s="68" t="str">
        <f>INDEX(AM33:AM36,MATCH(AK35,$AL33:$AL36,0))</f>
        <v>Croatie</v>
      </c>
      <c r="K35" s="111">
        <f>INDEX(AN33:AN36,MATCH(AK35,$AL33:$AL36,0))</f>
        <v>4</v>
      </c>
      <c r="L35" s="112">
        <f>INDEX(AO33:AO36,MATCH(AK35,$AL33:$AL36,0))</f>
        <v>2</v>
      </c>
      <c r="M35" s="111">
        <f>INDEX(AP33:AP36,MATCH(AK35,$AL33:$AL36,0))</f>
        <v>2</v>
      </c>
      <c r="N35" s="113">
        <f>INDEX(AQ33:AQ36,MATCH(AK35,$AL33:$AL36,0))</f>
        <v>0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2.97</v>
      </c>
      <c r="AL35" s="28">
        <f>SUM(BD35:BG35)+2.47</f>
        <v>2.97</v>
      </c>
      <c r="AM35" s="21" t="str">
        <f>D33</f>
        <v>Croatie</v>
      </c>
      <c r="AN35" s="22">
        <f>SUM(AR35:AU35)</f>
        <v>4</v>
      </c>
      <c r="AO35" s="23">
        <f>E33+F34+F37</f>
        <v>2</v>
      </c>
      <c r="AP35" s="22">
        <f>F33+E34+E37</f>
        <v>2</v>
      </c>
      <c r="AQ35" s="24">
        <f>AO35-AP35</f>
        <v>0</v>
      </c>
      <c r="AR35" s="22">
        <f>IF(ISBLANK(F34),0,IF(AT33=3,0,IF(AT33=1,1,3)))</f>
        <v>1</v>
      </c>
      <c r="AS35" s="22">
        <f>IF(ISBLANK(F37),0,IF(F37&gt;E37,3,IF(F37=E37,1,0)))</f>
        <v>0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9901</v>
      </c>
      <c r="BA35" s="22" t="s">
        <v>73</v>
      </c>
      <c r="BB35" s="22">
        <f>10000*(AR35+AU35)+(E33-F33+F34-E34)*100+(E33+F34)</f>
        <v>40102</v>
      </c>
      <c r="BC35" s="24">
        <f>10000*(AS35+AU35)+(E33-F33+F37-E37)*100+(E33+F37)</f>
        <v>30001</v>
      </c>
      <c r="BD35" s="29">
        <f>-BF33</f>
        <v>0.5</v>
      </c>
      <c r="BE35" s="25">
        <f>-BF34</f>
        <v>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 t="str">
        <f>IF(H36=0,"",IF(H36='Résultats officiels'!H36,1,""))</f>
        <v/>
      </c>
      <c r="C36" s="75" t="str">
        <f>IF(H36=0,"",IF(AND(H36='Résultats officiels'!H36,Z!E36='Résultats officiels'!E36,'Résultats officiels'!F36=Z!F36),1,""))</f>
        <v/>
      </c>
      <c r="D36" s="68" t="str">
        <f>G33</f>
        <v>Nigéria</v>
      </c>
      <c r="E36" s="217">
        <v>1</v>
      </c>
      <c r="F36" s="217">
        <v>1</v>
      </c>
      <c r="G36" s="73" t="str">
        <f>D32</f>
        <v>Argentine</v>
      </c>
      <c r="H36" s="95">
        <f t="shared" si="0"/>
        <v>3</v>
      </c>
      <c r="I36" s="114">
        <f>AI36</f>
        <v>4</v>
      </c>
      <c r="J36" s="71" t="str">
        <f>INDEX(AM33:AM36,MATCH(AK36,$AL33:$AL36,0))</f>
        <v>Nigéria</v>
      </c>
      <c r="K36" s="115">
        <f>INDEX(AN33:AN36,MATCH(AK36,$AL33:$AL36,0))</f>
        <v>1</v>
      </c>
      <c r="L36" s="116">
        <f>INDEX(AO33:AO36,MATCH(AK36,$AL33:$AL36,0))</f>
        <v>1</v>
      </c>
      <c r="M36" s="115">
        <f>INDEX(AP33:AP36,MATCH(AK36,$AL33:$AL36,0))</f>
        <v>3</v>
      </c>
      <c r="N36" s="117">
        <f>INDEX(AQ33:AQ36,MATCH(AK36,$AL33:$AL36,0))</f>
        <v>-2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1</v>
      </c>
      <c r="P36" s="293"/>
      <c r="Q36" s="97" t="str">
        <f>IF(AND('Résultats officiels'!O36&gt;0,U36='Résultats officiels'!U36),"E",IF(AND('Résultats officiels'!O38&gt;0,'Résultats officiels'!U38=Z!U36),"E",""))</f>
        <v>E</v>
      </c>
      <c r="R36" s="98" t="str">
        <f>IF('Résultats officiels'!O36=0,"",IF(AND(U36='Résultats officiels'!U36,'Résultats officiels'!U37=Z!U37),"A",""))</f>
        <v>A</v>
      </c>
      <c r="S36" s="286">
        <f>IF(O36=0,"",IF(AND(R36="A",O36='Résultats officiels'!O36),1,IF(AND(Z!R37="A",Z!O36='Résultats officiels'!O38),1,"")))</f>
        <v>1</v>
      </c>
      <c r="T36" s="297">
        <f>IF(O36=0,"",IF(AND(R36="A",O36='Résultats officiels'!O36,V36='Résultats officiels'!V36,'Résultats officiels'!V37=Z!V37),1,IF(AND(Z!R37="A",Z!O36='Résultats officiels'!O38,Z!V36='Résultats officiels'!V38,'Résultats officiels'!V39=Z!V37),1,"")))</f>
        <v>1</v>
      </c>
      <c r="U36" s="128" t="str">
        <f>IF(100*V26+W26&gt;100*V27+W27,U26,IF(100*V26+W26&lt;100*V27+W27,U27,IF(X27*X26=1,"-",CONCATENATE(U26," ou ",U27))))</f>
        <v>France</v>
      </c>
      <c r="V36" s="218">
        <v>1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3.98</v>
      </c>
      <c r="AL36" s="30">
        <f>SUM(BD36:BG36)+2.48</f>
        <v>3.98</v>
      </c>
      <c r="AM36" s="31" t="str">
        <f>G33</f>
        <v>Nigéria</v>
      </c>
      <c r="AN36" s="27">
        <f>SUM(AR36:AU36)</f>
        <v>1</v>
      </c>
      <c r="AO36" s="32">
        <f>F33+E35+E36</f>
        <v>1</v>
      </c>
      <c r="AP36" s="27">
        <f>E33+F35+F36</f>
        <v>3</v>
      </c>
      <c r="AQ36" s="33">
        <f>AO36-AP36</f>
        <v>-2</v>
      </c>
      <c r="AR36" s="27">
        <f>IF(ISBLANK(E36),0,IF(AU33=3,0,IF(AU33=1,1,3)))</f>
        <v>1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9901</v>
      </c>
      <c r="BB36" s="27">
        <f>10000*(AR36+AT36)+(E36-F36+F33-E33)*100+(E36+F33)</f>
        <v>9901</v>
      </c>
      <c r="BC36" s="33">
        <f>10000*(AS36+AT36)+(E35-F35+F33-E33)*100+(E35+F33)</f>
        <v>-200</v>
      </c>
      <c r="BD36" s="34">
        <f>-BG33</f>
        <v>0.5</v>
      </c>
      <c r="BE36" s="35">
        <f>-BG34</f>
        <v>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officiels'!H37,Z!E37='Résultats officiels'!E37,'Résultats officiels'!F37=Z!F37),1,""))</f>
        <v/>
      </c>
      <c r="D37" s="71" t="str">
        <f>G32</f>
        <v>Islande</v>
      </c>
      <c r="E37" s="217">
        <v>1</v>
      </c>
      <c r="F37" s="217">
        <v>0</v>
      </c>
      <c r="G37" s="74" t="str">
        <f>D33</f>
        <v>Croatie</v>
      </c>
      <c r="H37" s="95">
        <f t="shared" si="0"/>
        <v>1</v>
      </c>
      <c r="I37" s="118"/>
      <c r="J37" s="119" t="str">
        <f>IF(OR(I35&lt;3,I34&lt;2),"TIRAGE AU SORT !!!"," ")</f>
        <v xml:space="preserve"> </v>
      </c>
      <c r="K37" s="175"/>
      <c r="L37" s="175"/>
      <c r="M37" s="175"/>
      <c r="N37" s="175"/>
      <c r="O37" s="293"/>
      <c r="P37" s="293"/>
      <c r="Q37" s="97" t="str">
        <f>IF(AND('Résultats officiels'!O36&gt;0,U37='Résultats officiels'!U37),"E",IF(AND('Résultats officiels'!O38&gt;0,'Résultats officiels'!U39=Z!U37),"E",""))</f>
        <v>E</v>
      </c>
      <c r="R37" s="98" t="str">
        <f>IF('Résultats officiels'!O38=0,"",IF(AND(U36='Résultats officiels'!U38,'Résultats officiels'!U39=Z!U37),"A",""))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Belgique</v>
      </c>
      <c r="V37" s="219">
        <v>0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7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officiels'!U36=Z!U38),"E",""))</f>
        <v/>
      </c>
      <c r="R38" s="98" t="str">
        <f>IF('Résultats officiels'!O38=0,"",IF(AND(U38='Résultats officiels'!U38,'Résultats officiels'!U39=Z!U39),"A",""))</f>
        <v/>
      </c>
      <c r="S38" s="286" t="str">
        <f>IF(O38=0,"",IF(AND(R38="A",O38='Résultats officiels'!O38),1,IF(AND(Z!R39="A",Z!O38='Résultats officiels'!O36),1,"")))</f>
        <v/>
      </c>
      <c r="T38" s="297" t="str">
        <f>IF(O38=0,"",IF(AND(R38="A",O38='Résultats officiels'!O38,V38='Résultats officiels'!V38,'Résultats officiels'!V39=Z!V39),1,IF(AND(Z!R39="A",Z!O38='Résultats officiels'!O36,Z!V38='Résultats officiels'!V36,'Résultats officiels'!V37=Z!V39),1,"")))</f>
        <v/>
      </c>
      <c r="U38" s="125" t="str">
        <f>IF(100*V28+W28&gt;100*V29+W29,U28,IF(100*V28+W28&lt;100*V29+W29,U29,IF(X30*X31=1,"-",CONCATENATE(U28," ou ",U29))))</f>
        <v>Portugal</v>
      </c>
      <c r="V38" s="218">
        <v>2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7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officiels'!U37=Z!U39),"E",""))</f>
        <v/>
      </c>
      <c r="R39" s="98" t="str">
        <f>IF('Résultats officiels'!O36=0,"",IF(AND(U38='Résultats officiels'!U36,'Résultats officiels'!U37=Z!U39),"A",""))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1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officiels'!H40,Z!E40='Résultats officiels'!E40,'Résultats officiels'!F40=Z!F40),1,""))</f>
        <v/>
      </c>
      <c r="D40" s="67" t="s">
        <v>83</v>
      </c>
      <c r="E40" s="217">
        <v>0</v>
      </c>
      <c r="F40" s="217">
        <v>0</v>
      </c>
      <c r="G40" s="72" t="s">
        <v>128</v>
      </c>
      <c r="H40" s="95">
        <f t="shared" si="0"/>
        <v>3</v>
      </c>
      <c r="I40" s="177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officiels'!H41,Z!E41='Résultats officiels'!E41,'Résultats officiels'!F41=Z!F41),1,""))</f>
        <v/>
      </c>
      <c r="D41" s="68" t="s">
        <v>36</v>
      </c>
      <c r="E41" s="217">
        <v>1</v>
      </c>
      <c r="F41" s="217">
        <v>2</v>
      </c>
      <c r="G41" s="73" t="s">
        <v>87</v>
      </c>
      <c r="H41" s="95">
        <f t="shared" si="0"/>
        <v>2</v>
      </c>
      <c r="I41" s="101">
        <f>AI41</f>
        <v>1</v>
      </c>
      <c r="J41" s="122" t="str">
        <f>INDEX(AM41:AM44,MATCH(AK41,$AL41:$AL44,0))</f>
        <v>Suisse</v>
      </c>
      <c r="K41" s="103">
        <f>INDEX(AN41:AN44,MATCH(AK41,$AL41:$AL44,0))</f>
        <v>9</v>
      </c>
      <c r="L41" s="104">
        <f>INDEX(AO41:AO44,MATCH(AK41,$AL41:$AL44,0))</f>
        <v>4</v>
      </c>
      <c r="M41" s="103">
        <f>INDEX(AP41:AP44,MATCH(AK41,$AL41:$AL44,0))</f>
        <v>1</v>
      </c>
      <c r="N41" s="123">
        <f>INDEX(AQ41:AQ44,MATCH(AK41,$AL41:$AL44,0))</f>
        <v>3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0.98</v>
      </c>
      <c r="AL41" s="20">
        <f>SUM(BD41:BG41)+2.45</f>
        <v>3.45</v>
      </c>
      <c r="AM41" s="21" t="str">
        <f>D40</f>
        <v>Costa Rica</v>
      </c>
      <c r="AN41" s="22">
        <f>SUM(AR41:AU41)</f>
        <v>1</v>
      </c>
      <c r="AO41" s="23">
        <f>E40+E42+F44</f>
        <v>0</v>
      </c>
      <c r="AP41" s="22">
        <f>F40+F42+E44</f>
        <v>2</v>
      </c>
      <c r="AQ41" s="24">
        <f>AO41-AP41</f>
        <v>-2</v>
      </c>
      <c r="AR41" s="22" t="s">
        <v>73</v>
      </c>
      <c r="AS41" s="22">
        <f>IF(ISBLANK(E40),0,IF(E40&gt;F40,3,IF(E40=F40,1,0)))</f>
        <v>1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9900</v>
      </c>
      <c r="BA41" s="22">
        <f>10000*(AS41+AU41)+(E40-F40+F44-E44)*100+(E40+F44)</f>
        <v>9900</v>
      </c>
      <c r="BB41" s="22">
        <f>10000*(AT41+AU41)+(F44-E44+E42-F42)*100+(F44+E42)</f>
        <v>-200</v>
      </c>
      <c r="BC41" s="24" t="s">
        <v>73</v>
      </c>
      <c r="BD41" s="23" t="s">
        <v>73</v>
      </c>
      <c r="BE41" s="25">
        <f>IF($AN41&gt;$AN42,-0.5,IF($AN42&gt;$AN41,0.5,IF(AW41,-0.5,IF(AV42,0.5,BU41))))</f>
        <v>0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1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0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officiels'!H42,Z!E42='Résultats officiels'!E42,'Résultats officiels'!F42=Z!F42),1,""))</f>
        <v/>
      </c>
      <c r="D42" s="68" t="str">
        <f>D40</f>
        <v>Costa Rica</v>
      </c>
      <c r="E42" s="217">
        <v>0</v>
      </c>
      <c r="F42" s="217">
        <v>1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Brésil</v>
      </c>
      <c r="K42" s="108">
        <f>INDEX(AN41:AN44,MATCH(AK42,$AL41:$AL44,0))</f>
        <v>6</v>
      </c>
      <c r="L42" s="109">
        <f>INDEX(AO41:AO44,MATCH(AK42,$AL41:$AL44,0))</f>
        <v>3</v>
      </c>
      <c r="M42" s="108">
        <f>INDEX(AP41:AP44,MATCH(AK42,$AL41:$AL44,0))</f>
        <v>2</v>
      </c>
      <c r="N42" s="110">
        <f>INDEX(AQ41:AQ44,MATCH(AK42,$AL41:$AL44,0))</f>
        <v>1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1.9700000000000002</v>
      </c>
      <c r="AL42" s="28">
        <f>SUM(BD42:BG42)+2.46</f>
        <v>3.46</v>
      </c>
      <c r="AM42" s="21" t="str">
        <f>G40</f>
        <v>Serbie</v>
      </c>
      <c r="AN42" s="22">
        <f>SUM(AR42:AU42)</f>
        <v>1</v>
      </c>
      <c r="AO42" s="23">
        <f>F40+F43+E45</f>
        <v>0</v>
      </c>
      <c r="AP42" s="22">
        <f>E40+E43+F45</f>
        <v>2</v>
      </c>
      <c r="AQ42" s="24">
        <f>AO42-AP42</f>
        <v>-2</v>
      </c>
      <c r="AR42" s="22">
        <f>IF(ISBLANK(F40),0,IF(AS41=3,0,IF(AS41=1,1,3)))</f>
        <v>1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9900</v>
      </c>
      <c r="BA42" s="22">
        <f>10000*(AR42+AU42)+(F40-E40+F43-E43)*100+(F40+F43)</f>
        <v>9900</v>
      </c>
      <c r="BB42" s="22" t="s">
        <v>73</v>
      </c>
      <c r="BC42" s="24">
        <f>10000*(AT42+AU42)+(F43-E43+E45-F45)*100+(F43+E45)</f>
        <v>-200</v>
      </c>
      <c r="BD42" s="29">
        <f>-BE41</f>
        <v>0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 t="str">
        <f>IF(H43=0,"",IF(AND(H43='Résultats officiels'!H43,Z!E43='Résultats officiels'!E43,'Résultats officiels'!F43=Z!F43),1,""))</f>
        <v/>
      </c>
      <c r="D43" s="68" t="str">
        <f>G41</f>
        <v>Suisse</v>
      </c>
      <c r="E43" s="217">
        <v>1</v>
      </c>
      <c r="F43" s="217">
        <v>0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Costa Rica</v>
      </c>
      <c r="K43" s="111">
        <f>INDEX(AN41:AN44,MATCH(AK43,$AL41:$AL44,0))</f>
        <v>1</v>
      </c>
      <c r="L43" s="112">
        <f>INDEX(AO41:AO44,MATCH(AK43,$AL41:$AL44,0))</f>
        <v>0</v>
      </c>
      <c r="M43" s="111">
        <f>INDEX(AP41:AP44,MATCH(AK43,$AL41:$AL44,0))</f>
        <v>2</v>
      </c>
      <c r="N43" s="113">
        <f>INDEX(AQ41:AQ44,MATCH(AK43,$AL41:$AL44,0))</f>
        <v>-2</v>
      </c>
      <c r="O43" s="173"/>
      <c r="P43" s="173"/>
      <c r="Q43" s="97" t="str">
        <f>IF(AND('Résultats officiels'!O41&gt;0,U43='Résultats officiels'!U43),"E",IF(AND('Résultats officiels'!O41&gt;0,'Résultats officiels'!U44=Z!U43),"E",""))</f>
        <v>E</v>
      </c>
      <c r="R43" s="98" t="str">
        <f>IF('Résultats officiels'!O41=0,"",IF(AND(U43='Résultats officiels'!U43,'Résultats officiels'!U44=Z!U44),"A",""))</f>
        <v/>
      </c>
      <c r="S43" s="286" t="str">
        <f>IF(O41=0,"",IF(AND(R43="A",O41='Résultats officiels'!O41),1,IF(AND(Z!R44="A",Z!O41='Résultats officiels'!O41),1,"")))</f>
        <v/>
      </c>
      <c r="T43" s="287" t="str">
        <f>IF(O41=0,"",IF(AND(R43="A",O41='Résultats officiels'!O41,V43='Résultats officiels'!V43,'Résultats officiels'!V44=Z!V44),1,IF(AND(Z!R44="A",Z!O41='Résultats officiels'!O41,Z!V43='Résultats officiels'!V44,'Résultats officiels'!V43=Z!V44),1,"")))</f>
        <v/>
      </c>
      <c r="U43" s="125" t="str">
        <f>IF(100*V36+W36&gt;100*V37+W37,U36,IF(100*V36+W36&lt;100*V37+W37,U37," - "))</f>
        <v>France</v>
      </c>
      <c r="V43" s="218">
        <v>2</v>
      </c>
      <c r="W43" s="100"/>
      <c r="X43" s="147" t="str">
        <f>IF(AND('Résultats officiels'!X41&gt;0,AA43='Résultats officiels'!AA43),"E",IF(AND('Résultats officiels'!X41&gt;0,'Résultats officiels'!AA44=Z!AA43),"E",""))</f>
        <v>E</v>
      </c>
      <c r="Y43" s="286" t="str">
        <f>IF(X41=0,"",IF(AND(X45="A",X41='Résultats officiels'!X41),1,IF(AND(X46="A",Z!X41='Résultats officiels'!X41),1,"")))</f>
        <v/>
      </c>
      <c r="Z43" s="287" t="str">
        <f>IF(X41=0,"",IF(AND(X45="A",X41='Résultats officiels'!X41,AB43='Résultats officiels'!AB43,'Résultats officiels'!AB44=Z!AB44),1,IF(AND(Z!X46="A",Z!X41='Résultats officiels'!X41,Z!AB43='Résultats officiels'!AB44,'Résultats officiels'!AB43=Z!AB44),1,"")))</f>
        <v/>
      </c>
      <c r="AA43" s="100" t="str">
        <f>IF(100*V36+W36&gt;100*V37+W37,U37,IF(100*V36+W36&lt;100*V37+W37,U36," - "))</f>
        <v>Belgique</v>
      </c>
      <c r="AB43" s="217">
        <v>0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3.45</v>
      </c>
      <c r="AL43" s="28">
        <f>SUM(BD43:BG43)+2.47</f>
        <v>1.9700000000000002</v>
      </c>
      <c r="AM43" s="21" t="str">
        <f>D41</f>
        <v>Brésil</v>
      </c>
      <c r="AN43" s="22">
        <f>SUM(AR43:AU43)</f>
        <v>6</v>
      </c>
      <c r="AO43" s="23">
        <f>E41+F42+F45</f>
        <v>3</v>
      </c>
      <c r="AP43" s="22">
        <f>F41+E42+E45</f>
        <v>2</v>
      </c>
      <c r="AQ43" s="24">
        <f>AO43-AP43</f>
        <v>1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0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0</v>
      </c>
      <c r="AZ43" s="23">
        <f>10000*(AR43+AS43)+(F42-E42+F45-E45)*100+(F42+F45)</f>
        <v>60202</v>
      </c>
      <c r="BA43" s="22" t="s">
        <v>73</v>
      </c>
      <c r="BB43" s="22">
        <f>10000*(AR43+AU43)+(E41-F41+F42-E42)*100+(E41+F42)</f>
        <v>30002</v>
      </c>
      <c r="BC43" s="24">
        <f>10000*(AS43+AU43)+(E41-F41+F45-E45)*100+(E41+F45)</f>
        <v>30002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officiels'!H44,Z!E44='Résultats officiels'!E44,'Résultats officiels'!F44=Z!F44),1,""))</f>
        <v/>
      </c>
      <c r="D44" s="68" t="str">
        <f>G41</f>
        <v>Suisse</v>
      </c>
      <c r="E44" s="217">
        <v>1</v>
      </c>
      <c r="F44" s="217">
        <v>0</v>
      </c>
      <c r="G44" s="73" t="str">
        <f>D40</f>
        <v>Costa Rica</v>
      </c>
      <c r="H44" s="95">
        <f t="shared" si="0"/>
        <v>1</v>
      </c>
      <c r="I44" s="114">
        <f>AI44</f>
        <v>3</v>
      </c>
      <c r="J44" s="71" t="str">
        <f>INDEX(AM41:AM44,MATCH(AK44,$AL41:$AL44,0))</f>
        <v>Serbie</v>
      </c>
      <c r="K44" s="115">
        <f>INDEX(AN41:AN44,MATCH(AK44,$AL41:$AL44,0))</f>
        <v>1</v>
      </c>
      <c r="L44" s="116">
        <f>INDEX(AO41:AO44,MATCH(AK44,$AL41:$AL44,0))</f>
        <v>0</v>
      </c>
      <c r="M44" s="115">
        <f>INDEX(AP41:AP44,MATCH(AK44,$AL41:$AL44,0))</f>
        <v>2</v>
      </c>
      <c r="N44" s="117">
        <f>INDEX(AQ41:AQ44,MATCH(AK44,$AL41:$AL44,0))</f>
        <v>-2</v>
      </c>
      <c r="O44" s="173"/>
      <c r="P44" s="173"/>
      <c r="Q44" s="97" t="str">
        <f>IF(AND('Résultats officiels'!O41&gt;0,U44='Résultats officiels'!U44),"E",IF(AND('Résultats officiels'!O41&gt;0,'Résultats officiels'!U43=Z!U44),"E",""))</f>
        <v/>
      </c>
      <c r="R44" s="98" t="str">
        <f>IF('Résultats officiels'!O41=0,"",IF(AND(U43='Résultats officiels'!U44,'Résultats officiels'!U43=Z!U44),"A",""))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Portugal</v>
      </c>
      <c r="V44" s="219">
        <v>1</v>
      </c>
      <c r="W44" s="100"/>
      <c r="X44" s="147" t="str">
        <f>IF(AND('Résultats officiels'!X41&gt;0,AA44='Résultats officiels'!AA44),"E",IF(AND('Résultats officiels'!X41&gt;0,'Résultats officiels'!AA43=Z!AA44),"E",""))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Allemagne</v>
      </c>
      <c r="AB44" s="219">
        <v>1</v>
      </c>
      <c r="AC44" s="100"/>
      <c r="AD44" s="80"/>
      <c r="AE44" s="80"/>
      <c r="AF44" s="1"/>
      <c r="AG44" s="1"/>
      <c r="AH44" s="1"/>
      <c r="AI44" s="17">
        <f>IF(ROUND(AK44,0)=ROUND(AK43,0),AI43,4)</f>
        <v>3</v>
      </c>
      <c r="AJ44" s="18">
        <f>ROUND(AK44,0)</f>
        <v>3</v>
      </c>
      <c r="AK44" s="19">
        <f>MAX(AL41:AL44)</f>
        <v>3.46</v>
      </c>
      <c r="AL44" s="30">
        <f>SUM(BD44:BG44)+2.48</f>
        <v>0.98</v>
      </c>
      <c r="AM44" s="31" t="str">
        <f>G41</f>
        <v>Suisse</v>
      </c>
      <c r="AN44" s="27">
        <f>SUM(AR44:AU44)</f>
        <v>9</v>
      </c>
      <c r="AO44" s="32">
        <f>F41+E43+E44</f>
        <v>4</v>
      </c>
      <c r="AP44" s="27">
        <f>E41+F43+F44</f>
        <v>1</v>
      </c>
      <c r="AQ44" s="33">
        <f>AO44-AP44</f>
        <v>3</v>
      </c>
      <c r="AR44" s="27">
        <f>IF(ISBLANK(E44),0,IF(AU41=3,0,IF(AU41=1,1,3)))</f>
        <v>3</v>
      </c>
      <c r="AS44" s="27">
        <f>IF(ISBLANK(E43),0,IF(AU42=3,0,IF(AU42=1,1,3)))</f>
        <v>3</v>
      </c>
      <c r="AT44" s="27">
        <f>IF(ISBLANK(F41),0,IF(AU43=3,0,IF(AU43=1,1,3)))</f>
        <v>3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1</v>
      </c>
      <c r="AY44" s="33" t="s">
        <v>73</v>
      </c>
      <c r="AZ44" s="32" t="s">
        <v>73</v>
      </c>
      <c r="BA44" s="27">
        <f>10000*(AR44+AS44)+(E43-F43+E44-F44)*100+(E43+E44)</f>
        <v>60202</v>
      </c>
      <c r="BB44" s="27">
        <f>10000*(AR44+AT44)+(E44-F44+F41-E41)*100+(E44+F41)</f>
        <v>60203</v>
      </c>
      <c r="BC44" s="33">
        <f>10000*(AS44+AT44)+(E43-F43+F41-E41)*100+(E43+F41)</f>
        <v>60203</v>
      </c>
      <c r="BD44" s="34">
        <f>-BG41</f>
        <v>-0.5</v>
      </c>
      <c r="BE44" s="35">
        <f>-BG42</f>
        <v>-0.5</v>
      </c>
      <c r="BF44" s="35">
        <f>-BG43</f>
        <v>-0.5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officiels'!H45,Z!E45='Résultats officiels'!E45,'Résultats officiels'!F45=Z!F45),1,""))</f>
        <v/>
      </c>
      <c r="D45" s="71" t="str">
        <f>G40</f>
        <v>Serbie</v>
      </c>
      <c r="E45" s="217">
        <v>0</v>
      </c>
      <c r="F45" s="217">
        <v>1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5"/>
      <c r="L45" s="175"/>
      <c r="M45" s="175"/>
      <c r="N45" s="175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officiels'!AA44=Z!AA44),"A",""))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7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officiels'!U46=Z!U46),"C","")</f>
        <v>C</v>
      </c>
      <c r="R46" s="307"/>
      <c r="S46" s="256" t="s">
        <v>91</v>
      </c>
      <c r="T46" s="257"/>
      <c r="U46" s="260" t="str">
        <f>IF(100*V43+W43&gt;100*V44+W44,U43,IF(100*V44+W44&gt;100*V43+W43,U44,"-"))</f>
        <v>France</v>
      </c>
      <c r="V46" s="130"/>
      <c r="W46" s="95"/>
      <c r="X46" s="148" t="str">
        <f>IF('Résultats officiels'!X41=0,"",IF(AND(AA43='Résultats officiels'!AA44,'Résultats officiels'!AA43=Z!AA44),"A",""))</f>
        <v/>
      </c>
      <c r="Y46" s="288" t="s">
        <v>92</v>
      </c>
      <c r="Z46" s="257"/>
      <c r="AA46" s="282" t="str">
        <f>IF(100*V43+W43&gt;100*V44+W44,U44,IF(100*V44+W44&gt;100*V43+W43,U43,"-"))</f>
        <v>Portugal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7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officiels'!AA46=Z!AA46),"S","")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officiels'!H48,Z!E48='Résultats officiels'!E48,'Résultats officiels'!F48=Z!F48),1,""))</f>
        <v/>
      </c>
      <c r="D48" s="67" t="s">
        <v>100</v>
      </c>
      <c r="E48" s="217">
        <v>2</v>
      </c>
      <c r="F48" s="217">
        <v>1</v>
      </c>
      <c r="G48" s="72" t="s">
        <v>72</v>
      </c>
      <c r="H48" s="95">
        <f t="shared" si="0"/>
        <v>1</v>
      </c>
      <c r="I48" s="177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Allemagne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>
        <f>IF(H49=0,"",IF(AND(H49='Résultats officiels'!H49,Z!E49='Résultats officiels'!E49,'Résultats officiels'!F49=Z!F49),1,""))</f>
        <v>1</v>
      </c>
      <c r="D49" s="68" t="s">
        <v>129</v>
      </c>
      <c r="E49" s="217">
        <v>1</v>
      </c>
      <c r="F49" s="217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7</v>
      </c>
      <c r="L49" s="104">
        <f>INDEX(AO49:AO52,MATCH(AK49,$AL49:$AL52,0))</f>
        <v>5</v>
      </c>
      <c r="M49" s="103">
        <f>INDEX(AP49:AP52,MATCH(AK49,$AL49:$AL52,0))</f>
        <v>2</v>
      </c>
      <c r="N49" s="123">
        <f>INDEX(AQ49:AQ52,MATCH(AK49,$AL49:$AL52,0))</f>
        <v>3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7</v>
      </c>
      <c r="AO49" s="23">
        <f>E48+E50+F52</f>
        <v>5</v>
      </c>
      <c r="AP49" s="22">
        <f>F48+F50+E52</f>
        <v>2</v>
      </c>
      <c r="AQ49" s="24">
        <f>AO49-AP49</f>
        <v>3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1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40103</v>
      </c>
      <c r="BA49" s="22">
        <f>10000*(AS49+AU49)+(E48-F48+F52-E52)*100+(E48+F52)</f>
        <v>60304</v>
      </c>
      <c r="BB49" s="22">
        <f>10000*(AT49+AU49)+(F52-E52+E50-F50)*100+(F52+E50)</f>
        <v>40203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 t="str">
        <f>IF(H50=0,"",IF(H50='Résultats officiels'!H50,1,""))</f>
        <v/>
      </c>
      <c r="C50" s="75" t="str">
        <f>IF(H50=0,"",IF(AND(H50='Résultats officiels'!H50,Z!E50='Résultats officiels'!E50,'Résultats officiels'!F50=Z!F50),1,""))</f>
        <v/>
      </c>
      <c r="D50" s="68" t="str">
        <f>D48</f>
        <v>Allemagne</v>
      </c>
      <c r="E50" s="217">
        <v>1</v>
      </c>
      <c r="F50" s="217">
        <v>1</v>
      </c>
      <c r="G50" s="73" t="str">
        <f>D49</f>
        <v>Suède</v>
      </c>
      <c r="H50" s="95">
        <f t="shared" si="0"/>
        <v>3</v>
      </c>
      <c r="I50" s="106">
        <f>AI50</f>
        <v>2</v>
      </c>
      <c r="J50" s="124" t="str">
        <f>INDEX(AM49:AM52,MATCH(AK50,$AL49:$AL52,0))</f>
        <v>Suède</v>
      </c>
      <c r="K50" s="108">
        <f>INDEX(AN49:AN52,MATCH(AK50,$AL49:$AL52,0))</f>
        <v>7</v>
      </c>
      <c r="L50" s="109">
        <f>INDEX(AO49:AO52,MATCH(AK50,$AL49:$AL52,0))</f>
        <v>3</v>
      </c>
      <c r="M50" s="108">
        <f>INDEX(AP49:AP52,MATCH(AK50,$AL49:$AL52,0))</f>
        <v>1</v>
      </c>
      <c r="N50" s="110">
        <f>INDEX(AQ49:AQ52,MATCH(AK50,$AL49:$AL52,0))</f>
        <v>2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Belgique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1.9700000000000002</v>
      </c>
      <c r="AL50" s="28">
        <f>SUM(BD50:BG50)+2.46</f>
        <v>2.96</v>
      </c>
      <c r="AM50" s="21" t="str">
        <f>G48</f>
        <v>Mexique</v>
      </c>
      <c r="AN50" s="22">
        <f>SUM(AR50:AU50)</f>
        <v>1</v>
      </c>
      <c r="AO50" s="23">
        <f>F48+F51+E53</f>
        <v>1</v>
      </c>
      <c r="AP50" s="22">
        <f>E48+E51+F53</f>
        <v>3</v>
      </c>
      <c r="AQ50" s="24">
        <f>AO50-AP50</f>
        <v>-2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1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1</v>
      </c>
      <c r="AZ50" s="23">
        <f>10000*(AR50+AT50)+(F48-E48+E53-F53)*100+(F48+E53)</f>
        <v>-199</v>
      </c>
      <c r="BA50" s="22">
        <f>10000*(AR50+AU50)+(F48-E48+F51-E51)*100+(F48+F51)</f>
        <v>9901</v>
      </c>
      <c r="BB50" s="22" t="s">
        <v>73</v>
      </c>
      <c r="BC50" s="24">
        <f>10000*(AT50+AU50)+(F51-E51+E53-F53)*100+(F51+E53)</f>
        <v>9900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officiels'!H51,Z!E51='Résultats officiels'!E51,'Résultats officiels'!F51=Z!F51),1,""))</f>
        <v/>
      </c>
      <c r="D51" s="68" t="str">
        <f>G49</f>
        <v>Corée du Sud</v>
      </c>
      <c r="E51" s="217">
        <v>0</v>
      </c>
      <c r="F51" s="217">
        <v>0</v>
      </c>
      <c r="G51" s="73" t="str">
        <f>G48</f>
        <v>Mexique</v>
      </c>
      <c r="H51" s="95">
        <f t="shared" si="0"/>
        <v>3</v>
      </c>
      <c r="I51" s="106">
        <f>AI51</f>
        <v>3</v>
      </c>
      <c r="J51" s="68" t="str">
        <f>INDEX(AM49:AM52,MATCH(AK51,$AL49:$AL52,0))</f>
        <v>Mexique</v>
      </c>
      <c r="K51" s="111">
        <f>INDEX(AN49:AN52,MATCH(AK51,$AL49:$AL52,0))</f>
        <v>1</v>
      </c>
      <c r="L51" s="112">
        <f>INDEX(AO49:AO52,MATCH(AK51,$AL49:$AL52,0))</f>
        <v>1</v>
      </c>
      <c r="M51" s="111">
        <f>INDEX(AP49:AP52,MATCH(AK51,$AL49:$AL52,0))</f>
        <v>3</v>
      </c>
      <c r="N51" s="113">
        <f>INDEX(AQ49:AQ52,MATCH(AK51,$AL49:$AL52,0))</f>
        <v>-2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24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2.96</v>
      </c>
      <c r="AL51" s="28">
        <f>SUM(BD51:BG51)+2.47</f>
        <v>1.9700000000000002</v>
      </c>
      <c r="AM51" s="21" t="str">
        <f>D49</f>
        <v>Suède</v>
      </c>
      <c r="AN51" s="22">
        <f>SUM(AR51:AU51)</f>
        <v>7</v>
      </c>
      <c r="AO51" s="23">
        <f>E49+F50+F53</f>
        <v>3</v>
      </c>
      <c r="AP51" s="22">
        <f>F49+E50+E53</f>
        <v>1</v>
      </c>
      <c r="AQ51" s="24">
        <f>AO51-AP51</f>
        <v>2</v>
      </c>
      <c r="AR51" s="22">
        <f>IF(ISBLANK(F50),0,IF(AT49=3,0,IF(AT49=1,1,3)))</f>
        <v>1</v>
      </c>
      <c r="AS51" s="22">
        <f>IF(ISBLANK(F53),0,IF(F53&gt;E53,3,IF(F53=E53,1,0)))</f>
        <v>3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1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40102</v>
      </c>
      <c r="BA51" s="22" t="s">
        <v>73</v>
      </c>
      <c r="BB51" s="22">
        <f>10000*(AR51+AU51)+(E49-F49+F50-E50)*100+(E49+F50)</f>
        <v>40102</v>
      </c>
      <c r="BC51" s="24">
        <f>10000*(AS51+AU51)+(E49-F49+F53-E53)*100+(E49+F53)</f>
        <v>60202</v>
      </c>
      <c r="BD51" s="29">
        <f>-BF49</f>
        <v>0.5</v>
      </c>
      <c r="BE51" s="25">
        <f>-BF50</f>
        <v>-0.5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officiels'!H52,Z!E52='Résultats officiels'!E52,'Résultats officiels'!F52=Z!F52),1,""))</f>
        <v/>
      </c>
      <c r="D52" s="68" t="str">
        <f>G49</f>
        <v>Corée du Sud</v>
      </c>
      <c r="E52" s="217">
        <v>0</v>
      </c>
      <c r="F52" s="217">
        <v>2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1</v>
      </c>
      <c r="L52" s="116">
        <f>INDEX(AO49:AO52,MATCH(AK52,$AL49:$AL52,0))</f>
        <v>0</v>
      </c>
      <c r="M52" s="115">
        <f>INDEX(AP49:AP52,MATCH(AK52,$AL49:$AL52,0))</f>
        <v>3</v>
      </c>
      <c r="N52" s="117">
        <f>INDEX(AQ49:AQ52,MATCH(AK52,$AL49:$AL52,0))</f>
        <v>-3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1</v>
      </c>
      <c r="AO52" s="32">
        <f>F49+E51+E52</f>
        <v>0</v>
      </c>
      <c r="AP52" s="27">
        <f>E49+F51+F52</f>
        <v>3</v>
      </c>
      <c r="AQ52" s="33">
        <f>AO52-AP52</f>
        <v>-3</v>
      </c>
      <c r="AR52" s="27">
        <f>IF(ISBLANK(E52),0,IF(AU49=3,0,IF(AU49=1,1,3)))</f>
        <v>0</v>
      </c>
      <c r="AS52" s="27">
        <f>IF(ISBLANK(E51),0,IF(AU50=3,0,IF(AU50=1,1,3)))</f>
        <v>1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9800</v>
      </c>
      <c r="BB52" s="27">
        <f>10000*(AR52+AT52)+(E52-F52+F49-E49)*100+(E52+F49)</f>
        <v>-300</v>
      </c>
      <c r="BC52" s="33">
        <f>10000*(AS52+AT52)+(E51-F51+F49-E49)*100+(E51+F49)</f>
        <v>9900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>
        <f>IF(H53=0,"",IF(H53='Résultats officiels'!H53,1,""))</f>
        <v>1</v>
      </c>
      <c r="C53" s="75" t="str">
        <f>IF(H53=0,"",IF(AND(H53='Résultats officiels'!H53,Z!E53='Résultats officiels'!E53,'Résultats officiels'!F53=Z!F53),1,""))</f>
        <v/>
      </c>
      <c r="D53" s="71" t="str">
        <f>G48</f>
        <v>Mexique</v>
      </c>
      <c r="E53" s="217">
        <v>0</v>
      </c>
      <c r="F53" s="217">
        <v>1</v>
      </c>
      <c r="G53" s="74" t="str">
        <f>D49</f>
        <v>Suède</v>
      </c>
      <c r="H53" s="95">
        <f t="shared" si="0"/>
        <v>2</v>
      </c>
      <c r="I53" s="118"/>
      <c r="J53" s="119" t="str">
        <f>IF(OR(I51&lt;3,I50&lt;2),"TIRAGE AU SORT !!!"," ")</f>
        <v xml:space="preserve"> </v>
      </c>
      <c r="K53" s="175"/>
      <c r="L53" s="175"/>
      <c r="M53" s="175"/>
      <c r="N53" s="175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7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7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7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17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officiels'!H56,Z!E56='Résultats officiels'!E56,'Résultats officiels'!F56=Z!F56),1,""))</f>
        <v/>
      </c>
      <c r="D56" s="67" t="s">
        <v>103</v>
      </c>
      <c r="E56" s="217">
        <v>1</v>
      </c>
      <c r="F56" s="217">
        <v>0</v>
      </c>
      <c r="G56" s="72" t="s">
        <v>130</v>
      </c>
      <c r="H56" s="95">
        <f t="shared" si="0"/>
        <v>1</v>
      </c>
      <c r="I56" s="177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 t="str">
        <f>IF(H57=0,"",IF(H57='Résultats officiels'!H57,1,""))</f>
        <v/>
      </c>
      <c r="C57" s="75" t="str">
        <f>IF(H57=0,"",IF(AND(H57='Résultats officiels'!H57,Z!E57='Résultats officiels'!E57,'Résultats officiels'!F57=Z!F57),1,""))</f>
        <v/>
      </c>
      <c r="D57" s="68" t="s">
        <v>131</v>
      </c>
      <c r="E57" s="217">
        <v>1</v>
      </c>
      <c r="F57" s="217">
        <v>0</v>
      </c>
      <c r="G57" s="73" t="s">
        <v>84</v>
      </c>
      <c r="H57" s="95">
        <f t="shared" si="0"/>
        <v>1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9</v>
      </c>
      <c r="L57" s="104">
        <f>INDEX(AO57:AO60,MATCH(AK57,$AL57:$AL60,0))</f>
        <v>4</v>
      </c>
      <c r="M57" s="103">
        <f>INDEX(AP57:AP60,MATCH(AK57,$AL57:$AL60,0))</f>
        <v>1</v>
      </c>
      <c r="N57" s="123">
        <f>INDEX(AQ57:AQ60,MATCH(AK57,$AL57:$AL60,0))</f>
        <v>3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6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9</v>
      </c>
      <c r="AO57" s="47">
        <f>E56+E58+F60</f>
        <v>4</v>
      </c>
      <c r="AP57" s="46">
        <f>F56+F58+E60</f>
        <v>1</v>
      </c>
      <c r="AQ57" s="48">
        <f>AO57-AP57</f>
        <v>3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3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60203</v>
      </c>
      <c r="BA57" s="46">
        <f>10000*(AS57+AU57)+(E56-F56+F60-E60)*100+(E56+F60)</f>
        <v>60202</v>
      </c>
      <c r="BB57" s="46">
        <f>10000*(AT57+AU57)+(F60-E60+E58-F58)*100+(F60+E58)</f>
        <v>60203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officiels'!H58,Z!E58='Résultats officiels'!E58,'Résultats officiels'!F58=Z!F58),1,""))</f>
        <v/>
      </c>
      <c r="D58" s="68" t="str">
        <f>D56</f>
        <v>Belgique</v>
      </c>
      <c r="E58" s="217">
        <v>2</v>
      </c>
      <c r="F58" s="217">
        <v>1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Tunisie</v>
      </c>
      <c r="K58" s="108">
        <f>INDEX(AN57:AN60,MATCH(AK58,$AL57:$AL60,0))</f>
        <v>6</v>
      </c>
      <c r="L58" s="109">
        <f>INDEX(AO57:AO60,MATCH(AK58,$AL57:$AL60,0))</f>
        <v>3</v>
      </c>
      <c r="M58" s="108">
        <f>INDEX(AP57:AP60,MATCH(AK58,$AL57:$AL60,0))</f>
        <v>2</v>
      </c>
      <c r="N58" s="110">
        <f>INDEX(AQ57:AQ60,MATCH(AK58,$AL57:$AL60,0))</f>
        <v>1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1.9700000000000002</v>
      </c>
      <c r="AL58" s="52">
        <f>SUM(BD58:BG58)+2.46</f>
        <v>3.96</v>
      </c>
      <c r="AM58" s="45" t="str">
        <f>G56</f>
        <v>Panama</v>
      </c>
      <c r="AN58" s="46">
        <f>SUM(AR58:AU58)</f>
        <v>0</v>
      </c>
      <c r="AO58" s="47">
        <f>F56+F59+E61</f>
        <v>0</v>
      </c>
      <c r="AP58" s="46">
        <f>E56+E59+F61</f>
        <v>3</v>
      </c>
      <c r="AQ58" s="48">
        <f>AO58-AP58</f>
        <v>-3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-200</v>
      </c>
      <c r="BA58" s="46">
        <f>10000*(AR58+AU58)+(F56-E56+F59-E59)*100+(F56+F59)</f>
        <v>-200</v>
      </c>
      <c r="BB58" s="46" t="s">
        <v>73</v>
      </c>
      <c r="BC58" s="48">
        <f>10000*(AT58+AU58)+(F59-E59+E61-F61)*100+(F59+E61)</f>
        <v>-200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officiels'!H59,Z!E59='Résultats officiels'!E59,'Résultats officiels'!F59=Z!F59),1,""))</f>
        <v/>
      </c>
      <c r="D59" s="68" t="str">
        <f>G57</f>
        <v>Angleterre</v>
      </c>
      <c r="E59" s="217">
        <v>1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Angleterre</v>
      </c>
      <c r="K59" s="111">
        <f>INDEX(AN57:AN60,MATCH(AK59,$AL57:$AL60,0))</f>
        <v>3</v>
      </c>
      <c r="L59" s="112">
        <f>INDEX(AO57:AO60,MATCH(AK59,$AL57:$AL60,0))</f>
        <v>1</v>
      </c>
      <c r="M59" s="111">
        <f>INDEX(AP57:AP60,MATCH(AK59,$AL57:$AL60,0))</f>
        <v>2</v>
      </c>
      <c r="N59" s="113">
        <f>INDEX(AQ57:AQ60,MATCH(AK59,$AL57:$AL60,0))</f>
        <v>-1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3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2.98</v>
      </c>
      <c r="AL59" s="52">
        <f>SUM(BD59:BG59)+2.47</f>
        <v>1.9700000000000002</v>
      </c>
      <c r="AM59" s="45" t="str">
        <f>D57</f>
        <v>Tunisie</v>
      </c>
      <c r="AN59" s="46">
        <f>SUM(AR59:AU59)</f>
        <v>6</v>
      </c>
      <c r="AO59" s="47">
        <f>E57+F58+F61</f>
        <v>3</v>
      </c>
      <c r="AP59" s="46">
        <f>F57+E58+E61</f>
        <v>2</v>
      </c>
      <c r="AQ59" s="48">
        <f>AO59-AP59</f>
        <v>1</v>
      </c>
      <c r="AR59" s="46">
        <f>IF(ISBLANK(F58),0,IF(AT57=3,0,IF(AT57=1,1,3)))</f>
        <v>0</v>
      </c>
      <c r="AS59" s="46">
        <f>IF(ISBLANK(F61),0,IF(F61&gt;E61,3,IF(F61=E61,1,0)))</f>
        <v>3</v>
      </c>
      <c r="AT59" s="46" t="s">
        <v>73</v>
      </c>
      <c r="AU59" s="46">
        <f>IF(ISBLANK(E57),0,IF(E57&gt;F57,3,IF(E57=F57,1,0)))</f>
        <v>3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1</v>
      </c>
      <c r="AZ59" s="47">
        <f>10000*(AR59+AS59)+(F58-E58+F61-E61)*100+(F58+F61)</f>
        <v>30002</v>
      </c>
      <c r="BA59" s="46" t="s">
        <v>73</v>
      </c>
      <c r="BB59" s="46">
        <f>10000*(AR59+AU59)+(E57-F57+F58-E58)*100+(E57+F58)</f>
        <v>30002</v>
      </c>
      <c r="BC59" s="48">
        <f>10000*(AS59+AU59)+(E57-F57+F61-E61)*100+(E57+F61)</f>
        <v>60202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-0.5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>
        <f>IF(H60=0,"",IF(H60='Résultats officiels'!H60,1,""))</f>
        <v>1</v>
      </c>
      <c r="C60" s="75">
        <f>IF(H60=0,"",IF(AND(H60='Résultats officiels'!H60,Z!E60='Résultats officiels'!E60,'Résultats officiels'!F60=Z!F60),1,""))</f>
        <v>1</v>
      </c>
      <c r="D60" s="68" t="str">
        <f>G57</f>
        <v>Angleterre</v>
      </c>
      <c r="E60" s="217">
        <v>0</v>
      </c>
      <c r="F60" s="217">
        <v>1</v>
      </c>
      <c r="G60" s="73" t="str">
        <f>D56</f>
        <v>Belgique</v>
      </c>
      <c r="H60" s="95">
        <f t="shared" si="0"/>
        <v>2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0</v>
      </c>
      <c r="L60" s="116">
        <f>INDEX(AO57:AO60,MATCH(AK60,$AL57:$AL60,0))</f>
        <v>0</v>
      </c>
      <c r="M60" s="115">
        <f>INDEX(AP57:AP60,MATCH(AK60,$AL57:$AL60,0))</f>
        <v>3</v>
      </c>
      <c r="N60" s="117">
        <f>INDEX(AQ57:AQ60,MATCH(AK60,$AL57:$AL60,0))</f>
        <v>-3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2.98</v>
      </c>
      <c r="AM60" s="57" t="str">
        <f>G57</f>
        <v>Angleterre</v>
      </c>
      <c r="AN60" s="51">
        <f>SUM(AR60:AU60)</f>
        <v>3</v>
      </c>
      <c r="AO60" s="58">
        <f>F57+E59+E60</f>
        <v>1</v>
      </c>
      <c r="AP60" s="51">
        <f>E57+F59+F60</f>
        <v>2</v>
      </c>
      <c r="AQ60" s="59">
        <f>AO60-AP60</f>
        <v>-1</v>
      </c>
      <c r="AR60" s="51">
        <f>IF(ISBLANK(E60),0,IF(AU57=3,0,IF(AU57=1,1,3)))</f>
        <v>0</v>
      </c>
      <c r="AS60" s="51">
        <f>IF(ISBLANK(E59),0,IF(AU58=3,0,IF(AU58=1,1,3)))</f>
        <v>3</v>
      </c>
      <c r="AT60" s="51">
        <f>IF(ISBLANK(F57),0,IF(AU59=3,0,IF(AU59=1,1,3)))</f>
        <v>0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0</v>
      </c>
      <c r="AY60" s="59" t="s">
        <v>73</v>
      </c>
      <c r="AZ60" s="58" t="s">
        <v>73</v>
      </c>
      <c r="BA60" s="51">
        <f>10000*(AR60+AS60)+(E59-F59+E60-F60)*100+(E59+E60)</f>
        <v>30001</v>
      </c>
      <c r="BB60" s="51">
        <f>10000*(AR60+AT60)+(E60-F60+F57-E57)*100+(E60+F57)</f>
        <v>-200</v>
      </c>
      <c r="BC60" s="59">
        <f>10000*(AS60+AT60)+(E59-F59+F57-E57)*100+(E59+F57)</f>
        <v>30001</v>
      </c>
      <c r="BD60" s="60">
        <f>-BG57</f>
        <v>0.5</v>
      </c>
      <c r="BE60" s="61">
        <f>-BG58</f>
        <v>-0.5</v>
      </c>
      <c r="BF60" s="61">
        <f>-BG59</f>
        <v>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>
        <f>IF(H61=0,"",IF(H61='Résultats officiels'!H61,1,""))</f>
        <v>1</v>
      </c>
      <c r="C61" s="75" t="str">
        <f>IF(H61=0,"",IF(AND(H61='Résultats officiels'!H61,Z!E61='Résultats officiels'!E61,'Résultats officiels'!F61=Z!F61),1,""))</f>
        <v/>
      </c>
      <c r="D61" s="71" t="str">
        <f>G56</f>
        <v>Panama</v>
      </c>
      <c r="E61" s="217">
        <v>0</v>
      </c>
      <c r="F61" s="217">
        <v>1</v>
      </c>
      <c r="G61" s="74" t="str">
        <f>D57</f>
        <v>Tunisie</v>
      </c>
      <c r="H61" s="95">
        <f t="shared" si="0"/>
        <v>2</v>
      </c>
      <c r="I61" s="118"/>
      <c r="J61" s="119" t="str">
        <f>IF(OR(I59&lt;3,I58&lt;2),"TIRAGE AU SORT !!!"," ")</f>
        <v xml:space="preserve"> </v>
      </c>
      <c r="K61" s="175"/>
      <c r="L61" s="175"/>
      <c r="M61" s="175"/>
      <c r="N61" s="175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7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7"/>
      <c r="J63" s="95"/>
      <c r="K63" s="95"/>
      <c r="L63" s="95"/>
      <c r="M63" s="95"/>
      <c r="N63" s="95"/>
      <c r="O63" s="95"/>
      <c r="P63" s="175"/>
      <c r="Q63" s="175"/>
      <c r="R63" s="175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officiels'!H64,Z!E64='Résultats officiels'!E64,'Résultats officiels'!F64=Z!F64),1,""))</f>
        <v/>
      </c>
      <c r="D64" s="67" t="s">
        <v>78</v>
      </c>
      <c r="E64" s="217">
        <v>1</v>
      </c>
      <c r="F64" s="217">
        <v>1</v>
      </c>
      <c r="G64" s="72" t="s">
        <v>79</v>
      </c>
      <c r="H64" s="95">
        <f t="shared" si="0"/>
        <v>3</v>
      </c>
      <c r="I64" s="177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6"/>
      <c r="Q64" s="176"/>
      <c r="R64" s="176"/>
      <c r="S64" s="280" t="s">
        <v>107</v>
      </c>
      <c r="T64" s="281"/>
      <c r="U64" s="262">
        <f>SUM(U51:U62)</f>
        <v>57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officiels'!H65,Z!E65='Résultats officiels'!E65,'Résultats officiels'!F65=Z!F65),1,""))</f>
        <v/>
      </c>
      <c r="D65" s="68" t="s">
        <v>132</v>
      </c>
      <c r="E65" s="217">
        <v>2</v>
      </c>
      <c r="F65" s="217">
        <v>0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Pologne</v>
      </c>
      <c r="K65" s="103">
        <f>INDEX(AN65:AN68,MATCH(AK65,$AL65:$AL68,0))</f>
        <v>5</v>
      </c>
      <c r="L65" s="104">
        <f>INDEX(AO65:AO68,MATCH(AK65,$AL65:$AL68,0))</f>
        <v>4</v>
      </c>
      <c r="M65" s="103">
        <f>INDEX(AP65:AP68,MATCH(AK65,$AL65:$AL68,0))</f>
        <v>2</v>
      </c>
      <c r="N65" s="123">
        <f>INDEX(AQ65:AQ68,MATCH(AK65,$AL65:$AL68,0))</f>
        <v>2</v>
      </c>
      <c r="O65" s="95"/>
      <c r="P65" s="176"/>
      <c r="Q65" s="176"/>
      <c r="R65" s="176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0.9700000000000002</v>
      </c>
      <c r="AL65" s="44">
        <f>SUM(BD65:BG65)+2.45</f>
        <v>2.95</v>
      </c>
      <c r="AM65" s="45" t="str">
        <f>D64</f>
        <v>Colombie</v>
      </c>
      <c r="AN65" s="46">
        <f>SUM(AR65:AU65)</f>
        <v>3</v>
      </c>
      <c r="AO65" s="47">
        <f>E64+E66+F68</f>
        <v>2</v>
      </c>
      <c r="AP65" s="46">
        <f>F64+F66+E68</f>
        <v>2</v>
      </c>
      <c r="AQ65" s="48">
        <f>AO65-AP65</f>
        <v>0</v>
      </c>
      <c r="AR65" s="46" t="s">
        <v>73</v>
      </c>
      <c r="AS65" s="46">
        <f>IF(ISBLANK(E64),0,IF(E64&gt;F64,3,IF(E64=F64,1,0)))</f>
        <v>1</v>
      </c>
      <c r="AT65" s="46">
        <f>IF(ISBLANK(E66),0,IF(E66&gt;F66,3,IF(E66=F66,1,0)))</f>
        <v>1</v>
      </c>
      <c r="AU65" s="46">
        <f>IF(ISBLANK(F68),0,IF(F68&gt;E68,3,IF(F68=E68,1,0)))</f>
        <v>1</v>
      </c>
      <c r="AV65" s="47" t="s">
        <v>73</v>
      </c>
      <c r="AW65" s="46" t="b">
        <f>(10*(AQ65-AQ66)+AO65-AO66&gt;0)</f>
        <v>0</v>
      </c>
      <c r="AX65" s="46" t="b">
        <f>10*(AQ65-AQ67)+AO65-AO67&gt;0</f>
        <v>0</v>
      </c>
      <c r="AY65" s="48" t="b">
        <f>10*(AQ65-AQ68)+AO65-AO68&gt;0</f>
        <v>1</v>
      </c>
      <c r="AZ65" s="47">
        <f>10000*(AS65+AT65)+(E66-F66+E64-F64)*100+(E66+E64)</f>
        <v>20002</v>
      </c>
      <c r="BA65" s="46">
        <f>10000*(AS65+AU65)+(E64-F64+F68-E68)*100+(E64+F68)</f>
        <v>20001</v>
      </c>
      <c r="BB65" s="46">
        <f>10000*(AT65+AU65)+(F68-E68+E66-F66)*100+(F68+E66)</f>
        <v>20001</v>
      </c>
      <c r="BC65" s="48" t="s">
        <v>73</v>
      </c>
      <c r="BD65" s="47" t="s">
        <v>73</v>
      </c>
      <c r="BE65" s="49">
        <f>IF($AN65&gt;$AN66,-0.5,IF($AN66&gt;$AN65,0.5,IF(AW65,-0.5,IF(AV66,0.5,BU65))))</f>
        <v>0.5</v>
      </c>
      <c r="BF65" s="49">
        <f>IF($AN65&gt;$AN67,-0.5,IF($AN67&gt;$AN65,0.5,IF(AX65,-0.5,IF(AV67,0.5,BV65))))</f>
        <v>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officiels'!H66,Z!E66='Résultats officiels'!E66,'Résultats officiels'!F66=Z!F66),1,""))</f>
        <v/>
      </c>
      <c r="D66" s="68" t="str">
        <f>D64</f>
        <v>Colombie</v>
      </c>
      <c r="E66" s="217">
        <v>1</v>
      </c>
      <c r="F66" s="217">
        <v>1</v>
      </c>
      <c r="G66" s="73" t="str">
        <f>D65</f>
        <v>Pologne</v>
      </c>
      <c r="H66" s="95">
        <f t="shared" si="0"/>
        <v>3</v>
      </c>
      <c r="I66" s="106">
        <f>AI66</f>
        <v>2</v>
      </c>
      <c r="J66" s="124" t="str">
        <f>INDEX(AM65:AM68,MATCH(AK66,$AL65:$AL68,0))</f>
        <v>Japon</v>
      </c>
      <c r="K66" s="108">
        <f>INDEX(AN65:AN68,MATCH(AK66,$AL65:$AL68,0))</f>
        <v>5</v>
      </c>
      <c r="L66" s="109">
        <f>INDEX(AO65:AO68,MATCH(AK66,$AL65:$AL68,0))</f>
        <v>3</v>
      </c>
      <c r="M66" s="108">
        <f>INDEX(AP65:AP68,MATCH(AK66,$AL65:$AL68,0))</f>
        <v>2</v>
      </c>
      <c r="N66" s="110">
        <f>INDEX(AQ65:AQ68,MATCH(AK66,$AL65:$AL68,0))</f>
        <v>1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1.96</v>
      </c>
      <c r="AL66" s="52">
        <f>SUM(BD66:BG66)+2.46</f>
        <v>1.96</v>
      </c>
      <c r="AM66" s="45" t="str">
        <f>G64</f>
        <v>Japon</v>
      </c>
      <c r="AN66" s="46">
        <f>SUM(AR66:AU66)</f>
        <v>5</v>
      </c>
      <c r="AO66" s="47">
        <f>F64+F67+E69</f>
        <v>3</v>
      </c>
      <c r="AP66" s="46">
        <f>E64+E67+F69</f>
        <v>2</v>
      </c>
      <c r="AQ66" s="48">
        <f>AO66-AP66</f>
        <v>1</v>
      </c>
      <c r="AR66" s="46">
        <f>IF(ISBLANK(F64),0,IF(AS65=3,0,IF(AS65=1,1,3)))</f>
        <v>1</v>
      </c>
      <c r="AS66" s="46" t="s">
        <v>73</v>
      </c>
      <c r="AT66" s="46">
        <f>IF(ISBLANK(E69),0,IF(AS67=3,0,IF(AS67=1,1,3)))</f>
        <v>1</v>
      </c>
      <c r="AU66" s="46">
        <f>IF(ISBLANK(F67),0,IF(F67&gt;E67,3,IF(F67=E67,1,0)))</f>
        <v>3</v>
      </c>
      <c r="AV66" s="47" t="b">
        <f>(10*(AQ65-AQ66)+AO65-AO66&lt;0)</f>
        <v>1</v>
      </c>
      <c r="AW66" s="46" t="s">
        <v>73</v>
      </c>
      <c r="AX66" s="46" t="b">
        <f>10*(AQ66-AQ67)+AO66-AO67&gt;0</f>
        <v>0</v>
      </c>
      <c r="AY66" s="48" t="b">
        <f>10*(AQ66-AQ68)+AO66-AO68&gt;0</f>
        <v>1</v>
      </c>
      <c r="AZ66" s="47">
        <f>10000*(AR66+AT66)+(F64-E64+E69-F69)*100+(F64+E69)</f>
        <v>20002</v>
      </c>
      <c r="BA66" s="46">
        <f>10000*(AR66+AU66)+(F64-E64+F67-E67)*100+(F64+F67)</f>
        <v>40102</v>
      </c>
      <c r="BB66" s="46" t="s">
        <v>73</v>
      </c>
      <c r="BC66" s="48">
        <f>10000*(AT66+AU66)+(F67-E67+E69-F69)*100+(F67+E69)</f>
        <v>40102</v>
      </c>
      <c r="BD66" s="53">
        <f>-BE65</f>
        <v>-0.5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-0.5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officiels'!H67,Z!E67='Résultats officiels'!E67,'Résultats officiels'!F67=Z!F67),1,""))</f>
        <v/>
      </c>
      <c r="D67" s="68" t="str">
        <f>G65</f>
        <v>Sénégal</v>
      </c>
      <c r="E67" s="217">
        <v>0</v>
      </c>
      <c r="F67" s="217">
        <v>1</v>
      </c>
      <c r="G67" s="73" t="str">
        <f>G64</f>
        <v>Japon</v>
      </c>
      <c r="H67" s="95">
        <f t="shared" si="0"/>
        <v>2</v>
      </c>
      <c r="I67" s="106">
        <f>AI67</f>
        <v>3</v>
      </c>
      <c r="J67" s="68" t="str">
        <f>INDEX(AM65:AM68,MATCH(AK67,$AL65:$AL68,0))</f>
        <v>Colombie</v>
      </c>
      <c r="K67" s="111">
        <f>INDEX(AN65:AN68,MATCH(AK67,$AL65:$AL68,0))</f>
        <v>3</v>
      </c>
      <c r="L67" s="112">
        <f>INDEX(AO65:AO68,MATCH(AK67,$AL65:$AL68,0))</f>
        <v>2</v>
      </c>
      <c r="M67" s="111">
        <f>INDEX(AP65:AP68,MATCH(AK67,$AL65:$AL68,0))</f>
        <v>2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2.95</v>
      </c>
      <c r="AL67" s="52">
        <f>SUM(BD67:BG67)+2.47</f>
        <v>0.9700000000000002</v>
      </c>
      <c r="AM67" s="45" t="str">
        <f>D65</f>
        <v>Pologne</v>
      </c>
      <c r="AN67" s="46">
        <f>SUM(AR67:AU67)</f>
        <v>5</v>
      </c>
      <c r="AO67" s="47">
        <f>E65+F66+F69</f>
        <v>4</v>
      </c>
      <c r="AP67" s="46">
        <f>F65+E66+E69</f>
        <v>2</v>
      </c>
      <c r="AQ67" s="48">
        <f>AO67-AP67</f>
        <v>2</v>
      </c>
      <c r="AR67" s="46">
        <f>IF(ISBLANK(F66),0,IF(AT65=3,0,IF(AT65=1,1,3)))</f>
        <v>1</v>
      </c>
      <c r="AS67" s="46">
        <f>IF(ISBLANK(F69),0,IF(F69&gt;E69,3,IF(F69=E69,1,0)))</f>
        <v>1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1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20002</v>
      </c>
      <c r="BA67" s="46" t="s">
        <v>73</v>
      </c>
      <c r="BB67" s="46">
        <f>10000*(AR67+AU67)+(E65-F65+F66-E66)*100+(E65+F66)</f>
        <v>40203</v>
      </c>
      <c r="BC67" s="48">
        <f>10000*(AS67+AU67)+(E65-F65+F69-E69)*100+(E65+F69)</f>
        <v>40203</v>
      </c>
      <c r="BD67" s="53">
        <f>-BF65</f>
        <v>-0.5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officiels'!H68,Z!E68='Résultats officiels'!E68,'Résultats officiels'!F68=Z!F68),1,""))</f>
        <v/>
      </c>
      <c r="D68" s="68" t="str">
        <f>G65</f>
        <v>Sénégal</v>
      </c>
      <c r="E68" s="217">
        <v>0</v>
      </c>
      <c r="F68" s="217">
        <v>0</v>
      </c>
      <c r="G68" s="73" t="str">
        <f>D64</f>
        <v>Colombie</v>
      </c>
      <c r="H68" s="95">
        <f t="shared" si="0"/>
        <v>3</v>
      </c>
      <c r="I68" s="114">
        <f>AI68</f>
        <v>4</v>
      </c>
      <c r="J68" s="71" t="str">
        <f>INDEX(AM65:AM68,MATCH(AK68,$AL65:$AL68,0))</f>
        <v>Sénégal</v>
      </c>
      <c r="K68" s="115">
        <f>INDEX(AN65:AN68,MATCH(AK68,$AL65:$AL68,0))</f>
        <v>1</v>
      </c>
      <c r="L68" s="116">
        <f>INDEX(AO65:AO68,MATCH(AK68,$AL65:$AL68,0))</f>
        <v>0</v>
      </c>
      <c r="M68" s="115">
        <f>INDEX(AP65:AP68,MATCH(AK68,$AL65:$AL68,0))</f>
        <v>3</v>
      </c>
      <c r="N68" s="117">
        <f>INDEX(AQ65:AQ68,MATCH(AK68,$AL65:$AL68,0))</f>
        <v>-3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3.98</v>
      </c>
      <c r="AL68" s="56">
        <f>SUM(BD68:BG68)+2.48</f>
        <v>3.98</v>
      </c>
      <c r="AM68" s="57" t="str">
        <f>G65</f>
        <v>Sénégal</v>
      </c>
      <c r="AN68" s="51">
        <f>SUM(AR68:AU68)</f>
        <v>1</v>
      </c>
      <c r="AO68" s="58">
        <f>F65+E67+E68</f>
        <v>0</v>
      </c>
      <c r="AP68" s="51">
        <f>E65+F67+F68</f>
        <v>3</v>
      </c>
      <c r="AQ68" s="59">
        <f>AO68-AP68</f>
        <v>-3</v>
      </c>
      <c r="AR68" s="51">
        <f>IF(ISBLANK(E68),0,IF(AU65=3,0,IF(AU65=1,1,3)))</f>
        <v>1</v>
      </c>
      <c r="AS68" s="51">
        <f>IF(ISBLANK(E67),0,IF(AU66=3,0,IF(AU66=1,1,3)))</f>
        <v>0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9900</v>
      </c>
      <c r="BB68" s="51">
        <f>10000*(AR68+AT68)+(E68-F68+F65-E65)*100+(E68+F65)</f>
        <v>9800</v>
      </c>
      <c r="BC68" s="59">
        <f>10000*(AS68+AT68)+(E67-F67+F65-E65)*100+(E67+F65)</f>
        <v>-300</v>
      </c>
      <c r="BD68" s="60">
        <f>-BG65</f>
        <v>0.5</v>
      </c>
      <c r="BE68" s="61">
        <f>-BG66</f>
        <v>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officiels'!H69,Z!E69='Résultats officiels'!E69,'Résultats officiels'!F69=Z!F69),1,""))</f>
        <v/>
      </c>
      <c r="D69" s="71" t="str">
        <f>G64</f>
        <v>Japon</v>
      </c>
      <c r="E69" s="217">
        <v>1</v>
      </c>
      <c r="F69" s="217">
        <v>1</v>
      </c>
      <c r="G69" s="74" t="str">
        <f>D65</f>
        <v>Pologne</v>
      </c>
      <c r="H69" s="95">
        <f t="shared" si="0"/>
        <v>3</v>
      </c>
      <c r="I69" s="118"/>
      <c r="J69" s="119" t="str">
        <f>IF(OR(I67&lt;3,I66&lt;2),"TIRAGE AU SORT !!!"," ")</f>
        <v xml:space="preserve"> </v>
      </c>
      <c r="K69" s="175"/>
      <c r="L69" s="175"/>
      <c r="M69" s="175"/>
      <c r="N69" s="17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Y56:AC57"/>
    <mergeCell ref="S57:T58"/>
    <mergeCell ref="U57:U58"/>
    <mergeCell ref="V58:X60"/>
    <mergeCell ref="S59:T60"/>
    <mergeCell ref="U59:U60"/>
    <mergeCell ref="U64:U65"/>
    <mergeCell ref="S51:T52"/>
    <mergeCell ref="U51:U52"/>
    <mergeCell ref="U2:X2"/>
    <mergeCell ref="V64:X65"/>
    <mergeCell ref="S55:T56"/>
    <mergeCell ref="U55:U56"/>
    <mergeCell ref="S61:T62"/>
    <mergeCell ref="U61:U62"/>
    <mergeCell ref="S63:U63"/>
    <mergeCell ref="S64:T65"/>
    <mergeCell ref="S53:T54"/>
    <mergeCell ref="U53:U54"/>
    <mergeCell ref="S16:S17"/>
    <mergeCell ref="T16:T17"/>
    <mergeCell ref="S43:S44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S46:T47"/>
    <mergeCell ref="U46:U47"/>
    <mergeCell ref="Q46:R46"/>
    <mergeCell ref="T43:T44"/>
    <mergeCell ref="Y43:Y44"/>
    <mergeCell ref="Z43:Z44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O30:P31"/>
    <mergeCell ref="S30:S31"/>
    <mergeCell ref="T30:T31"/>
    <mergeCell ref="O32:P33"/>
    <mergeCell ref="S32:S33"/>
    <mergeCell ref="T32:T33"/>
    <mergeCell ref="O26:P27"/>
    <mergeCell ref="S26:S27"/>
    <mergeCell ref="T26:T27"/>
    <mergeCell ref="O28:P29"/>
    <mergeCell ref="S28:S29"/>
    <mergeCell ref="T28:T29"/>
    <mergeCell ref="O24:P25"/>
    <mergeCell ref="S25:V25"/>
    <mergeCell ref="O20:P21"/>
    <mergeCell ref="S20:S21"/>
    <mergeCell ref="T20:T21"/>
    <mergeCell ref="Y20:AA23"/>
    <mergeCell ref="O22:P23"/>
    <mergeCell ref="S22:S23"/>
    <mergeCell ref="T22:T23"/>
    <mergeCell ref="T8:T9"/>
    <mergeCell ref="O10:P11"/>
    <mergeCell ref="S10:S11"/>
    <mergeCell ref="T10:T11"/>
    <mergeCell ref="Y13:AA19"/>
    <mergeCell ref="O14:P15"/>
    <mergeCell ref="S14:S15"/>
    <mergeCell ref="T14:T15"/>
    <mergeCell ref="O16:P17"/>
    <mergeCell ref="O12:P13"/>
    <mergeCell ref="S12:S13"/>
    <mergeCell ref="T12:T13"/>
    <mergeCell ref="O18:P19"/>
    <mergeCell ref="S18:S19"/>
    <mergeCell ref="T18:T19"/>
    <mergeCell ref="Y7:AA12"/>
    <mergeCell ref="O8:P9"/>
    <mergeCell ref="S8:S9"/>
    <mergeCell ref="D3:F3"/>
    <mergeCell ref="G3:W4"/>
    <mergeCell ref="B4:B5"/>
    <mergeCell ref="C4:C5"/>
    <mergeCell ref="S7:V7"/>
  </mergeCells>
  <conditionalFormatting sqref="U8 U10 U12 U14 U16 U18 U20 U22 U26 U28 U30 U32 U36 U38 U43">
    <cfRule type="expression" dxfId="207" priority="7" stopIfTrue="1">
      <formula>100*$V8+$W8&gt;100*$V9+$W9</formula>
    </cfRule>
  </conditionalFormatting>
  <conditionalFormatting sqref="U9 U11 U13 U15 U17 U19 U21 U23 U27 U29 U31 U33 U37 U39 U44">
    <cfRule type="expression" dxfId="206" priority="6" stopIfTrue="1">
      <formula>100*$V9+$W9&gt;100*$V8+$W8</formula>
    </cfRule>
  </conditionalFormatting>
  <conditionalFormatting sqref="AA43">
    <cfRule type="expression" dxfId="205" priority="5" stopIfTrue="1">
      <formula>100*$AB43+$AC43&gt;100*$AB44+$AC44</formula>
    </cfRule>
  </conditionalFormatting>
  <conditionalFormatting sqref="AA44">
    <cfRule type="expression" dxfId="204" priority="4" stopIfTrue="1">
      <formula>100*$AB44+$AC44&gt;100*$AB43+$AC43</formula>
    </cfRule>
  </conditionalFormatting>
  <conditionalFormatting sqref="J35:N35 J43:N43 J11:N11 J27:N27 J19:N19 J51:N51 J59:N59 J67:N67">
    <cfRule type="expression" dxfId="203" priority="3" stopIfTrue="1">
      <formula>OR($I11&lt;3)</formula>
    </cfRule>
  </conditionalFormatting>
  <conditionalFormatting sqref="J36:N36 J44:N44 J12:N12 J28:N28 J20:N20 J52:N52 J60:N60 J68:N68">
    <cfRule type="expression" dxfId="202" priority="2" stopIfTrue="1">
      <formula>$I12&lt;3</formula>
    </cfRule>
  </conditionalFormatting>
  <conditionalFormatting sqref="U46:U47 AA46:AA51">
    <cfRule type="cellIs" dxfId="201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4" t="s">
        <v>162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-1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officiels'!H8,AA!E8='Résultats officiels'!E8,'Résultats officiels'!F8=AA!F8),1,""))</f>
        <v/>
      </c>
      <c r="D8" s="67" t="s">
        <v>104</v>
      </c>
      <c r="E8" s="217">
        <v>2</v>
      </c>
      <c r="F8" s="217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officiels'!U13=AA!U8),"E",""))</f>
        <v>E</v>
      </c>
      <c r="R8" s="98" t="str">
        <f>IF('Résultats officiels'!O8=0,"",IF(AND(U8='Résultats officiels'!U8,AA!U9='Résultats officiels'!U9),"A",""))</f>
        <v/>
      </c>
      <c r="S8" s="286" t="str">
        <f>IF(O8=0,"",IF(AND(R8="A",O8='Résultats officiels'!O8),1,IF(AND(AA!R9="A",AA!O8='Résultats officiels'!O12),1,"")))</f>
        <v/>
      </c>
      <c r="T8" s="287" t="str">
        <f>IF(O8=0,"",IF(AND(R8="A",O8='Résultats officiels'!O8,V8='Résultats officiels'!V8,'Résultats officiels'!V9=AA!V9),1,IF(AND(AA!R9="A",AA!O8='Résultats officiels'!O12,AA!V8='Résultats officiels'!V13,'Résultats officiels'!V12=AA!V9),1,"")))</f>
        <v/>
      </c>
      <c r="U8" s="99" t="str">
        <f>IF(OR(I10&lt;2),"A1",T(J9))</f>
        <v>Uruguay</v>
      </c>
      <c r="V8" s="218">
        <v>1</v>
      </c>
      <c r="W8" s="12">
        <v>4</v>
      </c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 t="str">
        <f>IF(H9=0,"",IF(H9='Résultats officiels'!H9,1,""))</f>
        <v/>
      </c>
      <c r="C9" s="70" t="str">
        <f>IF(H9=0,"",IF(AND(H9='Résultats officiels'!H9,AA!E9='Résultats officiels'!E9,'Résultats officiels'!F9=AA!F9),1,""))</f>
        <v/>
      </c>
      <c r="D9" s="68" t="s">
        <v>122</v>
      </c>
      <c r="E9" s="217">
        <v>1</v>
      </c>
      <c r="F9" s="217">
        <v>1</v>
      </c>
      <c r="G9" s="73" t="s">
        <v>82</v>
      </c>
      <c r="H9" s="95">
        <f t="shared" ref="H9:H69" si="0">IF(E9="",0,IF(F9="",0,IF(E9&gt;F9,1,IF(E9&lt;F9,2,IF(E9=F9,3)))))</f>
        <v>3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7</v>
      </c>
      <c r="L9" s="104">
        <f>INDEX(AO9:AO12,MATCH(AK9,$AL9:$AL12,0))</f>
        <v>6</v>
      </c>
      <c r="M9" s="103">
        <f>INDEX(AP9:AP12,MATCH(AK9,$AL9:$AL12,0))</f>
        <v>2</v>
      </c>
      <c r="N9" s="105">
        <f>INDEX(AQ9:AQ12,MATCH(AK9,$AL9:$AL12,0))</f>
        <v>4</v>
      </c>
      <c r="O9" s="293"/>
      <c r="P9" s="293"/>
      <c r="Q9" s="97" t="str">
        <f>IF(AND('Résultats officiels'!O8&gt;0,U9='Résultats officiels'!U9),"E",IF(AND('Résultats officiels'!O12&gt;0,'Résultats officiels'!U12=AA!U9),"E",""))</f>
        <v>E</v>
      </c>
      <c r="R9" s="98" t="str">
        <f>IF('Résultats officiels'!O12=0,"",IF(AND(U8='Résultats officiels'!U13,'Résultats officiels'!U12=AA!U9),"A",""))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Espagne</v>
      </c>
      <c r="V9" s="219">
        <v>1</v>
      </c>
      <c r="W9" s="12">
        <v>5</v>
      </c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2.95</v>
      </c>
      <c r="AM9" s="21" t="str">
        <f>D8</f>
        <v>Russie</v>
      </c>
      <c r="AN9" s="22">
        <f>SUM(AR9:AU9)</f>
        <v>4</v>
      </c>
      <c r="AO9" s="23">
        <f>E8+E10+F12</f>
        <v>5</v>
      </c>
      <c r="AP9" s="22">
        <f>F8+F10+E12</f>
        <v>4</v>
      </c>
      <c r="AQ9" s="24">
        <f>AO9-AP9</f>
        <v>1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1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40204</v>
      </c>
      <c r="BA9" s="22">
        <f>10000*(AS9+AU9)+(E8-F8+F12-E12)*100+(E8+F12)</f>
        <v>30103</v>
      </c>
      <c r="BB9" s="22">
        <f>10000*(AT9+AU9)+(E10-F10+F12-E12)*100+(E10+F12)</f>
        <v>9903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officiels'!H10,AA!E10='Résultats officiels'!E10,'Résultats officiels'!F10=AA!F10),1,""))</f>
        <v/>
      </c>
      <c r="D10" s="68" t="str">
        <f>D8</f>
        <v>Russie</v>
      </c>
      <c r="E10" s="217">
        <v>2</v>
      </c>
      <c r="F10" s="217">
        <v>2</v>
      </c>
      <c r="G10" s="73" t="str">
        <f>D9</f>
        <v>Egypte</v>
      </c>
      <c r="H10" s="95">
        <f t="shared" si="0"/>
        <v>3</v>
      </c>
      <c r="I10" s="106">
        <f>AI10</f>
        <v>2</v>
      </c>
      <c r="J10" s="107" t="str">
        <f>INDEX(AM9:AM12,MATCH(AK10,$AL9:$AL12,0))</f>
        <v>Egypte</v>
      </c>
      <c r="K10" s="108">
        <f>INDEX(AN9:AN12,MATCH(AK10,$AL9:$AL12,0))</f>
        <v>5</v>
      </c>
      <c r="L10" s="109">
        <f>INDEX(AO9:AO12,MATCH(AK10,$AL9:$AL12,0))</f>
        <v>5</v>
      </c>
      <c r="M10" s="108">
        <f>INDEX(AP9:AP12,MATCH(AK10,$AL9:$AL12,0))</f>
        <v>4</v>
      </c>
      <c r="N10" s="110">
        <f>INDEX(AQ9:AQ12,MATCH(AK10,$AL9:$AL12,0))</f>
        <v>1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officiels'!U15=AA!U10),"E",""))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officiels'!O10),1,IF(AND(AA!R11="A",AA!O10='Résultats officiels'!O14),1,"")))</f>
        <v/>
      </c>
      <c r="T10" s="310" t="str">
        <f>IF(O10=0,"",IF(AND(R10="A",O10='Résultats officiels'!O10,V10='Résultats officiels'!V10,'Résultats officiels'!V11=AA!V11),1,IF(AND(AA!R11="A",AA!O10='Résultats officiels'!O14,AA!V10='Résultats officiels'!V15,'Résultats officiels'!V14=AA!V11),1,"")))</f>
        <v/>
      </c>
      <c r="U10" s="99" t="str">
        <f>IF(OR(I26&lt;2),"C1",T(J25))</f>
        <v>France</v>
      </c>
      <c r="V10" s="218">
        <v>2</v>
      </c>
      <c r="W10" s="12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1.9700000000000002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1</v>
      </c>
      <c r="AP10" s="22">
        <f>E8+E11+F13</f>
        <v>7</v>
      </c>
      <c r="AQ10" s="24">
        <f>AO10-AP10</f>
        <v>-6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-299</v>
      </c>
      <c r="BA10" s="22">
        <f>10000*(AR10+AU10)+(F8-E8+F11-E11)*100+(F8+F11)</f>
        <v>-500</v>
      </c>
      <c r="BB10" s="22" t="s">
        <v>73</v>
      </c>
      <c r="BC10" s="24">
        <f>10000*(AT10+AU10)+(F11-E11+E13-F13)*100+(F11+E13)</f>
        <v>-399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officiels'!H11,AA!E11='Résultats officiels'!E11,'Résultats officiels'!F11=AA!F11),1,""))</f>
        <v/>
      </c>
      <c r="D11" s="68" t="str">
        <f>G9</f>
        <v>Uruguay</v>
      </c>
      <c r="E11" s="217">
        <v>3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Russie</v>
      </c>
      <c r="K11" s="111">
        <f>INDEX(AN9:AN12,MATCH(AK11,$AL9:$AL12,0))</f>
        <v>4</v>
      </c>
      <c r="L11" s="112">
        <f>INDEX(AO9:AO12,MATCH(AK11,$AL9:$AL12,0))</f>
        <v>5</v>
      </c>
      <c r="M11" s="111">
        <f>INDEX(AP9:AP12,MATCH(AK11,$AL9:$AL12,0))</f>
        <v>4</v>
      </c>
      <c r="N11" s="113">
        <f>INDEX(AQ9:AQ12,MATCH(AK11,$AL9:$AL12,0))</f>
        <v>1</v>
      </c>
      <c r="O11" s="293"/>
      <c r="P11" s="293"/>
      <c r="Q11" s="97" t="str">
        <f>IF(AND('Résultats officiels'!O10&gt;0,U11='Résultats officiels'!U11),"E",IF(AND('Résultats officiels'!O14&gt;0,'Résultats officiels'!U14=AA!U11),"E",""))</f>
        <v/>
      </c>
      <c r="R11" s="98" t="str">
        <f>IF('Résultats officiels'!O14=0,"",IF(AND(U10='Résultats officiels'!U15,'Résultats officiels'!U14=AA!U11),"A",""))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Islande</v>
      </c>
      <c r="V11" s="219">
        <v>1</v>
      </c>
      <c r="W11" s="12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2.95</v>
      </c>
      <c r="AL11" s="28">
        <f>SUM(BD11:BG11)+2.47</f>
        <v>1.9700000000000002</v>
      </c>
      <c r="AM11" s="21" t="str">
        <f>D9</f>
        <v>Egypte</v>
      </c>
      <c r="AN11" s="22">
        <f>SUM(AR11:AU11)</f>
        <v>5</v>
      </c>
      <c r="AO11" s="23">
        <f>E9+F10+F13</f>
        <v>5</v>
      </c>
      <c r="AP11" s="22">
        <f>F9+E10+E13</f>
        <v>4</v>
      </c>
      <c r="AQ11" s="24">
        <f>AO11-AP11</f>
        <v>1</v>
      </c>
      <c r="AR11" s="22">
        <f>IF(ISBLANK(F10),0,IF(AT9=3,0,IF(AT9=1,1,3)))</f>
        <v>1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1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40104</v>
      </c>
      <c r="BA11" s="22" t="s">
        <v>73</v>
      </c>
      <c r="BB11" s="22">
        <f>10000*(AR11+AU11)+(E9-F9+F10-E10)*100+(E9+F10)</f>
        <v>20003</v>
      </c>
      <c r="BC11" s="24">
        <f>10000*(AS11+AU11)+(E9-F9+F13-E13)*100+(E9+F13)</f>
        <v>40103</v>
      </c>
      <c r="BD11" s="29">
        <f>-BF9</f>
        <v>-0.5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officiels'!H12,AA!E12='Résultats officiels'!E12,'Résultats officiels'!F12=AA!F12),1,""))</f>
        <v/>
      </c>
      <c r="D12" s="68" t="str">
        <f>G9</f>
        <v>Uruguay</v>
      </c>
      <c r="E12" s="217">
        <v>2</v>
      </c>
      <c r="F12" s="217">
        <v>1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1</v>
      </c>
      <c r="M12" s="115">
        <f>INDEX(AP9:AP12,MATCH(AK12,$AL9:$AL12,0))</f>
        <v>7</v>
      </c>
      <c r="N12" s="117">
        <f>INDEX(AQ9:AQ12,MATCH(AK12,$AL9:$AL12,0))</f>
        <v>-6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officiels'!U9=AA!U12),"E",""))</f>
        <v>E</v>
      </c>
      <c r="R12" s="98" t="str">
        <f>IF('Résultats officiels'!O12=0,"",IF(AND(U12='Résultats officiels'!U12,'Résultats officiels'!U13=AA!U13),"A",""))</f>
        <v/>
      </c>
      <c r="S12" s="286" t="str">
        <f>IF(O12=0,"",IF(AND(R12="A",O12='Résultats officiels'!O12),1,IF(AND(AA!R13="A",AA!O12='Résultats officiels'!O8),1,"")))</f>
        <v/>
      </c>
      <c r="T12" s="308" t="str">
        <f>IF(O12=0,"",IF(AND(R12="A",O12='Résultats officiels'!O12,V12='Résultats officiels'!V12,'Résultats officiels'!V13=AA!V13),1,IF(AND(AA!R13="A",AA!O12='Résultats officiels'!O8,AA!V12='Résultats officiels'!V9,'Résultats officiels'!V8=AA!V13),1,"")))</f>
        <v/>
      </c>
      <c r="U12" s="99" t="str">
        <f>IF(OR(I18&lt;2),"B1",T(J17))</f>
        <v>Portugal</v>
      </c>
      <c r="V12" s="218">
        <v>3</v>
      </c>
      <c r="W12" s="12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7</v>
      </c>
      <c r="AO12" s="32">
        <f>F9+E11+E12</f>
        <v>6</v>
      </c>
      <c r="AP12" s="27">
        <f>E9+F11+F12</f>
        <v>2</v>
      </c>
      <c r="AQ12" s="33">
        <f>AO12-AP12</f>
        <v>4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1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60405</v>
      </c>
      <c r="BB12" s="27">
        <f>10000*(AR12+AT12)+(F9-E9+E12-F12)*100+(F9+E12)</f>
        <v>40103</v>
      </c>
      <c r="BC12" s="33">
        <f>10000*(AS12+AT12)+(E11-F11+F9-E9)*100+(E11+F9)</f>
        <v>40304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officiels'!H13,AA!E13='Résultats officiels'!E13,'Résultats officiels'!F13=AA!F13),1,""))</f>
        <v/>
      </c>
      <c r="D13" s="71" t="str">
        <f>G8</f>
        <v>Arabie Saoudite</v>
      </c>
      <c r="E13" s="217">
        <v>1</v>
      </c>
      <c r="F13" s="217">
        <v>2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5"/>
      <c r="L13" s="175"/>
      <c r="M13" s="175"/>
      <c r="N13" s="175"/>
      <c r="O13" s="293"/>
      <c r="P13" s="293"/>
      <c r="Q13" s="97" t="str">
        <f>IF(AND('Résultats officiels'!O12&gt;0,U13='Résultats officiels'!U13),"E",IF(AND('Résultats officiels'!O8&gt;0,'Résultats officiels'!U8=AA!U13),"E",""))</f>
        <v/>
      </c>
      <c r="R13" s="98" t="str">
        <f>IF('Résultats officiels'!O8=0,"",IF(AND(U12='Résultats officiels'!U9,'Résultats officiels'!U8=AA!U13),"A",""))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Egypte</v>
      </c>
      <c r="V13" s="219">
        <v>1</v>
      </c>
      <c r="W13" s="12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7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officiels'!U11=AA!U14),"E",""))</f>
        <v>E</v>
      </c>
      <c r="R14" s="98" t="str">
        <f>IF('Résultats officiels'!O14=0,"",IF(AND(U14='Résultats officiels'!U14,'Résultats officiels'!U15=AA!U15),"A",""))</f>
        <v/>
      </c>
      <c r="S14" s="286" t="str">
        <f>IF(O14=0,"",IF(AND(R14="A",O14='Résultats officiels'!O14),1,IF(AND(AA!R15="A",AA!O14='Résultats officiels'!O10),1,"")))</f>
        <v/>
      </c>
      <c r="T14" s="308" t="str">
        <f>IF(O14=0,"",IF(AND(R14="A",O14='Résultats officiels'!O14,V14='Résultats officiels'!V14,'Résultats officiels'!V15=AA!V15),1,IF(AND(AA!R15="A",AA!O14='Résultats officiels'!O10,AA!V14='Résultats officiels'!V11,'Résultats officiels'!V10=AA!V15),1,"")))</f>
        <v/>
      </c>
      <c r="U14" s="99" t="str">
        <f>IF(OR(I34&lt;2),"D1",T(J33))</f>
        <v>Argentine</v>
      </c>
      <c r="V14" s="218">
        <v>2</v>
      </c>
      <c r="W14" s="12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7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officiels'!U10=AA!U15),"E",""))</f>
        <v>E</v>
      </c>
      <c r="R15" s="98" t="str">
        <f>IF('Résultats officiels'!O10=0,"",IF(AND(U15='Résultats officiels'!U10,'Résultats officiels'!U11=AA!U14),"A",""))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19">
        <v>0</v>
      </c>
      <c r="W15" s="12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officiels'!H16,AA!E16='Résultats officiels'!E16,'Résultats officiels'!F16=AA!F16),1,""))</f>
        <v/>
      </c>
      <c r="D16" s="67" t="s">
        <v>124</v>
      </c>
      <c r="E16" s="217">
        <v>1</v>
      </c>
      <c r="F16" s="217">
        <v>0</v>
      </c>
      <c r="G16" s="72" t="s">
        <v>96</v>
      </c>
      <c r="H16" s="95">
        <f t="shared" si="0"/>
        <v>1</v>
      </c>
      <c r="I16" s="177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1</v>
      </c>
      <c r="P16" s="293"/>
      <c r="Q16" s="97" t="str">
        <f>IF(AND('Résultats officiels'!O16&gt;0,U16='Résultats officiels'!U16),"E",IF(AND('Résultats officiels'!O20&gt;0,'Résultats officiels'!U21=AA!U16),"E",""))</f>
        <v>E</v>
      </c>
      <c r="R16" s="98" t="str">
        <f>IF('Résultats officiels'!O16=0,"",IF(AND(U16='Résultats officiels'!U16,'Résultats officiels'!U17=AA!U17),"A",""))</f>
        <v>A</v>
      </c>
      <c r="S16" s="286">
        <f>IF(O16=0,"",IF(AND(R16="A",O16='Résultats officiels'!O16),1,IF(AND(AA!R17="A",AA!O16='Résultats officiels'!O20),1,"")))</f>
        <v>1</v>
      </c>
      <c r="T16" s="308" t="str">
        <f>IF(O16=0,"",IF(AND(R16="A",O16='Résultats officiels'!O16,V16='Résultats officiels'!V16,'Résultats officiels'!V17=AA!V17),1,IF(AND(AA!R17="A",AA!O16='Résultats officiels'!O20,AA!V16='Résultats officiels'!V21,'Résultats officiels'!V20=AA!V17),1,"")))</f>
        <v/>
      </c>
      <c r="U16" s="121" t="str">
        <f>IF(OR(I42&lt;2),"E1",T(J41))</f>
        <v>Brésil</v>
      </c>
      <c r="V16" s="218">
        <v>4</v>
      </c>
      <c r="W16" s="12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>
        <f>IF(H17=0,"",IF(H17='Résultats officiels'!H17,1,""))</f>
        <v>1</v>
      </c>
      <c r="C17" s="75" t="str">
        <f>IF(H17=0,"",IF(AND(H17='Résultats officiels'!H17,AA!E17='Résultats officiels'!E17,'Résultats officiels'!F17=AA!F17),1,""))</f>
        <v/>
      </c>
      <c r="D17" s="68" t="s">
        <v>101</v>
      </c>
      <c r="E17" s="217">
        <v>2</v>
      </c>
      <c r="F17" s="217">
        <v>2</v>
      </c>
      <c r="G17" s="73" t="s">
        <v>75</v>
      </c>
      <c r="H17" s="95">
        <f t="shared" si="0"/>
        <v>3</v>
      </c>
      <c r="I17" s="101">
        <f>AI17</f>
        <v>1</v>
      </c>
      <c r="J17" s="122" t="str">
        <f>INDEX(AM17:AM20,MATCH(AK17,$AL17:$AL20,0))</f>
        <v>Portugal</v>
      </c>
      <c r="K17" s="103">
        <f>INDEX(AN17:AN20,MATCH(AK17,$AL17:$AL20,0))</f>
        <v>7</v>
      </c>
      <c r="L17" s="104">
        <f>INDEX(AO17:AO20,MATCH(AK17,$AL17:$AL20,0))</f>
        <v>6</v>
      </c>
      <c r="M17" s="103">
        <f>INDEX(AP17:AP20,MATCH(AK17,$AL17:$AL20,0))</f>
        <v>3</v>
      </c>
      <c r="N17" s="123">
        <f>INDEX(AQ17:AQ20,MATCH(AK17,$AL17:$AL20,0))</f>
        <v>3</v>
      </c>
      <c r="O17" s="293"/>
      <c r="P17" s="293"/>
      <c r="Q17" s="97" t="str">
        <f>IF(AND('Résultats officiels'!O16&gt;0,U17='Résultats officiels'!U17),"E",IF(AND('Résultats officiels'!O20&gt;0,'Résultats officiels'!U20=AA!U17),"E",""))</f>
        <v>E</v>
      </c>
      <c r="R17" s="98" t="str">
        <f>IF('Résultats officiels'!O20=0,"",IF(AND(U16='Résultats officiels'!U21,'Résultats officiels'!U20=AA!U17),"A",""))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Mexique</v>
      </c>
      <c r="V17" s="219">
        <v>0</v>
      </c>
      <c r="W17" s="12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0.9700000000000002</v>
      </c>
      <c r="AL17" s="20">
        <f>SUM(BD17:BG17)+2.45</f>
        <v>2.95</v>
      </c>
      <c r="AM17" s="21" t="str">
        <f>D16</f>
        <v>Maroc</v>
      </c>
      <c r="AN17" s="22">
        <f>SUM(AR17:AU17)</f>
        <v>4</v>
      </c>
      <c r="AO17" s="23">
        <f>E16+E18+F20</f>
        <v>3</v>
      </c>
      <c r="AP17" s="22">
        <f>F16+F18+E20</f>
        <v>4</v>
      </c>
      <c r="AQ17" s="24">
        <f>AO17-AP17</f>
        <v>-1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1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29902</v>
      </c>
      <c r="BA17" s="22">
        <f>10000*(AS17+AU17)+(E16-F16+F20-E20)*100+(E16+F20)</f>
        <v>40102</v>
      </c>
      <c r="BB17" s="22">
        <f>10000*(AT17+AU17)+(F20-E20+E18-F18)*100+(F20+E18)</f>
        <v>9802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officiels'!H18,AA!E18='Résultats officiels'!E18,'Résultats officiels'!F18=AA!F18),1,""))</f>
        <v/>
      </c>
      <c r="D18" s="68" t="str">
        <f>D16</f>
        <v>Maroc</v>
      </c>
      <c r="E18" s="217">
        <v>1</v>
      </c>
      <c r="F18" s="217">
        <v>3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Espagne</v>
      </c>
      <c r="K18" s="108">
        <f>INDEX(AN17:AN20,MATCH(AK18,$AL17:$AL20,0))</f>
        <v>5</v>
      </c>
      <c r="L18" s="109">
        <f>INDEX(AO17:AO20,MATCH(AK18,$AL17:$AL20,0))</f>
        <v>7</v>
      </c>
      <c r="M18" s="108">
        <f>INDEX(AP17:AP20,MATCH(AK18,$AL17:$AL20,0))</f>
        <v>3</v>
      </c>
      <c r="N18" s="110">
        <f>INDEX(AQ17:AQ20,MATCH(AK18,$AL17:$AL20,0))</f>
        <v>4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officiels'!U23=AA!U18),"E",""))</f>
        <v>E</v>
      </c>
      <c r="R18" s="98" t="str">
        <f>IF('Résultats officiels'!O18=0,"",IF(AND(U18='Résultats officiels'!U18,'Résultats officiels'!U19=AA!U19),"A",""))</f>
        <v/>
      </c>
      <c r="S18" s="286" t="str">
        <f>IF(O18=0,"",IF(AND(R18="A",O18='Résultats officiels'!O18),1,IF(AND(AA!R19="A",AA!O18='Résultats officiels'!O22),1,"")))</f>
        <v/>
      </c>
      <c r="T18" s="308" t="str">
        <f>IF(O18=0,"",IF(AND(R18="A",O18='Résultats officiels'!O18,V18='Résultats officiels'!V18,'Résultats officiels'!V19=AA!V19),1,IF(AND(AA!R19="A",AA!O18='Résultats officiels'!O22,AA!V18='Résultats officiels'!V23,'Résultats officiels'!V22=AA!V19),1,"")))</f>
        <v/>
      </c>
      <c r="U18" s="121" t="str">
        <f>IF(OR(I58&lt;2),"G1",T(J57))</f>
        <v>Belgique</v>
      </c>
      <c r="V18" s="218">
        <v>1</v>
      </c>
      <c r="W18" s="12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1.98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6</v>
      </c>
      <c r="AQ18" s="24">
        <f>AO18-AP18</f>
        <v>-6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-200</v>
      </c>
      <c r="BA18" s="22">
        <f>10000*(AR18+AU18)+(F16-E16+F19-E19)*100+(F16+F19)</f>
        <v>-500</v>
      </c>
      <c r="BB18" s="22" t="s">
        <v>73</v>
      </c>
      <c r="BC18" s="24">
        <f>10000*(AT18+AU18)+(F19-E19+E21-F21)*100+(F19+E21)</f>
        <v>-500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officiels'!H19,AA!E19='Résultats officiels'!E19,'Résultats officiels'!F19=AA!F19),1,""))</f>
        <v/>
      </c>
      <c r="D19" s="68" t="str">
        <f>G17</f>
        <v>Espagne</v>
      </c>
      <c r="E19" s="217">
        <v>4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4</v>
      </c>
      <c r="L19" s="112">
        <f>INDEX(AO17:AO20,MATCH(AK19,$AL17:$AL20,0))</f>
        <v>3</v>
      </c>
      <c r="M19" s="111">
        <f>INDEX(AP17:AP20,MATCH(AK19,$AL17:$AL20,0))</f>
        <v>4</v>
      </c>
      <c r="N19" s="113">
        <f>INDEX(AQ17:AQ20,MATCH(AK19,$AL17:$AL20,0))</f>
        <v>-1</v>
      </c>
      <c r="O19" s="293"/>
      <c r="P19" s="293"/>
      <c r="Q19" s="97" t="str">
        <f>IF(AND('Résultats officiels'!O18&gt;0,U19='Résultats officiels'!U19),"E",IF(AND('Résultats officiels'!O22&gt;0,'Résultats officiels'!U22=AA!U19),"E",""))</f>
        <v/>
      </c>
      <c r="R19" s="98" t="str">
        <f>IF('Résultats officiels'!O22=0,"",IF(AND(U18='Résultats officiels'!U23,'Résultats officiels'!U22=AA!U19),"A",""))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Sénégal</v>
      </c>
      <c r="V19" s="219">
        <v>0</v>
      </c>
      <c r="W19" s="12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0.9700000000000002</v>
      </c>
      <c r="AM19" s="21" t="str">
        <f>D17</f>
        <v>Portugal</v>
      </c>
      <c r="AN19" s="22">
        <f>SUM(AR19:AU19)</f>
        <v>7</v>
      </c>
      <c r="AO19" s="23">
        <f>E17+F18+F21</f>
        <v>6</v>
      </c>
      <c r="AP19" s="22">
        <f>F17+E18+E21</f>
        <v>3</v>
      </c>
      <c r="AQ19" s="24">
        <f>AO19-AP19</f>
        <v>3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1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60304</v>
      </c>
      <c r="BA19" s="22" t="s">
        <v>73</v>
      </c>
      <c r="BB19" s="22">
        <f>10000*(AR19+AU19)+(E17-F17+F18-E18)*100+(E17+F18)</f>
        <v>40205</v>
      </c>
      <c r="BC19" s="24">
        <f>10000*(AS19+AU19)+(E17-F17+F21-E21)*100+(E17+F21)</f>
        <v>40103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-0.5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>
        <f>IF(H20=0,"",IF(H20='Résultats officiels'!H20,1,""))</f>
        <v>1</v>
      </c>
      <c r="C20" s="75" t="str">
        <f>IF(H20=0,"",IF(AND(H20='Résultats officiels'!H20,AA!E20='Résultats officiels'!E20,'Résultats officiels'!F20=AA!F20),1,""))</f>
        <v/>
      </c>
      <c r="D20" s="68" t="str">
        <f>G17</f>
        <v>Espagne</v>
      </c>
      <c r="E20" s="217">
        <v>1</v>
      </c>
      <c r="F20" s="217">
        <v>1</v>
      </c>
      <c r="G20" s="73" t="str">
        <f>D16</f>
        <v>Maroc</v>
      </c>
      <c r="H20" s="95">
        <f t="shared" si="0"/>
        <v>3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6</v>
      </c>
      <c r="N20" s="117">
        <f>INDEX(AQ17:AQ20,MATCH(AK20,$AL17:$AL20,0))</f>
        <v>-6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officiels'!U17=AA!U20),"E",""))</f>
        <v/>
      </c>
      <c r="R20" s="98" t="str">
        <f>IF('Résultats officiels'!O20=0,"",IF(AND(U20='Résultats officiels'!U20,'Résultats officiels'!U21=AA!U21),"A",""))</f>
        <v/>
      </c>
      <c r="S20" s="286" t="str">
        <f>IF(O20=0,"",IF(AND(R20="A",O20='Résultats officiels'!O20),1,IF(AND(AA!R21="A",AA!O20='Résultats officiels'!O16),1,"")))</f>
        <v/>
      </c>
      <c r="T20" s="308" t="str">
        <f>IF(O20=0,"",IF(AND(R20="A",O20='Résultats officiels'!O20,V20='Résultats officiels'!V20,'Résultats officiels'!V21=AA!V21),1,IF(AND(AA!R21="A",AA!O20='Résultats officiels'!O16,AA!V20='Résultats officiels'!V17,'Résultats officiels'!V16=AA!V21),1,"")))</f>
        <v/>
      </c>
      <c r="U20" s="121" t="str">
        <f>IF(OR(I50&lt;2),"F1",T(J49))</f>
        <v>Allemagne</v>
      </c>
      <c r="V20" s="218">
        <v>2</v>
      </c>
      <c r="W20" s="12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1.98</v>
      </c>
      <c r="AM20" s="31" t="str">
        <f>G17</f>
        <v>Espagne</v>
      </c>
      <c r="AN20" s="27">
        <f>SUM(AR20:AU20)</f>
        <v>5</v>
      </c>
      <c r="AO20" s="32">
        <f>F17+E19+E20</f>
        <v>7</v>
      </c>
      <c r="AP20" s="27">
        <f>E17+F19+F20</f>
        <v>3</v>
      </c>
      <c r="AQ20" s="33">
        <f>AO20-AP20</f>
        <v>4</v>
      </c>
      <c r="AR20" s="27">
        <f>IF(ISBLANK(E20),0,IF(AU17=3,0,IF(AU17=1,1,3)))</f>
        <v>1</v>
      </c>
      <c r="AS20" s="27">
        <f>IF(ISBLANK(E19),0,IF(AU18=3,0,IF(AU18=1,1,3)))</f>
        <v>3</v>
      </c>
      <c r="AT20" s="27">
        <f>IF(ISBLANK(F17),0,IF(AU19=3,0,IF(AU19=1,1,3)))</f>
        <v>1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40405</v>
      </c>
      <c r="BB20" s="27">
        <f>10000*(AR20+AT20)+(E20-F20+F17-E17)*100+(E20+F17)</f>
        <v>20003</v>
      </c>
      <c r="BC20" s="33">
        <f>10000*(AS20+AT20)+(E19-F19+F17-E17)*100+(E19+F17)</f>
        <v>40406</v>
      </c>
      <c r="BD20" s="34">
        <f>-BG17</f>
        <v>-0.5</v>
      </c>
      <c r="BE20" s="35">
        <f>-BG18</f>
        <v>-0.5</v>
      </c>
      <c r="BF20" s="35">
        <f>-BG19</f>
        <v>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officiels'!H21,AA!E21='Résultats officiels'!E21,'Résultats officiels'!F21=AA!F21),1,""))</f>
        <v/>
      </c>
      <c r="D21" s="71" t="str">
        <f>G16</f>
        <v>Iran</v>
      </c>
      <c r="E21" s="217">
        <v>0</v>
      </c>
      <c r="F21" s="217">
        <v>1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5"/>
      <c r="L21" s="175"/>
      <c r="M21" s="175"/>
      <c r="N21" s="175"/>
      <c r="O21" s="293"/>
      <c r="P21" s="293"/>
      <c r="Q21" s="97" t="str">
        <f>IF(AND('Résultats officiels'!O20&gt;0,U21='Résultats officiels'!U21),"E",IF(AND('Résultats officiels'!O16&gt;0,'Résultats officiels'!U16=AA!U21),"E",""))</f>
        <v>E</v>
      </c>
      <c r="R21" s="98" t="str">
        <f>IF('Résultats officiels'!O16=0,"",IF(AND(U20='Résultats officiels'!U17,'Résultats officiels'!U16=AA!U21),"A",""))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1</v>
      </c>
      <c r="W21" s="12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7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officiels'!U19=AA!U22),"E",""))</f>
        <v/>
      </c>
      <c r="R22" s="98" t="str">
        <f>IF('Résultats officiels'!O22=0,"",IF(AND(U22='Résultats officiels'!U22,'Résultats officiels'!U23=AA!U23),"A",""))</f>
        <v/>
      </c>
      <c r="S22" s="286" t="str">
        <f>IF(O22=0,"",IF(AND(R22="A",O22='Résultats officiels'!O22),1,IF(AND(AA!R23="A",AA!O22='Résultats officiels'!O18),1,"")))</f>
        <v/>
      </c>
      <c r="T22" s="308" t="str">
        <f>IF(O22=0,"",IF(AND(R22="A",O22='Résultats officiels'!O22,V22='Résultats officiels'!V22,'Résultats officiels'!V23=AA!V23),1,IF(AND(AA!R23="A",AA!O22='Résultats officiels'!O18,AA!V22='Résultats officiels'!V19,'Résultats officiels'!V18=AA!V23),1,"")))</f>
        <v/>
      </c>
      <c r="U22" s="121" t="str">
        <f>IF(OR(I66&lt;2),"H1",T(J65))</f>
        <v>Pologne</v>
      </c>
      <c r="V22" s="218">
        <v>0</v>
      </c>
      <c r="W22" s="12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7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officiels'!U18=AA!U23),"E",""))</f>
        <v>E</v>
      </c>
      <c r="R23" s="98" t="str">
        <f>IF('Résultats officiels'!O18=0,"",IF(AND(U22='Résultats officiels'!U19,'Résultats officiels'!U18=AA!U23),"A",""))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1</v>
      </c>
      <c r="W23" s="12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>
        <f>IF(H24=0,"",IF(AND(H24='Résultats officiels'!H24,AA!E24='Résultats officiels'!E24,'Résultats officiels'!F24=AA!F24),1,""))</f>
        <v>1</v>
      </c>
      <c r="D24" s="67" t="s">
        <v>88</v>
      </c>
      <c r="E24" s="217">
        <v>2</v>
      </c>
      <c r="F24" s="217">
        <v>1</v>
      </c>
      <c r="G24" s="72" t="s">
        <v>76</v>
      </c>
      <c r="H24" s="95">
        <f t="shared" si="0"/>
        <v>1</v>
      </c>
      <c r="I24" s="177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>
        <f>IF(H25=0,"",IF(H25='Résultats officiels'!H25,1,""))</f>
        <v>1</v>
      </c>
      <c r="C25" s="75">
        <f>IF(H25=0,"",IF(AND(H25='Résultats officiels'!H25,AA!E25='Résultats officiels'!E25,'Résultats officiels'!F25=AA!F25),1,""))</f>
        <v>1</v>
      </c>
      <c r="D25" s="68" t="s">
        <v>125</v>
      </c>
      <c r="E25" s="217">
        <v>0</v>
      </c>
      <c r="F25" s="217">
        <v>1</v>
      </c>
      <c r="G25" s="73" t="s">
        <v>126</v>
      </c>
      <c r="H25" s="95">
        <f t="shared" si="0"/>
        <v>2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7</v>
      </c>
      <c r="L25" s="104">
        <f>INDEX(AO25:AO28,MATCH(AK25,$AL25:$AL28,0))</f>
        <v>6</v>
      </c>
      <c r="M25" s="103">
        <f>INDEX(AP25:AP28,MATCH(AK25,$AL25:$AL28,0))</f>
        <v>2</v>
      </c>
      <c r="N25" s="123">
        <f>INDEX(AQ25:AQ28,MATCH(AK25,$AL25:$AL28,0))</f>
        <v>4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7</v>
      </c>
      <c r="AO25" s="23">
        <f>E24+E26+F28</f>
        <v>6</v>
      </c>
      <c r="AP25" s="22">
        <f>F24+F26+E28</f>
        <v>2</v>
      </c>
      <c r="AQ25" s="24">
        <f>AO25-AP25</f>
        <v>4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1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60405</v>
      </c>
      <c r="BA25" s="22">
        <f>10000*(AS25+AU25)+(E24-F24+F28-E28)*100+(E24+F28)</f>
        <v>40103</v>
      </c>
      <c r="BB25" s="22">
        <f>10000*(AT25+AU25)+(F28-E28+E26-F26)*100+(F28+E26)</f>
        <v>40304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officiels'!H26,AA!E26='Résultats officiels'!E26,'Résultats officiels'!F26=AA!F26),1,""))</f>
        <v/>
      </c>
      <c r="D26" s="68" t="str">
        <f>D24</f>
        <v>France</v>
      </c>
      <c r="E26" s="217">
        <v>3</v>
      </c>
      <c r="F26" s="217">
        <v>0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7</v>
      </c>
      <c r="L26" s="109">
        <f>INDEX(AO25:AO28,MATCH(AK26,$AL25:$AL28,0))</f>
        <v>4</v>
      </c>
      <c r="M26" s="108">
        <f>INDEX(AP25:AP28,MATCH(AK26,$AL25:$AL28,0))</f>
        <v>2</v>
      </c>
      <c r="N26" s="110">
        <f>INDEX(AQ25:AQ28,MATCH(AK26,$AL25:$AL28,0))</f>
        <v>2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officiels'!U28=AA!U26),"E",""))</f>
        <v/>
      </c>
      <c r="R26" s="98" t="str">
        <f>IF('Résultats officiels'!O26=0,"",IF(AND(U26='Résultats officiels'!U26,'Résultats officiels'!U27=AA!U27),"A",""))</f>
        <v/>
      </c>
      <c r="S26" s="286" t="str">
        <f>IF(O26=0,"",IF(AND(R26="A",O26='Résultats officiels'!O26),1,IF(AND(AA!R27="A",AA!O26='Résultats officiels'!O28),1,"")))</f>
        <v/>
      </c>
      <c r="T26" s="287" t="str">
        <f>IF(O26=0,"",IF(AND(R26="A",O26='Résultats officiels'!O26,V26='Résultats officiels'!V26,'Résultats officiels'!V27=AA!V27),1,IF(AND(AA!R27="A",AA!O26='Résultats officiels'!O28,AA!V26='Résultats officiels'!V28,'Résultats officiels'!V29=AA!V27),1,"")))</f>
        <v/>
      </c>
      <c r="U26" s="125" t="str">
        <f>IF(100*V8+W8&gt;100*V9+W9,U8,IF(100*V8+W8&lt;100*V9+W9,U9,CONCATENATE(U8," ou ",U9)))</f>
        <v>Espagne</v>
      </c>
      <c r="V26" s="218">
        <v>1</v>
      </c>
      <c r="W26" s="100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2.96</v>
      </c>
      <c r="AM26" s="21" t="str">
        <f>G24</f>
        <v>Australie</v>
      </c>
      <c r="AN26" s="22">
        <f>SUM(AR26:AU26)</f>
        <v>3</v>
      </c>
      <c r="AO26" s="23">
        <f>F24+F27+E29</f>
        <v>4</v>
      </c>
      <c r="AP26" s="22">
        <f>E24+E27+F29</f>
        <v>4</v>
      </c>
      <c r="AQ26" s="24">
        <f>AO26-AP26</f>
        <v>0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3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1</v>
      </c>
      <c r="AY26" s="24" t="b">
        <f>10*(AQ26-AQ28)+AO26-AO28&gt;0</f>
        <v>0</v>
      </c>
      <c r="AZ26" s="23">
        <f>10000*(AR26+AT26)+(F24-E24+E29-F29)*100+(F24+E29)</f>
        <v>30103</v>
      </c>
      <c r="BA26" s="22">
        <f>10000*(AR26+AU26)+(F24-E24+F27-E27)*100+(F24+F27)</f>
        <v>-198</v>
      </c>
      <c r="BB26" s="22" t="s">
        <v>73</v>
      </c>
      <c r="BC26" s="24">
        <f>10000*(AT26+AU26)+(F27-E27+E29-F29)*100+(F27+E29)</f>
        <v>30103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-0.5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officiels'!H27,AA!E27='Résultats officiels'!E27,'Résultats officiels'!F27=AA!F27),1,""))</f>
        <v/>
      </c>
      <c r="D27" s="68" t="str">
        <f>G25</f>
        <v>Danemark</v>
      </c>
      <c r="E27" s="217">
        <v>2</v>
      </c>
      <c r="F27" s="217">
        <v>1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Australie</v>
      </c>
      <c r="K27" s="111">
        <f>INDEX(AN25:AN28,MATCH(AK27,$AL25:$AL28,0))</f>
        <v>3</v>
      </c>
      <c r="L27" s="112">
        <f>INDEX(AO25:AO28,MATCH(AK27,$AL25:$AL28,0))</f>
        <v>4</v>
      </c>
      <c r="M27" s="111">
        <f>INDEX(AP25:AP28,MATCH(AK27,$AL25:$AL28,0))</f>
        <v>4</v>
      </c>
      <c r="N27" s="113">
        <f>INDEX(AQ25:AQ28,MATCH(AK27,$AL25:$AL28,0))</f>
        <v>0</v>
      </c>
      <c r="O27" s="293"/>
      <c r="P27" s="293"/>
      <c r="Q27" s="97" t="str">
        <f>IF(AND('Résultats officiels'!O26&gt;0,U27='Résultats officiels'!U27),"E",IF(AND('Résultats officiels'!O28&gt;0,'Résultats officiels'!U29=AA!U27),"E",""))</f>
        <v>E</v>
      </c>
      <c r="R27" s="98" t="str">
        <f>IF('Résultats officiels'!O28=0,"",IF(AND(U26='Résultats officiels'!U28,'Résultats officiels'!U29=AA!U27),"A",""))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2</v>
      </c>
      <c r="W27" s="100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2.96</v>
      </c>
      <c r="AL27" s="28">
        <f>SUM(BD27:BG27)+2.47</f>
        <v>3.97</v>
      </c>
      <c r="AM27" s="21" t="str">
        <f>D25</f>
        <v>Pérou</v>
      </c>
      <c r="AN27" s="22">
        <f>SUM(AR27:AU27)</f>
        <v>0</v>
      </c>
      <c r="AO27" s="23">
        <f>E25+F26+F29</f>
        <v>0</v>
      </c>
      <c r="AP27" s="22">
        <f>F25+E26+E29</f>
        <v>6</v>
      </c>
      <c r="AQ27" s="24">
        <f>AO27-AP27</f>
        <v>-6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-500</v>
      </c>
      <c r="BA27" s="22" t="s">
        <v>73</v>
      </c>
      <c r="BB27" s="22">
        <f>10000*(AR27+AU27)+(E25-F25+F26-E26)*100+(E25+F26)</f>
        <v>-400</v>
      </c>
      <c r="BC27" s="24">
        <f>10000*(AS27+AU27)+(E25-F25+F29-E29)*100+(E25+F29)</f>
        <v>-300</v>
      </c>
      <c r="BD27" s="29">
        <f>-BF25</f>
        <v>0.5</v>
      </c>
      <c r="BE27" s="25">
        <f>-BF26</f>
        <v>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>
        <f>IF(H28=0,"",IF(H28='Résultats officiels'!H28,1,""))</f>
        <v>1</v>
      </c>
      <c r="C28" s="75" t="str">
        <f>IF(H28=0,"",IF(AND(H28='Résultats officiels'!H28,AA!E28='Résultats officiels'!E28,'Résultats officiels'!F28=AA!F28),1,""))</f>
        <v/>
      </c>
      <c r="D28" s="68" t="str">
        <f>G25</f>
        <v>Danemark</v>
      </c>
      <c r="E28" s="217">
        <v>1</v>
      </c>
      <c r="F28" s="217">
        <v>1</v>
      </c>
      <c r="G28" s="73" t="str">
        <f>D24</f>
        <v>France</v>
      </c>
      <c r="H28" s="95">
        <f t="shared" si="0"/>
        <v>3</v>
      </c>
      <c r="I28" s="114">
        <f>AI28</f>
        <v>4</v>
      </c>
      <c r="J28" s="71" t="str">
        <f>INDEX(AM25:AM28,MATCH(AK28,$AL25:$AL28,0))</f>
        <v>Pérou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6</v>
      </c>
      <c r="N28" s="117">
        <f>INDEX(AQ25:AQ28,MATCH(AK28,$AL25:$AL28,0))</f>
        <v>-6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officiels'!U26=AA!U28),"E",""))</f>
        <v/>
      </c>
      <c r="R28" s="98" t="str">
        <f>IF('Résultats officiels'!O28=0,"",IF(AND(U28='Résultats officiels'!U28,'Résultats officiels'!U29=AA!U29),"A",""))</f>
        <v/>
      </c>
      <c r="S28" s="286" t="str">
        <f>IF(O28=0,"",IF(AND(R28="A",O28='Résultats officiels'!O28),1,IF(AND(AA!R29="A",AA!O28='Résultats officiels'!O26),1,"")))</f>
        <v/>
      </c>
      <c r="T28" s="287" t="str">
        <f>IF(O28=0,"",IF(AND(R28="A",O28='Résultats officiels'!O28,V28='Résultats officiels'!V28,'Résultats officiels'!V29=AA!V29),1,IF(AND(AA!R29="A",AA!O28='Résultats officiels'!O26,AA!V28='Résultats officiels'!V26,'Résultats officiels'!V27=AA!V29),1,"")))</f>
        <v/>
      </c>
      <c r="U28" s="125" t="str">
        <f>IF(100*V12+W12&gt;100*V13+W13,U12,IF(100*V12+W12&lt;100*V13+W13,U13,CONCATENATE(U12," ou ",U13)))</f>
        <v>Portugal</v>
      </c>
      <c r="V28" s="218">
        <v>1</v>
      </c>
      <c r="W28" s="100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3.97</v>
      </c>
      <c r="AL28" s="30">
        <f>SUM(BD28:BG28)+2.48</f>
        <v>1.98</v>
      </c>
      <c r="AM28" s="31" t="str">
        <f>G25</f>
        <v>Danemark</v>
      </c>
      <c r="AN28" s="27">
        <f>SUM(AR28:AU28)</f>
        <v>7</v>
      </c>
      <c r="AO28" s="32">
        <f>F25+E27+E28</f>
        <v>4</v>
      </c>
      <c r="AP28" s="27">
        <f>E25+F27+F28</f>
        <v>2</v>
      </c>
      <c r="AQ28" s="33">
        <f>AO28-AP28</f>
        <v>2</v>
      </c>
      <c r="AR28" s="27">
        <f>IF(ISBLANK(E28),0,IF(AU25=3,0,IF(AU25=1,1,3)))</f>
        <v>1</v>
      </c>
      <c r="AS28" s="27">
        <f>IF(ISBLANK(E27),0,IF(AU26=3,0,IF(AU26=1,1,3)))</f>
        <v>3</v>
      </c>
      <c r="AT28" s="27">
        <f>IF(ISBLANK(F25),0,IF(AU27=3,0,IF(AU27=1,1,3)))</f>
        <v>3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40103</v>
      </c>
      <c r="BB28" s="27">
        <f>10000*(AR28+AT28)+(E28-F28+F25-E25)*100+(E28+F25)</f>
        <v>40102</v>
      </c>
      <c r="BC28" s="33">
        <f>10000*(AS28+AT28)+(E27-F27+F25-E25)*100+(E27+F25)</f>
        <v>60203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officiels'!H29,AA!E29='Résultats officiels'!E29,'Résultats officiels'!F29=AA!F29),1,""))</f>
        <v/>
      </c>
      <c r="D29" s="71" t="str">
        <f>G24</f>
        <v>Australie</v>
      </c>
      <c r="E29" s="217">
        <v>2</v>
      </c>
      <c r="F29" s="217">
        <v>0</v>
      </c>
      <c r="G29" s="74" t="str">
        <f>D25</f>
        <v>Pérou</v>
      </c>
      <c r="H29" s="95">
        <f t="shared" si="0"/>
        <v>1</v>
      </c>
      <c r="I29" s="118"/>
      <c r="J29" s="119" t="str">
        <f>IF(OR(I27&lt;3,I26&lt;2),"TIRAGE AU SORT !!!"," ")</f>
        <v xml:space="preserve"> </v>
      </c>
      <c r="K29" s="175"/>
      <c r="L29" s="175"/>
      <c r="M29" s="175"/>
      <c r="N29" s="175"/>
      <c r="O29" s="293"/>
      <c r="P29" s="293"/>
      <c r="Q29" s="97" t="str">
        <f>IF(AND('Résultats officiels'!O28&gt;0,U29='Résultats officiels'!U29),"E",IF(AND('Résultats officiels'!O26&gt;0,'Résultats officiels'!U27=AA!U29),"E",""))</f>
        <v/>
      </c>
      <c r="R29" s="98" t="str">
        <f>IF('Résultats officiels'!O26=0,"",IF(AND(U28='Résultats officiels'!U26,'Résultats officiels'!U27=AA!U29),"A",""))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3</v>
      </c>
      <c r="W29" s="100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7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officiels'!U32=AA!U30),"E",""))</f>
        <v>E</v>
      </c>
      <c r="R30" s="98" t="str">
        <f>IF('Résultats officiels'!O30=0,"",IF(AND(U30='Résultats officiels'!U30,'Résultats officiels'!U31=AA!U31),"A",""))</f>
        <v>A</v>
      </c>
      <c r="S30" s="286" t="str">
        <f>IF(O30=0,"",IF(AND(R30="A",O30='Résultats officiels'!O30),1,IF(AND(AA!R31="A",AA!O30='Résultats officiels'!O32),1,"")))</f>
        <v/>
      </c>
      <c r="T30" s="287" t="str">
        <f>IF(O30=0,"",IF(AND(R30="A",O30='Résultats officiels'!O30,V30='Résultats officiels'!V30,'Résultats officiels'!V31=AA!V31),1,IF(AND(AA!R31="A",AA!O30='Résultats officiels'!O32,AA!V30='Résultats officiels'!V32,'Résultats officiels'!V33=AA!V31),1,"")))</f>
        <v/>
      </c>
      <c r="U30" s="125" t="str">
        <f>IF(100*V16+W16&gt;100*V17+W17,U16,IF(100*V16+W16&lt;100*V17+W17,U17,CONCATENATE(U16," ou ",U17)))</f>
        <v>Brésil</v>
      </c>
      <c r="V30" s="218">
        <v>2</v>
      </c>
      <c r="W30" s="100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7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officiels'!U33=AA!U31),"E",""))</f>
        <v>E</v>
      </c>
      <c r="R31" s="98" t="str">
        <f>IF('Résultats officiels'!O32=0,"",IF(AND(U30='Résultats officiels'!U32,'Résultats officiels'!U33=AA!U31),"A",""))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0</v>
      </c>
      <c r="W31" s="100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officiels'!H32,AA!E32='Résultats officiels'!E32,'Résultats officiels'!F32=AA!F32),1,""))</f>
        <v/>
      </c>
      <c r="D32" s="67" t="s">
        <v>94</v>
      </c>
      <c r="E32" s="217">
        <v>3</v>
      </c>
      <c r="F32" s="217">
        <v>1</v>
      </c>
      <c r="G32" s="72" t="s">
        <v>127</v>
      </c>
      <c r="H32" s="95">
        <f t="shared" si="0"/>
        <v>1</v>
      </c>
      <c r="I32" s="177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officiels'!U30=AA!U32),"E",""))</f>
        <v/>
      </c>
      <c r="R32" s="98" t="str">
        <f>IF('Résultats officiels'!O32=0,"",IF(AND(U32='Résultats officiels'!U32,'Résultats officiels'!U33=AA!U33),"A",""))</f>
        <v/>
      </c>
      <c r="S32" s="286" t="str">
        <f>IF(O32=0,"",IF(AND(R32="A",O32='Résultats officiels'!O32),1,IF(AND(AA!R33="A",AA!O32='Résultats officiels'!O30),1,"")))</f>
        <v/>
      </c>
      <c r="T32" s="287" t="str">
        <f>IF(O32=0,"",IF(AND(R32="A",O32='Résultats officiels'!O32,V32='Résultats officiels'!V32,'Résultats officiels'!V33=AA!V33),1,IF(AND(AA!R33="A",AA!O32='Résultats officiels'!O30,AA!V32='Résultats officiels'!V30,'Résultats officiels'!V31=AA!V33),1,"")))</f>
        <v/>
      </c>
      <c r="U32" s="125" t="str">
        <f>IF(100*V20+W20&gt;100*V21+W21,U20,IF(100*V20+W20&lt;100*V21+W21,U21,CONCATENATE(U20," ou ",U21)))</f>
        <v>Allemagne</v>
      </c>
      <c r="V32" s="218">
        <v>0</v>
      </c>
      <c r="W32" s="100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officiels'!H33,AA!E33='Résultats officiels'!E33,'Résultats officiels'!F33=AA!F33),1,""))</f>
        <v/>
      </c>
      <c r="D33" s="68" t="s">
        <v>37</v>
      </c>
      <c r="E33" s="217">
        <v>1</v>
      </c>
      <c r="F33" s="217">
        <v>1</v>
      </c>
      <c r="G33" s="73" t="s">
        <v>97</v>
      </c>
      <c r="H33" s="95">
        <f t="shared" si="0"/>
        <v>3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7</v>
      </c>
      <c r="L33" s="104">
        <f>INDEX(AO33:AO36,MATCH(AK33,$AL33:$AL36,0))</f>
        <v>5</v>
      </c>
      <c r="M33" s="103">
        <f>INDEX(AP33:AP36,MATCH(AK33,$AL33:$AL36,0))</f>
        <v>2</v>
      </c>
      <c r="N33" s="123">
        <f>INDEX(AQ33:AQ36,MATCH(AK33,$AL33:$AL36,0))</f>
        <v>3</v>
      </c>
      <c r="O33" s="293"/>
      <c r="P33" s="293"/>
      <c r="Q33" s="97" t="str">
        <f>IF(AND('Résultats officiels'!O32&gt;0,U33='Résultats officiels'!U33),"E",IF(AND('Résultats officiels'!O30&gt;0,'Résultats officiels'!U31=AA!U33),"E",""))</f>
        <v>E</v>
      </c>
      <c r="R33" s="98" t="str">
        <f>IF('Résultats officiels'!O30=0,"",IF(AND(U32='Résultats officiels'!U30,'Résultats officiels'!U31=AA!U33),"A",""))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Angleterre</v>
      </c>
      <c r="V33" s="219">
        <v>1</v>
      </c>
      <c r="W33" s="100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7</v>
      </c>
      <c r="AO33" s="23">
        <f>E32+E34+F36</f>
        <v>5</v>
      </c>
      <c r="AP33" s="22">
        <f>F32+F34+E36</f>
        <v>2</v>
      </c>
      <c r="AQ33" s="24">
        <f>AO33-AP33</f>
        <v>3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1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60305</v>
      </c>
      <c r="BA33" s="22">
        <f>10000*(AS33+AU33)+(E32-F32+F36-E36)*100+(E32+F36)</f>
        <v>40203</v>
      </c>
      <c r="BB33" s="22">
        <f>10000*(AT33+AU33)+(F36-E36+E34-F34)*100+(F36+E34)</f>
        <v>40102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officiels'!H34,AA!E34='Résultats officiels'!E34,'Résultats officiels'!F34=AA!F34),1,""))</f>
        <v/>
      </c>
      <c r="D34" s="68" t="str">
        <f>D32</f>
        <v>Argentine</v>
      </c>
      <c r="E34" s="217">
        <v>2</v>
      </c>
      <c r="F34" s="217">
        <v>1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Islande</v>
      </c>
      <c r="K34" s="108">
        <f>INDEX(AN33:AN36,MATCH(AK34,$AL33:$AL36,0))</f>
        <v>4</v>
      </c>
      <c r="L34" s="109">
        <f>INDEX(AO33:AO36,MATCH(AK34,$AL33:$AL36,0))</f>
        <v>3</v>
      </c>
      <c r="M34" s="108">
        <f>INDEX(AP33:AP36,MATCH(AK34,$AL33:$AL36,0))</f>
        <v>4</v>
      </c>
      <c r="N34" s="110">
        <f>INDEX(AQ33:AQ36,MATCH(AK34,$AL33:$AL36,0))</f>
        <v>-1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1.96</v>
      </c>
      <c r="AL34" s="28">
        <f>SUM(BD34:BG34)+2.46</f>
        <v>1.96</v>
      </c>
      <c r="AM34" s="21" t="str">
        <f>G32</f>
        <v>Islande</v>
      </c>
      <c r="AN34" s="22">
        <f>SUM(AR34:AU34)</f>
        <v>4</v>
      </c>
      <c r="AO34" s="23">
        <f>F32+F35+E37</f>
        <v>3</v>
      </c>
      <c r="AP34" s="22">
        <f>E32+E35+F37</f>
        <v>4</v>
      </c>
      <c r="AQ34" s="24">
        <f>AO34-AP34</f>
        <v>-1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1</v>
      </c>
      <c r="AU34" s="22">
        <f>IF(ISBLANK(F35),0,IF(F35&gt;E35,3,IF(F35=E35,1,0)))</f>
        <v>3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1</v>
      </c>
      <c r="AZ34" s="23">
        <f>10000*(AR34+AT34)+(F32-E32+E37-F37)*100+(F32+E37)</f>
        <v>9802</v>
      </c>
      <c r="BA34" s="22">
        <f>10000*(AR34+AU34)+(F32-E32+F35-E35)*100+(F32+F35)</f>
        <v>29902</v>
      </c>
      <c r="BB34" s="22" t="s">
        <v>73</v>
      </c>
      <c r="BC34" s="24">
        <f>10000*(AT34+AU34)+(F35-E35+E37-F37)*100+(F35+E37)</f>
        <v>40102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-0.5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officiels'!H35,AA!E35='Résultats officiels'!E35,'Résultats officiels'!F35=AA!F35),1,""))</f>
        <v/>
      </c>
      <c r="D35" s="68" t="str">
        <f>G33</f>
        <v>Nigéria</v>
      </c>
      <c r="E35" s="217">
        <v>0</v>
      </c>
      <c r="F35" s="217">
        <v>1</v>
      </c>
      <c r="G35" s="73" t="str">
        <f>G32</f>
        <v>Islande</v>
      </c>
      <c r="H35" s="95">
        <f t="shared" si="0"/>
        <v>2</v>
      </c>
      <c r="I35" s="106">
        <f>AI35</f>
        <v>3</v>
      </c>
      <c r="J35" s="68" t="str">
        <f>INDEX(AM33:AM36,MATCH(AK35,$AL33:$AL36,0))</f>
        <v>Croatie</v>
      </c>
      <c r="K35" s="111">
        <f>INDEX(AN33:AN36,MATCH(AK35,$AL33:$AL36,0))</f>
        <v>2</v>
      </c>
      <c r="L35" s="112">
        <f>INDEX(AO33:AO36,MATCH(AK35,$AL33:$AL36,0))</f>
        <v>3</v>
      </c>
      <c r="M35" s="111">
        <f>INDEX(AP33:AP36,MATCH(AK35,$AL33:$AL36,0))</f>
        <v>4</v>
      </c>
      <c r="N35" s="113">
        <f>INDEX(AQ33:AQ36,MATCH(AK35,$AL33:$AL36,0))</f>
        <v>-1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2.97</v>
      </c>
      <c r="AL35" s="28">
        <f>SUM(BD35:BG35)+2.47</f>
        <v>2.97</v>
      </c>
      <c r="AM35" s="21" t="str">
        <f>D33</f>
        <v>Croatie</v>
      </c>
      <c r="AN35" s="22">
        <f>SUM(AR35:AU35)</f>
        <v>2</v>
      </c>
      <c r="AO35" s="23">
        <f>E33+F34+F37</f>
        <v>3</v>
      </c>
      <c r="AP35" s="22">
        <f>F33+E34+E37</f>
        <v>4</v>
      </c>
      <c r="AQ35" s="24">
        <f>AO35-AP35</f>
        <v>-1</v>
      </c>
      <c r="AR35" s="22">
        <f>IF(ISBLANK(F34),0,IF(AT33=3,0,IF(AT33=1,1,3)))</f>
        <v>0</v>
      </c>
      <c r="AS35" s="22">
        <f>IF(ISBLANK(F37),0,IF(F37&gt;E37,3,IF(F37=E37,1,0)))</f>
        <v>1</v>
      </c>
      <c r="AT35" s="22" t="s">
        <v>73</v>
      </c>
      <c r="AU35" s="22">
        <f>IF(ISBLANK(E33),0,IF(E33&gt;F33,3,IF(E33=F33,1,0)))</f>
        <v>1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9902</v>
      </c>
      <c r="BA35" s="22" t="s">
        <v>73</v>
      </c>
      <c r="BB35" s="22">
        <f>10000*(AR35+AU35)+(E33-F33+F34-E34)*100+(E33+F34)</f>
        <v>9902</v>
      </c>
      <c r="BC35" s="24">
        <f>10000*(AS35+AU35)+(E33-F33+F37-E37)*100+(E33+F37)</f>
        <v>20002</v>
      </c>
      <c r="BD35" s="29">
        <f>-BF33</f>
        <v>0.5</v>
      </c>
      <c r="BE35" s="25">
        <f>-BF34</f>
        <v>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 t="str">
        <f>IF(H36=0,"",IF(H36='Résultats officiels'!H36,1,""))</f>
        <v/>
      </c>
      <c r="C36" s="75" t="str">
        <f>IF(H36=0,"",IF(AND(H36='Résultats officiels'!H36,AA!E36='Résultats officiels'!E36,'Résultats officiels'!F36=AA!F36),1,""))</f>
        <v/>
      </c>
      <c r="D36" s="68" t="str">
        <f>G33</f>
        <v>Nigéria</v>
      </c>
      <c r="E36" s="217">
        <v>0</v>
      </c>
      <c r="F36" s="217">
        <v>0</v>
      </c>
      <c r="G36" s="73" t="str">
        <f>D32</f>
        <v>Argentine</v>
      </c>
      <c r="H36" s="95">
        <f t="shared" si="0"/>
        <v>3</v>
      </c>
      <c r="I36" s="114">
        <f>AI36</f>
        <v>4</v>
      </c>
      <c r="J36" s="71" t="str">
        <f>INDEX(AM33:AM36,MATCH(AK36,$AL33:$AL36,0))</f>
        <v>Nigéria</v>
      </c>
      <c r="K36" s="115">
        <f>INDEX(AN33:AN36,MATCH(AK36,$AL33:$AL36,0))</f>
        <v>2</v>
      </c>
      <c r="L36" s="116">
        <f>INDEX(AO33:AO36,MATCH(AK36,$AL33:$AL36,0))</f>
        <v>1</v>
      </c>
      <c r="M36" s="115">
        <f>INDEX(AP33:AP36,MATCH(AK36,$AL33:$AL36,0))</f>
        <v>2</v>
      </c>
      <c r="N36" s="117">
        <f>INDEX(AQ33:AQ36,MATCH(AK36,$AL33:$AL36,0))</f>
        <v>-1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officiels'!U38=AA!U36),"E",""))</f>
        <v>E</v>
      </c>
      <c r="R36" s="98" t="str">
        <f>IF('Résultats officiels'!O36=0,"",IF(AND(U36='Résultats officiels'!U36,'Résultats officiels'!U37=AA!U37),"A",""))</f>
        <v/>
      </c>
      <c r="S36" s="286" t="str">
        <f>IF(O36=0,"",IF(AND(R36="A",O36='Résultats officiels'!O36),1,IF(AND(AA!R37="A",AA!O36='Résultats officiels'!O38),1,"")))</f>
        <v/>
      </c>
      <c r="T36" s="297" t="str">
        <f>IF(O36=0,"",IF(AND(R36="A",O36='Résultats officiels'!O36,V36='Résultats officiels'!V36,'Résultats officiels'!V37=AA!V37),1,IF(AND(AA!R37="A",AA!O36='Résultats officiels'!O38,AA!V36='Résultats officiels'!V38,'Résultats officiels'!V39=AA!V37),1,"")))</f>
        <v/>
      </c>
      <c r="U36" s="128" t="str">
        <f>IF(100*V26+W26&gt;100*V27+W27,U26,IF(100*V26+W26&lt;100*V27+W27,U27,IF(X27*X26=1,"-",CONCATENATE(U26," ou ",U27))))</f>
        <v>France</v>
      </c>
      <c r="V36" s="218">
        <v>0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3.98</v>
      </c>
      <c r="AL36" s="30">
        <f>SUM(BD36:BG36)+2.48</f>
        <v>3.98</v>
      </c>
      <c r="AM36" s="31" t="str">
        <f>G33</f>
        <v>Nigéria</v>
      </c>
      <c r="AN36" s="27">
        <f>SUM(AR36:AU36)</f>
        <v>2</v>
      </c>
      <c r="AO36" s="32">
        <f>F33+E35+E36</f>
        <v>1</v>
      </c>
      <c r="AP36" s="27">
        <f>E33+F35+F36</f>
        <v>2</v>
      </c>
      <c r="AQ36" s="33">
        <f>AO36-AP36</f>
        <v>-1</v>
      </c>
      <c r="AR36" s="27">
        <f>IF(ISBLANK(E36),0,IF(AU33=3,0,IF(AU33=1,1,3)))</f>
        <v>1</v>
      </c>
      <c r="AS36" s="27">
        <f>IF(ISBLANK(E35),0,IF(AU34=3,0,IF(AU34=1,1,3)))</f>
        <v>0</v>
      </c>
      <c r="AT36" s="27">
        <f>IF(ISBLANK(F33),0,IF(AU35=3,0,IF(AU35=1,1,3)))</f>
        <v>1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9900</v>
      </c>
      <c r="BB36" s="27">
        <f>10000*(AR36+AT36)+(E36-F36+F33-E33)*100+(E36+F33)</f>
        <v>20001</v>
      </c>
      <c r="BC36" s="33">
        <f>10000*(AS36+AT36)+(E35-F35+F33-E33)*100+(E35+F33)</f>
        <v>9901</v>
      </c>
      <c r="BD36" s="34">
        <f>-BG33</f>
        <v>0.5</v>
      </c>
      <c r="BE36" s="35">
        <f>-BG34</f>
        <v>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officiels'!H37,AA!E37='Résultats officiels'!E37,'Résultats officiels'!F37=AA!F37),1,""))</f>
        <v/>
      </c>
      <c r="D37" s="71" t="str">
        <f>G32</f>
        <v>Islande</v>
      </c>
      <c r="E37" s="217">
        <v>1</v>
      </c>
      <c r="F37" s="217">
        <v>1</v>
      </c>
      <c r="G37" s="74" t="str">
        <f>D33</f>
        <v>Croatie</v>
      </c>
      <c r="H37" s="95">
        <f t="shared" si="0"/>
        <v>3</v>
      </c>
      <c r="I37" s="118"/>
      <c r="J37" s="119" t="str">
        <f>IF(OR(I35&lt;3,I34&lt;2),"TIRAGE AU SORT !!!"," ")</f>
        <v xml:space="preserve"> </v>
      </c>
      <c r="K37" s="175"/>
      <c r="L37" s="175"/>
      <c r="M37" s="175"/>
      <c r="N37" s="175"/>
      <c r="O37" s="293"/>
      <c r="P37" s="293"/>
      <c r="Q37" s="97" t="str">
        <f>IF(AND('Résultats officiels'!O36&gt;0,U37='Résultats officiels'!U37),"E",IF(AND('Résultats officiels'!O38&gt;0,'Résultats officiels'!U39=AA!U37),"E",""))</f>
        <v/>
      </c>
      <c r="R37" s="98" t="str">
        <f>IF('Résultats officiels'!O38=0,"",IF(AND(U36='Résultats officiels'!U38,'Résultats officiels'!U39=AA!U37),"A",""))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1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7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officiels'!U36=AA!U38),"E",""))</f>
        <v/>
      </c>
      <c r="R38" s="98" t="str">
        <f>IF('Résultats officiels'!O38=0,"",IF(AND(U38='Résultats officiels'!U38,'Résultats officiels'!U39=AA!U39),"A",""))</f>
        <v/>
      </c>
      <c r="S38" s="286" t="str">
        <f>IF(O38=0,"",IF(AND(R38="A",O38='Résultats officiels'!O38),1,IF(AND(AA!R39="A",AA!O38='Résultats officiels'!O36),1,"")))</f>
        <v/>
      </c>
      <c r="T38" s="297" t="str">
        <f>IF(O38=0,"",IF(AND(R38="A",O38='Résultats officiels'!O38,V38='Résultats officiels'!V38,'Résultats officiels'!V39=AA!V39),1,IF(AND(AA!R39="A",AA!O38='Résultats officiels'!O36,AA!V38='Résultats officiels'!V36,'Résultats officiels'!V37=AA!V39),1,"")))</f>
        <v/>
      </c>
      <c r="U38" s="125" t="str">
        <f>IF(100*V28+W28&gt;100*V29+W29,U28,IF(100*V28+W28&lt;100*V29+W29,U29,IF(X30*X31=1,"-",CONCATENATE(U28," ou ",U29))))</f>
        <v>Argentine</v>
      </c>
      <c r="V38" s="218">
        <v>2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7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officiels'!U37=AA!U39),"E",""))</f>
        <v>E</v>
      </c>
      <c r="R39" s="98" t="str">
        <f>IF('Résultats officiels'!O36=0,"",IF(AND(U38='Résultats officiels'!U36,'Résultats officiels'!U37=AA!U39),"A",""))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Angleterre</v>
      </c>
      <c r="V39" s="219">
        <v>1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>
        <f>IF(H40=0,"",IF(H40='Résultats officiels'!H40,1,""))</f>
        <v>1</v>
      </c>
      <c r="C40" s="75" t="str">
        <f>IF(H40=0,"",IF(AND(H40='Résultats officiels'!H40,AA!E40='Résultats officiels'!E40,'Résultats officiels'!F40=AA!F40),1,""))</f>
        <v/>
      </c>
      <c r="D40" s="67" t="s">
        <v>83</v>
      </c>
      <c r="E40" s="217">
        <v>1</v>
      </c>
      <c r="F40" s="217">
        <v>2</v>
      </c>
      <c r="G40" s="72" t="s">
        <v>128</v>
      </c>
      <c r="H40" s="95">
        <f t="shared" si="0"/>
        <v>2</v>
      </c>
      <c r="I40" s="177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officiels'!H41,AA!E41='Résultats officiels'!E41,'Résultats officiels'!F41=AA!F41),1,""))</f>
        <v/>
      </c>
      <c r="D41" s="68" t="s">
        <v>36</v>
      </c>
      <c r="E41" s="217">
        <v>3</v>
      </c>
      <c r="F41" s="217">
        <v>2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7</v>
      </c>
      <c r="L41" s="104">
        <f>INDEX(AO41:AO44,MATCH(AK41,$AL41:$AL44,0))</f>
        <v>7</v>
      </c>
      <c r="M41" s="103">
        <f>INDEX(AP41:AP44,MATCH(AK41,$AL41:$AL44,0))</f>
        <v>4</v>
      </c>
      <c r="N41" s="123">
        <f>INDEX(AQ41:AQ44,MATCH(AK41,$AL41:$AL44,0))</f>
        <v>3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3.95</v>
      </c>
      <c r="AM41" s="21" t="str">
        <f>D40</f>
        <v>Costa Rica</v>
      </c>
      <c r="AN41" s="22">
        <f>SUM(AR41:AU41)</f>
        <v>2</v>
      </c>
      <c r="AO41" s="23">
        <f>E40+E42+F44</f>
        <v>3</v>
      </c>
      <c r="AP41" s="22">
        <f>F40+F42+E44</f>
        <v>4</v>
      </c>
      <c r="AQ41" s="24">
        <f>AO41-AP41</f>
        <v>-1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1</v>
      </c>
      <c r="AU41" s="22">
        <f>IF(ISBLANK(F44),0,IF(F44&gt;E44,3,IF(F44=E44,1,0)))</f>
        <v>1</v>
      </c>
      <c r="AV41" s="23" t="s">
        <v>73</v>
      </c>
      <c r="AW41" s="22" t="b">
        <f>(10*(AQ41-AQ42)+AO41-AO42&gt;0)</f>
        <v>1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9902</v>
      </c>
      <c r="BA41" s="22">
        <f>10000*(AS41+AU41)+(E40-F40+F44-E44)*100+(E40+F44)</f>
        <v>9902</v>
      </c>
      <c r="BB41" s="22">
        <f>10000*(AT41+AU41)+(F44-E44+E42-F42)*100+(F44+E42)</f>
        <v>20002</v>
      </c>
      <c r="BC41" s="24" t="s">
        <v>73</v>
      </c>
      <c r="BD41" s="23" t="s">
        <v>73</v>
      </c>
      <c r="BE41" s="25">
        <f>IF($AN41&gt;$AN42,-0.5,IF($AN42&gt;$AN41,0.5,IF(AW41,-0.5,IF(AV42,0.5,BU41))))</f>
        <v>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 t="str">
        <f>IF(H42=0,"",IF(H42='Résultats officiels'!H42,1,""))</f>
        <v/>
      </c>
      <c r="C42" s="75" t="str">
        <f>IF(H42=0,"",IF(AND(H42='Résultats officiels'!H42,AA!E42='Résultats officiels'!E42,'Résultats officiels'!F42=AA!F42),1,""))</f>
        <v/>
      </c>
      <c r="D42" s="68" t="str">
        <f>D40</f>
        <v>Costa Rica</v>
      </c>
      <c r="E42" s="217">
        <v>1</v>
      </c>
      <c r="F42" s="217">
        <v>1</v>
      </c>
      <c r="G42" s="73" t="str">
        <f>D41</f>
        <v>Brésil</v>
      </c>
      <c r="H42" s="95">
        <f t="shared" si="0"/>
        <v>3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4</v>
      </c>
      <c r="L42" s="109">
        <f>INDEX(AO41:AO44,MATCH(AK42,$AL41:$AL44,0))</f>
        <v>5</v>
      </c>
      <c r="M42" s="108">
        <f>INDEX(AP41:AP44,MATCH(AK42,$AL41:$AL44,0))</f>
        <v>5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2.96</v>
      </c>
      <c r="AM42" s="21" t="str">
        <f>G40</f>
        <v>Serbie</v>
      </c>
      <c r="AN42" s="22">
        <f>SUM(AR42:AU42)</f>
        <v>3</v>
      </c>
      <c r="AO42" s="23">
        <f>F40+F43+E45</f>
        <v>4</v>
      </c>
      <c r="AP42" s="22">
        <f>E40+E43+F45</f>
        <v>6</v>
      </c>
      <c r="AQ42" s="24">
        <f>AO42-AP42</f>
        <v>-2</v>
      </c>
      <c r="AR42" s="22">
        <f>IF(ISBLANK(F40),0,IF(AS41=3,0,IF(AS41=1,1,3)))</f>
        <v>3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29903</v>
      </c>
      <c r="BA42" s="22">
        <f>10000*(AR42+AU42)+(F40-E40+F43-E43)*100+(F40+F43)</f>
        <v>30003</v>
      </c>
      <c r="BB42" s="22" t="s">
        <v>73</v>
      </c>
      <c r="BC42" s="24">
        <f>10000*(AT42+AU42)+(F43-E43+E45-F45)*100+(F43+E45)</f>
        <v>-298</v>
      </c>
      <c r="BD42" s="29">
        <f>-BE41</f>
        <v>-0.5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>
        <f>IF(H43=0,"",IF(AND(H43='Résultats officiels'!H43,AA!E43='Résultats officiels'!E43,'Résultats officiels'!F43=AA!F43),1,""))</f>
        <v>1</v>
      </c>
      <c r="D43" s="68" t="str">
        <f>G41</f>
        <v>Suisse</v>
      </c>
      <c r="E43" s="217">
        <v>2</v>
      </c>
      <c r="F43" s="217">
        <v>1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Serbie</v>
      </c>
      <c r="K43" s="111">
        <f>INDEX(AN41:AN44,MATCH(AK43,$AL41:$AL44,0))</f>
        <v>3</v>
      </c>
      <c r="L43" s="112">
        <f>INDEX(AO41:AO44,MATCH(AK43,$AL41:$AL44,0))</f>
        <v>4</v>
      </c>
      <c r="M43" s="111">
        <f>INDEX(AP41:AP44,MATCH(AK43,$AL41:$AL44,0))</f>
        <v>6</v>
      </c>
      <c r="N43" s="113">
        <f>INDEX(AQ41:AQ44,MATCH(AK43,$AL41:$AL44,0))</f>
        <v>-2</v>
      </c>
      <c r="O43" s="173"/>
      <c r="P43" s="173"/>
      <c r="Q43" s="97" t="str">
        <f>IF(AND('Résultats officiels'!O41&gt;0,U43='Résultats officiels'!U43),"E",IF(AND('Résultats officiels'!O41&gt;0,'Résultats officiels'!U44=AA!U43),"E",""))</f>
        <v/>
      </c>
      <c r="R43" s="98" t="str">
        <f>IF('Résultats officiels'!O41=0,"",IF(AND(U43='Résultats officiels'!U43,'Résultats officiels'!U44=AA!U44),"A",""))</f>
        <v/>
      </c>
      <c r="S43" s="286" t="str">
        <f>IF(O41=0,"",IF(AND(R43="A",O41='Résultats officiels'!O41),1,IF(AND(AA!R44="A",AA!O41='Résultats officiels'!O41),1,"")))</f>
        <v/>
      </c>
      <c r="T43" s="287" t="str">
        <f>IF(O41=0,"",IF(AND(R43="A",O41='Résultats officiels'!O41,V43='Résultats officiels'!V43,'Résultats officiels'!V44=AA!V44),1,IF(AND(AA!R44="A",AA!O41='Résultats officiels'!O41,AA!V43='Résultats officiels'!V44,'Résultats officiels'!V43=AA!V44),1,"")))</f>
        <v/>
      </c>
      <c r="U43" s="125" t="str">
        <f>IF(100*V36+W36&gt;100*V37+W37,U36,IF(100*V36+W36&lt;100*V37+W37,U37," - "))</f>
        <v>Brésil</v>
      </c>
      <c r="V43" s="218">
        <v>1</v>
      </c>
      <c r="W43" s="100"/>
      <c r="X43" s="147" t="str">
        <f>IF(AND('Résultats officiels'!X41&gt;0,AA43='Résultats officiels'!AA43),"E",IF(AND('Résultats officiels'!X41&gt;0,'Résultats officiels'!AA44=AA!AA43),"E",""))</f>
        <v/>
      </c>
      <c r="Y43" s="286" t="str">
        <f>IF(X41=0,"",IF(AND(X45="A",X41='Résultats officiels'!X41),1,IF(AND(X46="A",AA!X41='Résultats officiels'!X41),1,"")))</f>
        <v/>
      </c>
      <c r="Z43" s="287" t="str">
        <f>IF(X41=0,"",IF(AND(X45="A",X41='Résultats officiels'!X41,AB43='Résultats officiels'!AB43,'Résultats officiels'!AB44=AA!AB44),1,IF(AND(AA!X46="A",AA!X41='Résultats officiels'!X41,AA!AB43='Résultats officiels'!AB44,'Résultats officiels'!AB43=AA!AB44),1,"")))</f>
        <v/>
      </c>
      <c r="AA43" s="100" t="str">
        <f>IF(100*V36+W36&gt;100*V37+W37,U37,IF(100*V36+W36&lt;100*V37+W37,U36," - "))</f>
        <v>France</v>
      </c>
      <c r="AB43" s="217">
        <v>3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2.96</v>
      </c>
      <c r="AL43" s="28">
        <f>SUM(BD43:BG43)+2.47</f>
        <v>0.9700000000000002</v>
      </c>
      <c r="AM43" s="21" t="str">
        <f>D41</f>
        <v>Brésil</v>
      </c>
      <c r="AN43" s="22">
        <f>SUM(AR43:AU43)</f>
        <v>7</v>
      </c>
      <c r="AO43" s="23">
        <f>E41+F42+F45</f>
        <v>7</v>
      </c>
      <c r="AP43" s="22">
        <f>F41+E42+E45</f>
        <v>4</v>
      </c>
      <c r="AQ43" s="24">
        <f>AO43-AP43</f>
        <v>3</v>
      </c>
      <c r="AR43" s="22">
        <f>IF(ISBLANK(F42),0,IF(AT41=3,0,IF(AT41=1,1,3)))</f>
        <v>1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40204</v>
      </c>
      <c r="BA43" s="22" t="s">
        <v>73</v>
      </c>
      <c r="BB43" s="22">
        <f>10000*(AR43+AU43)+(E41-F41+F42-E42)*100+(E41+F42)</f>
        <v>40104</v>
      </c>
      <c r="BC43" s="24">
        <f>10000*(AS43+AU43)+(E41-F41+F45-E45)*100+(E41+F45)</f>
        <v>60306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>
        <f>IF(H44=0,"",IF(H44='Résultats officiels'!H44,1,""))</f>
        <v>1</v>
      </c>
      <c r="C44" s="75" t="str">
        <f>IF(H44=0,"",IF(AND(H44='Résultats officiels'!H44,AA!E44='Résultats officiels'!E44,'Résultats officiels'!F44=AA!F44),1,""))</f>
        <v/>
      </c>
      <c r="D44" s="68" t="str">
        <f>G41</f>
        <v>Suisse</v>
      </c>
      <c r="E44" s="217">
        <v>1</v>
      </c>
      <c r="F44" s="217">
        <v>1</v>
      </c>
      <c r="G44" s="73" t="str">
        <f>D40</f>
        <v>Costa Rica</v>
      </c>
      <c r="H44" s="95">
        <f t="shared" si="0"/>
        <v>3</v>
      </c>
      <c r="I44" s="114">
        <f>AI44</f>
        <v>4</v>
      </c>
      <c r="J44" s="71" t="str">
        <f>INDEX(AM41:AM44,MATCH(AK44,$AL41:$AL44,0))</f>
        <v>Costa Rica</v>
      </c>
      <c r="K44" s="115">
        <f>INDEX(AN41:AN44,MATCH(AK44,$AL41:$AL44,0))</f>
        <v>2</v>
      </c>
      <c r="L44" s="116">
        <f>INDEX(AO41:AO44,MATCH(AK44,$AL41:$AL44,0))</f>
        <v>3</v>
      </c>
      <c r="M44" s="115">
        <f>INDEX(AP41:AP44,MATCH(AK44,$AL41:$AL44,0))</f>
        <v>4</v>
      </c>
      <c r="N44" s="117">
        <f>INDEX(AQ41:AQ44,MATCH(AK44,$AL41:$AL44,0))</f>
        <v>-1</v>
      </c>
      <c r="O44" s="173"/>
      <c r="P44" s="173"/>
      <c r="Q44" s="97" t="str">
        <f>IF(AND('Résultats officiels'!O41&gt;0,U44='Résultats officiels'!U44),"E",IF(AND('Résultats officiels'!O41&gt;0,'Résultats officiels'!U43=AA!U44),"E",""))</f>
        <v/>
      </c>
      <c r="R44" s="98" t="str">
        <f>IF('Résultats officiels'!O41=0,"",IF(AND(U43='Résultats officiels'!U44,'Résultats officiels'!U43=AA!U44),"A",""))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Argentine</v>
      </c>
      <c r="V44" s="219">
        <v>2</v>
      </c>
      <c r="W44" s="100"/>
      <c r="X44" s="147" t="str">
        <f>IF(AND('Résultats officiels'!X41&gt;0,AA44='Résultats officiels'!AA44),"E",IF(AND('Résultats officiels'!X41&gt;0,'Résultats officiels'!AA43=AA!AA44),"E",""))</f>
        <v>E</v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Angleterre</v>
      </c>
      <c r="AB44" s="219">
        <v>1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3.95</v>
      </c>
      <c r="AL44" s="30">
        <f>SUM(BD44:BG44)+2.48</f>
        <v>1.98</v>
      </c>
      <c r="AM44" s="31" t="str">
        <f>G41</f>
        <v>Suisse</v>
      </c>
      <c r="AN44" s="27">
        <f>SUM(AR44:AU44)</f>
        <v>4</v>
      </c>
      <c r="AO44" s="32">
        <f>F41+E43+E44</f>
        <v>5</v>
      </c>
      <c r="AP44" s="27">
        <f>E41+F43+F44</f>
        <v>5</v>
      </c>
      <c r="AQ44" s="33">
        <f>AO44-AP44</f>
        <v>0</v>
      </c>
      <c r="AR44" s="27">
        <f>IF(ISBLANK(E44),0,IF(AU41=3,0,IF(AU41=1,1,3)))</f>
        <v>1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40103</v>
      </c>
      <c r="BB44" s="27">
        <f>10000*(AR44+AT44)+(E44-F44+F41-E41)*100+(E44+F41)</f>
        <v>9903</v>
      </c>
      <c r="BC44" s="33">
        <f>10000*(AS44+AT44)+(E43-F43+F41-E41)*100+(E43+F41)</f>
        <v>30004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officiels'!H45,AA!E45='Résultats officiels'!E45,'Résultats officiels'!F45=AA!F45),1,""))</f>
        <v/>
      </c>
      <c r="D45" s="71" t="str">
        <f>G40</f>
        <v>Serbie</v>
      </c>
      <c r="E45" s="217">
        <v>1</v>
      </c>
      <c r="F45" s="217">
        <v>3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5"/>
      <c r="L45" s="175"/>
      <c r="M45" s="175"/>
      <c r="N45" s="175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officiels'!AA44=AA!AA44),"A",""))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7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officiels'!U46=AA!U46),"C","")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Argentine</v>
      </c>
      <c r="V46" s="130"/>
      <c r="W46" s="95"/>
      <c r="X46" s="148" t="str">
        <f>IF('Résultats officiels'!X41=0,"",IF(AND(AA43='Résultats officiels'!AA44,'Résultats officiels'!AA43=AA!AA44),"A",""))</f>
        <v/>
      </c>
      <c r="Y46" s="288" t="s">
        <v>92</v>
      </c>
      <c r="Z46" s="257"/>
      <c r="AA46" s="282" t="str">
        <f>IF(100*V43+W43&gt;100*V44+W44,U44,IF(100*V44+W44&gt;100*V43+W43,U43,"-"))</f>
        <v>Brésil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7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officiels'!AA46=AA!AA46),"S","")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officiels'!H48,AA!E48='Résultats officiels'!E48,'Résultats officiels'!F48=AA!F48),1,""))</f>
        <v/>
      </c>
      <c r="D48" s="67" t="s">
        <v>100</v>
      </c>
      <c r="E48" s="217">
        <v>3</v>
      </c>
      <c r="F48" s="217">
        <v>1</v>
      </c>
      <c r="G48" s="72" t="s">
        <v>72</v>
      </c>
      <c r="H48" s="95">
        <f t="shared" si="0"/>
        <v>1</v>
      </c>
      <c r="I48" s="177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France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>
        <f>IF(H49=0,"",IF(AND(H49='Résultats officiels'!H49,AA!E49='Résultats officiels'!E49,'Résultats officiels'!F49=AA!F49),1,""))</f>
        <v>1</v>
      </c>
      <c r="D49" s="68" t="s">
        <v>129</v>
      </c>
      <c r="E49" s="217">
        <v>1</v>
      </c>
      <c r="F49" s="217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6</v>
      </c>
      <c r="M49" s="103">
        <f>INDEX(AP49:AP52,MATCH(AK49,$AL49:$AL52,0))</f>
        <v>1</v>
      </c>
      <c r="N49" s="123">
        <f>INDEX(AQ49:AQ52,MATCH(AK49,$AL49:$AL52,0))</f>
        <v>5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6</v>
      </c>
      <c r="AP49" s="22">
        <f>F48+F50+E52</f>
        <v>1</v>
      </c>
      <c r="AQ49" s="24">
        <f>AO49-AP49</f>
        <v>5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60405</v>
      </c>
      <c r="BA49" s="22">
        <f>10000*(AS49+AU49)+(E48-F48+F52-E52)*100+(E48+F52)</f>
        <v>60304</v>
      </c>
      <c r="BB49" s="22">
        <f>10000*(AT49+AU49)+(F52-E52+E50-F50)*100+(F52+E50)</f>
        <v>60303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 t="str">
        <f>IF(H50=0,"",IF(AND(H50='Résultats officiels'!H50,AA!E50='Résultats officiels'!E50,'Résultats officiels'!F50=AA!F50),1,""))</f>
        <v/>
      </c>
      <c r="D50" s="68" t="str">
        <f>D48</f>
        <v>Allemagne</v>
      </c>
      <c r="E50" s="217">
        <v>2</v>
      </c>
      <c r="F50" s="217">
        <v>0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Mexique</v>
      </c>
      <c r="K50" s="108">
        <f>INDEX(AN49:AN52,MATCH(AK50,$AL49:$AL52,0))</f>
        <v>6</v>
      </c>
      <c r="L50" s="109">
        <f>INDEX(AO49:AO52,MATCH(AK50,$AL49:$AL52,0))</f>
        <v>4</v>
      </c>
      <c r="M50" s="108">
        <f>INDEX(AP49:AP52,MATCH(AK50,$AL49:$AL52,0))</f>
        <v>4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Angleterre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1.96</v>
      </c>
      <c r="AL50" s="28">
        <f>SUM(BD50:BG50)+2.46</f>
        <v>1.96</v>
      </c>
      <c r="AM50" s="21" t="str">
        <f>G48</f>
        <v>Mexique</v>
      </c>
      <c r="AN50" s="22">
        <f>SUM(AR50:AU50)</f>
        <v>6</v>
      </c>
      <c r="AO50" s="23">
        <f>F48+F51+E53</f>
        <v>4</v>
      </c>
      <c r="AP50" s="22">
        <f>E48+E51+F53</f>
        <v>4</v>
      </c>
      <c r="AQ50" s="24">
        <f>AO50-AP50</f>
        <v>0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3</v>
      </c>
      <c r="AU50" s="22">
        <f>IF(ISBLANK(F51),0,IF(F51&gt;E51,3,IF(F51=E51,1,0)))</f>
        <v>3</v>
      </c>
      <c r="AV50" s="23" t="b">
        <f>(10*(AQ49-AQ50)+AO49-AO50&lt;0)</f>
        <v>0</v>
      </c>
      <c r="AW50" s="22" t="s">
        <v>73</v>
      </c>
      <c r="AX50" s="22" t="b">
        <f>10*(AQ50-AQ51)+AO50-AO51&gt;0</f>
        <v>1</v>
      </c>
      <c r="AY50" s="24" t="b">
        <f>10*(AQ50-AQ52)+AO50-AO52&gt;0</f>
        <v>1</v>
      </c>
      <c r="AZ50" s="23">
        <f>10000*(AR50+AT50)+(F48-E48+E53-F53)*100+(F48+E53)</f>
        <v>29903</v>
      </c>
      <c r="BA50" s="22">
        <f>10000*(AR50+AU50)+(F48-E48+F51-E51)*100+(F48+F51)</f>
        <v>29902</v>
      </c>
      <c r="BB50" s="22" t="s">
        <v>73</v>
      </c>
      <c r="BC50" s="24">
        <f>10000*(AT50+AU50)+(F51-E51+E53-F53)*100+(F51+E53)</f>
        <v>60203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-0.5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>
        <f>IF(H51=0,"",IF(H51='Résultats officiels'!H51,1,""))</f>
        <v>1</v>
      </c>
      <c r="C51" s="75" t="str">
        <f>IF(H51=0,"",IF(AND(H51='Résultats officiels'!H51,AA!E51='Résultats officiels'!E51,'Résultats officiels'!F51=AA!F51),1,""))</f>
        <v/>
      </c>
      <c r="D51" s="68" t="str">
        <f>G49</f>
        <v>Corée du Sud</v>
      </c>
      <c r="E51" s="217">
        <v>0</v>
      </c>
      <c r="F51" s="217">
        <v>1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Suède</v>
      </c>
      <c r="K51" s="111">
        <f>INDEX(AN49:AN52,MATCH(AK51,$AL49:$AL52,0))</f>
        <v>3</v>
      </c>
      <c r="L51" s="112">
        <f>INDEX(AO49:AO52,MATCH(AK51,$AL49:$AL52,0))</f>
        <v>2</v>
      </c>
      <c r="M51" s="111">
        <f>INDEX(AP49:AP52,MATCH(AK51,$AL49:$AL52,0))</f>
        <v>4</v>
      </c>
      <c r="N51" s="113">
        <f>INDEX(AQ49:AQ52,MATCH(AK51,$AL49:$AL52,0))</f>
        <v>-2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24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2.97</v>
      </c>
      <c r="AL51" s="28">
        <f>SUM(BD51:BG51)+2.47</f>
        <v>2.97</v>
      </c>
      <c r="AM51" s="21" t="str">
        <f>D49</f>
        <v>Suède</v>
      </c>
      <c r="AN51" s="22">
        <f>SUM(AR51:AU51)</f>
        <v>3</v>
      </c>
      <c r="AO51" s="23">
        <f>E49+F50+F53</f>
        <v>2</v>
      </c>
      <c r="AP51" s="22">
        <f>F49+E50+E53</f>
        <v>4</v>
      </c>
      <c r="AQ51" s="24">
        <f>AO51-AP51</f>
        <v>-2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-299</v>
      </c>
      <c r="BA51" s="22" t="s">
        <v>73</v>
      </c>
      <c r="BB51" s="22">
        <f>10000*(AR51+AU51)+(E49-F49+F50-E50)*100+(E49+F50)</f>
        <v>29901</v>
      </c>
      <c r="BC51" s="24">
        <f>10000*(AS51+AU51)+(E49-F49+F53-E53)*100+(E49+F53)</f>
        <v>30002</v>
      </c>
      <c r="BD51" s="29">
        <f>-BF49</f>
        <v>0.5</v>
      </c>
      <c r="BE51" s="25">
        <f>-BF50</f>
        <v>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officiels'!H52,AA!E52='Résultats officiels'!E52,'Résultats officiels'!F52=AA!F52),1,""))</f>
        <v/>
      </c>
      <c r="D52" s="68" t="str">
        <f>G49</f>
        <v>Corée du Sud</v>
      </c>
      <c r="E52" s="217">
        <v>0</v>
      </c>
      <c r="F52" s="217">
        <v>1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0</v>
      </c>
      <c r="M52" s="115">
        <f>INDEX(AP49:AP52,MATCH(AK52,$AL49:$AL52,0))</f>
        <v>3</v>
      </c>
      <c r="N52" s="117">
        <f>INDEX(AQ49:AQ52,MATCH(AK52,$AL49:$AL52,0))</f>
        <v>-3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0</v>
      </c>
      <c r="AO52" s="32">
        <f>F49+E51+E52</f>
        <v>0</v>
      </c>
      <c r="AP52" s="27">
        <f>E49+F51+F52</f>
        <v>3</v>
      </c>
      <c r="AQ52" s="33">
        <f>AO52-AP52</f>
        <v>-3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-200</v>
      </c>
      <c r="BB52" s="27">
        <f>10000*(AR52+AT52)+(E52-F52+F49-E49)*100+(E52+F49)</f>
        <v>-200</v>
      </c>
      <c r="BC52" s="33">
        <f>10000*(AS52+AT52)+(E51-F51+F49-E49)*100+(E51+F49)</f>
        <v>-200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officiels'!H53,AA!E53='Résultats officiels'!E53,'Résultats officiels'!F53=AA!F53),1,""))</f>
        <v/>
      </c>
      <c r="D53" s="71" t="str">
        <f>G48</f>
        <v>Mexique</v>
      </c>
      <c r="E53" s="217">
        <v>2</v>
      </c>
      <c r="F53" s="217">
        <v>1</v>
      </c>
      <c r="G53" s="74" t="str">
        <f>D49</f>
        <v>Suède</v>
      </c>
      <c r="H53" s="95">
        <f t="shared" si="0"/>
        <v>1</v>
      </c>
      <c r="I53" s="118"/>
      <c r="J53" s="119" t="str">
        <f>IF(OR(I51&lt;3,I50&lt;2),"TIRAGE AU SORT !!!"," ")</f>
        <v xml:space="preserve"> </v>
      </c>
      <c r="K53" s="175"/>
      <c r="L53" s="175"/>
      <c r="M53" s="175"/>
      <c r="N53" s="175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5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7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7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18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>
        <f>IF(H56=0,"",IF(AND(H56='Résultats officiels'!H56,AA!E56='Résultats officiels'!E56,'Résultats officiels'!F56=AA!F56),1,""))</f>
        <v>1</v>
      </c>
      <c r="D56" s="67" t="s">
        <v>103</v>
      </c>
      <c r="E56" s="217">
        <v>3</v>
      </c>
      <c r="F56" s="217">
        <v>0</v>
      </c>
      <c r="G56" s="72" t="s">
        <v>130</v>
      </c>
      <c r="H56" s="95">
        <f t="shared" si="0"/>
        <v>1</v>
      </c>
      <c r="I56" s="177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 t="str">
        <f>IF(H57=0,"",IF(AND(H57='Résultats officiels'!H57,AA!E57='Résultats officiels'!E57,'Résultats officiels'!F57=AA!F57),1,""))</f>
        <v/>
      </c>
      <c r="D57" s="68" t="s">
        <v>131</v>
      </c>
      <c r="E57" s="217">
        <v>2</v>
      </c>
      <c r="F57" s="217">
        <v>3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7</v>
      </c>
      <c r="L57" s="104">
        <f>INDEX(AO57:AO60,MATCH(AK57,$AL57:$AL60,0))</f>
        <v>5</v>
      </c>
      <c r="M57" s="103">
        <f>INDEX(AP57:AP60,MATCH(AK57,$AL57:$AL60,0))</f>
        <v>1</v>
      </c>
      <c r="N57" s="123">
        <f>INDEX(AQ57:AQ60,MATCH(AK57,$AL57:$AL60,0))</f>
        <v>4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2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7</v>
      </c>
      <c r="AO57" s="47">
        <f>E56+E58+F60</f>
        <v>5</v>
      </c>
      <c r="AP57" s="46">
        <f>F56+F58+E60</f>
        <v>1</v>
      </c>
      <c r="AQ57" s="48">
        <f>AO57-AP57</f>
        <v>4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1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60404</v>
      </c>
      <c r="BA57" s="46">
        <f>10000*(AS57+AU57)+(E56-F56+F60-E60)*100+(E56+F60)</f>
        <v>40304</v>
      </c>
      <c r="BB57" s="46">
        <f>10000*(AT57+AU57)+(F60-E60+E58-F58)*100+(F60+E58)</f>
        <v>40102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officiels'!H58,AA!E58='Résultats officiels'!E58,'Résultats officiels'!F58=AA!F58),1,""))</f>
        <v/>
      </c>
      <c r="D58" s="68" t="str">
        <f>D56</f>
        <v>Belgique</v>
      </c>
      <c r="E58" s="217">
        <v>1</v>
      </c>
      <c r="F58" s="217">
        <v>0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7</v>
      </c>
      <c r="L58" s="109">
        <f>INDEX(AO57:AO60,MATCH(AK58,$AL57:$AL60,0))</f>
        <v>6</v>
      </c>
      <c r="M58" s="108">
        <f>INDEX(AP57:AP60,MATCH(AK58,$AL57:$AL60,0))</f>
        <v>3</v>
      </c>
      <c r="N58" s="110">
        <f>INDEX(AQ57:AQ60,MATCH(AK58,$AL57:$AL60,0))</f>
        <v>3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1</v>
      </c>
      <c r="AO58" s="47">
        <f>F56+F59+E61</f>
        <v>1</v>
      </c>
      <c r="AP58" s="46">
        <f>E56+E59+F61</f>
        <v>6</v>
      </c>
      <c r="AQ58" s="48">
        <f>AO58-AP58</f>
        <v>-5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1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9701</v>
      </c>
      <c r="BA58" s="46">
        <f>10000*(AR58+AU58)+(F56-E56+F59-E59)*100+(F56+F59)</f>
        <v>-500</v>
      </c>
      <c r="BB58" s="46" t="s">
        <v>73</v>
      </c>
      <c r="BC58" s="48">
        <f>10000*(AT58+AU58)+(F59-E59+E61-F61)*100+(F59+E61)</f>
        <v>9801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officiels'!H59,AA!E59='Résultats officiels'!E59,'Résultats officiels'!F59=AA!F59),1,""))</f>
        <v/>
      </c>
      <c r="D59" s="68" t="str">
        <f>G57</f>
        <v>Angleterre</v>
      </c>
      <c r="E59" s="217">
        <v>2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1</v>
      </c>
      <c r="L59" s="112">
        <f>INDEX(AO57:AO60,MATCH(AK59,$AL57:$AL60,0))</f>
        <v>3</v>
      </c>
      <c r="M59" s="111">
        <f>INDEX(AP57:AP60,MATCH(AK59,$AL57:$AL60,0))</f>
        <v>5</v>
      </c>
      <c r="N59" s="113">
        <f>INDEX(AQ57:AQ60,MATCH(AK59,$AL57:$AL60,0))</f>
        <v>-2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1</v>
      </c>
      <c r="AO59" s="47">
        <f>E57+F58+F61</f>
        <v>3</v>
      </c>
      <c r="AP59" s="46">
        <f>F57+E58+E61</f>
        <v>5</v>
      </c>
      <c r="AQ59" s="48">
        <f>AO59-AP59</f>
        <v>-2</v>
      </c>
      <c r="AR59" s="46">
        <f>IF(ISBLANK(F58),0,IF(AT57=3,0,IF(AT57=1,1,3)))</f>
        <v>0</v>
      </c>
      <c r="AS59" s="46">
        <f>IF(ISBLANK(F61),0,IF(F61&gt;E61,3,IF(F61=E61,1,0)))</f>
        <v>1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9901</v>
      </c>
      <c r="BA59" s="46" t="s">
        <v>73</v>
      </c>
      <c r="BB59" s="46">
        <f>10000*(AR59+AU59)+(E57-F57+F58-E58)*100+(E57+F58)</f>
        <v>-198</v>
      </c>
      <c r="BC59" s="48">
        <f>10000*(AS59+AU59)+(E57-F57+F61-E61)*100+(E57+F61)</f>
        <v>9903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officiels'!H60,AA!E60='Résultats officiels'!E60,'Résultats officiels'!F60=AA!F60),1,""))</f>
        <v/>
      </c>
      <c r="D60" s="68" t="str">
        <f>G57</f>
        <v>Angleterre</v>
      </c>
      <c r="E60" s="217">
        <v>1</v>
      </c>
      <c r="F60" s="217">
        <v>1</v>
      </c>
      <c r="G60" s="73" t="str">
        <f>D56</f>
        <v>Belgique</v>
      </c>
      <c r="H60" s="95">
        <f t="shared" si="0"/>
        <v>3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1</v>
      </c>
      <c r="L60" s="116">
        <f>INDEX(AO57:AO60,MATCH(AK60,$AL57:$AL60,0))</f>
        <v>1</v>
      </c>
      <c r="M60" s="115">
        <f>INDEX(AP57:AP60,MATCH(AK60,$AL57:$AL60,0))</f>
        <v>6</v>
      </c>
      <c r="N60" s="117">
        <f>INDEX(AQ57:AQ60,MATCH(AK60,$AL57:$AL60,0))</f>
        <v>-5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7</v>
      </c>
      <c r="AO60" s="58">
        <f>F57+E59+E60</f>
        <v>6</v>
      </c>
      <c r="AP60" s="51">
        <f>E57+F59+F60</f>
        <v>3</v>
      </c>
      <c r="AQ60" s="59">
        <f>AO60-AP60</f>
        <v>3</v>
      </c>
      <c r="AR60" s="51">
        <f>IF(ISBLANK(E60),0,IF(AU57=3,0,IF(AU57=1,1,3)))</f>
        <v>1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40203</v>
      </c>
      <c r="BB60" s="51">
        <f>10000*(AR60+AT60)+(E60-F60+F57-E57)*100+(E60+F57)</f>
        <v>40104</v>
      </c>
      <c r="BC60" s="59">
        <f>10000*(AS60+AT60)+(E59-F59+F57-E57)*100+(E59+F57)</f>
        <v>60305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officiels'!H61,AA!E61='Résultats officiels'!E61,'Résultats officiels'!F61=AA!F61),1,""))</f>
        <v/>
      </c>
      <c r="D61" s="71" t="str">
        <f>G56</f>
        <v>Panama</v>
      </c>
      <c r="E61" s="217">
        <v>1</v>
      </c>
      <c r="F61" s="217">
        <v>1</v>
      </c>
      <c r="G61" s="74" t="str">
        <f>D57</f>
        <v>Tunisie</v>
      </c>
      <c r="H61" s="95">
        <f t="shared" si="0"/>
        <v>3</v>
      </c>
      <c r="I61" s="118"/>
      <c r="J61" s="119" t="str">
        <f>IF(OR(I59&lt;3,I58&lt;2),"TIRAGE AU SORT !!!"," ")</f>
        <v xml:space="preserve"> </v>
      </c>
      <c r="K61" s="175"/>
      <c r="L61" s="175"/>
      <c r="M61" s="175"/>
      <c r="N61" s="175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7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7"/>
      <c r="J63" s="95"/>
      <c r="K63" s="95"/>
      <c r="L63" s="95"/>
      <c r="M63" s="95"/>
      <c r="N63" s="95"/>
      <c r="O63" s="95"/>
      <c r="P63" s="175"/>
      <c r="Q63" s="175"/>
      <c r="R63" s="175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>
        <f>IF(H64=0,"",IF(H64='Résultats officiels'!H64,1,""))</f>
        <v>1</v>
      </c>
      <c r="C64" s="75" t="str">
        <f>IF(H64=0,"",IF(AND(H64='Résultats officiels'!H64,AA!E64='Résultats officiels'!E64,'Résultats officiels'!F64=AA!F64),1,""))</f>
        <v/>
      </c>
      <c r="D64" s="67" t="s">
        <v>78</v>
      </c>
      <c r="E64" s="217">
        <v>0</v>
      </c>
      <c r="F64" s="217">
        <v>1</v>
      </c>
      <c r="G64" s="72" t="s">
        <v>79</v>
      </c>
      <c r="H64" s="95">
        <f t="shared" si="0"/>
        <v>2</v>
      </c>
      <c r="I64" s="177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6"/>
      <c r="Q64" s="176"/>
      <c r="R64" s="176"/>
      <c r="S64" s="280" t="s">
        <v>107</v>
      </c>
      <c r="T64" s="281"/>
      <c r="U64" s="262">
        <f>SUM(U51:U62)</f>
        <v>49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officiels'!H65,AA!E65='Résultats officiels'!E65,'Résultats officiels'!F65=AA!F65),1,""))</f>
        <v/>
      </c>
      <c r="D65" s="68" t="s">
        <v>132</v>
      </c>
      <c r="E65" s="217">
        <v>2</v>
      </c>
      <c r="F65" s="217">
        <v>1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Pologne</v>
      </c>
      <c r="K65" s="103">
        <f>INDEX(AN65:AN68,MATCH(AK65,$AL65:$AL68,0))</f>
        <v>7</v>
      </c>
      <c r="L65" s="104">
        <f>INDEX(AO65:AO68,MATCH(AK65,$AL65:$AL68,0))</f>
        <v>5</v>
      </c>
      <c r="M65" s="103">
        <f>INDEX(AP65:AP68,MATCH(AK65,$AL65:$AL68,0))</f>
        <v>2</v>
      </c>
      <c r="N65" s="123">
        <f>INDEX(AQ65:AQ68,MATCH(AK65,$AL65:$AL68,0))</f>
        <v>3</v>
      </c>
      <c r="O65" s="95"/>
      <c r="P65" s="176"/>
      <c r="Q65" s="176"/>
      <c r="R65" s="176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0.9700000000000002</v>
      </c>
      <c r="AL65" s="44">
        <f>SUM(BD65:BG65)+2.45</f>
        <v>3.95</v>
      </c>
      <c r="AM65" s="45" t="str">
        <f>D64</f>
        <v>Colombie</v>
      </c>
      <c r="AN65" s="46">
        <f>SUM(AR65:AU65)</f>
        <v>0</v>
      </c>
      <c r="AO65" s="47">
        <f>E64+E66+F68</f>
        <v>1</v>
      </c>
      <c r="AP65" s="46">
        <f>F64+F66+E68</f>
        <v>6</v>
      </c>
      <c r="AQ65" s="48">
        <f>AO65-AP65</f>
        <v>-5</v>
      </c>
      <c r="AR65" s="46" t="s">
        <v>73</v>
      </c>
      <c r="AS65" s="46">
        <f>IF(ISBLANK(E64),0,IF(E64&gt;F64,3,IF(E64=F64,1,0)))</f>
        <v>0</v>
      </c>
      <c r="AT65" s="46">
        <f>IF(ISBLANK(E66),0,IF(E66&gt;F66,3,IF(E66=F66,1,0)))</f>
        <v>0</v>
      </c>
      <c r="AU65" s="46">
        <f>IF(ISBLANK(F68),0,IF(F68&gt;E68,3,IF(F68=E68,1,0)))</f>
        <v>0</v>
      </c>
      <c r="AV65" s="47" t="s">
        <v>73</v>
      </c>
      <c r="AW65" s="46" t="b">
        <f>(10*(AQ65-AQ66)+AO65-AO66&gt;0)</f>
        <v>0</v>
      </c>
      <c r="AX65" s="46" t="b">
        <f>10*(AQ65-AQ67)+AO65-AO67&gt;0</f>
        <v>0</v>
      </c>
      <c r="AY65" s="48" t="b">
        <f>10*(AQ65-AQ68)+AO65-AO68&gt;0</f>
        <v>0</v>
      </c>
      <c r="AZ65" s="47">
        <f>10000*(AS65+AT65)+(E66-F66+E64-F64)*100+(E66+E64)</f>
        <v>-299</v>
      </c>
      <c r="BA65" s="46">
        <f>10000*(AS65+AU65)+(E64-F64+F68-E68)*100+(E64+F68)</f>
        <v>-300</v>
      </c>
      <c r="BB65" s="46">
        <f>10000*(AT65+AU65)+(F68-E68+E66-F66)*100+(F68+E66)</f>
        <v>-399</v>
      </c>
      <c r="BC65" s="48" t="s">
        <v>73</v>
      </c>
      <c r="BD65" s="47" t="s">
        <v>73</v>
      </c>
      <c r="BE65" s="49">
        <f>IF($AN65&gt;$AN66,-0.5,IF($AN66&gt;$AN65,0.5,IF(AW65,-0.5,IF(AV66,0.5,BU65))))</f>
        <v>0.5</v>
      </c>
      <c r="BF65" s="49">
        <f>IF($AN65&gt;$AN67,-0.5,IF($AN67&gt;$AN65,0.5,IF(AX65,-0.5,IF(AV67,0.5,BV65))))</f>
        <v>0.5</v>
      </c>
      <c r="BG65" s="50">
        <f>IF($AN65&gt;$AN68,-0.5,IF($AN68&gt;$AN65,0.5,IF(AY65,-0.5,IF(AV68,0.5,BW65))))</f>
        <v>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officiels'!H66,AA!E66='Résultats officiels'!E66,'Résultats officiels'!F66=AA!F66),1,""))</f>
        <v/>
      </c>
      <c r="D66" s="68" t="str">
        <f>D64</f>
        <v>Colombie</v>
      </c>
      <c r="E66" s="217">
        <v>1</v>
      </c>
      <c r="F66" s="217">
        <v>3</v>
      </c>
      <c r="G66" s="73" t="str">
        <f>D65</f>
        <v>Pologne</v>
      </c>
      <c r="H66" s="95">
        <f t="shared" si="0"/>
        <v>2</v>
      </c>
      <c r="I66" s="106">
        <f>AI66</f>
        <v>2</v>
      </c>
      <c r="J66" s="124" t="str">
        <f>INDEX(AM65:AM68,MATCH(AK66,$AL65:$AL68,0))</f>
        <v>Sénégal</v>
      </c>
      <c r="K66" s="108">
        <f>INDEX(AN65:AN68,MATCH(AK66,$AL65:$AL68,0))</f>
        <v>6</v>
      </c>
      <c r="L66" s="109">
        <f>INDEX(AO65:AO68,MATCH(AK66,$AL65:$AL68,0))</f>
        <v>4</v>
      </c>
      <c r="M66" s="108">
        <f>INDEX(AP65:AP68,MATCH(AK66,$AL65:$AL68,0))</f>
        <v>2</v>
      </c>
      <c r="N66" s="110">
        <f>INDEX(AQ65:AQ68,MATCH(AK66,$AL65:$AL68,0))</f>
        <v>2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1.98</v>
      </c>
      <c r="AL66" s="52">
        <f>SUM(BD66:BG66)+2.46</f>
        <v>2.96</v>
      </c>
      <c r="AM66" s="45" t="str">
        <f>G64</f>
        <v>Japon</v>
      </c>
      <c r="AN66" s="46">
        <f>SUM(AR66:AU66)</f>
        <v>4</v>
      </c>
      <c r="AO66" s="47">
        <f>F64+F67+E69</f>
        <v>1</v>
      </c>
      <c r="AP66" s="46">
        <f>E64+E67+F69</f>
        <v>1</v>
      </c>
      <c r="AQ66" s="48">
        <f>AO66-AP66</f>
        <v>0</v>
      </c>
      <c r="AR66" s="46">
        <f>IF(ISBLANK(F64),0,IF(AS65=3,0,IF(AS65=1,1,3)))</f>
        <v>3</v>
      </c>
      <c r="AS66" s="46" t="s">
        <v>73</v>
      </c>
      <c r="AT66" s="46">
        <f>IF(ISBLANK(E69),0,IF(AS67=3,0,IF(AS67=1,1,3)))</f>
        <v>1</v>
      </c>
      <c r="AU66" s="46">
        <f>IF(ISBLANK(F67),0,IF(F67&gt;E67,3,IF(F67=E67,1,0)))</f>
        <v>0</v>
      </c>
      <c r="AV66" s="47" t="b">
        <f>(10*(AQ65-AQ66)+AO65-AO66&lt;0)</f>
        <v>1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40101</v>
      </c>
      <c r="BA66" s="46">
        <f>10000*(AR66+AU66)+(F64-E64+F67-E67)*100+(F64+F67)</f>
        <v>30001</v>
      </c>
      <c r="BB66" s="46" t="s">
        <v>73</v>
      </c>
      <c r="BC66" s="48">
        <f>10000*(AT66+AU66)+(F67-E67+E69-F69)*100+(F67+E69)</f>
        <v>9900</v>
      </c>
      <c r="BD66" s="53">
        <f>-BE65</f>
        <v>-0.5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officiels'!H67,AA!E67='Résultats officiels'!E67,'Résultats officiels'!F67=AA!F67),1,""))</f>
        <v/>
      </c>
      <c r="D67" s="68" t="str">
        <f>G65</f>
        <v>Sénégal</v>
      </c>
      <c r="E67" s="217">
        <v>1</v>
      </c>
      <c r="F67" s="217">
        <v>0</v>
      </c>
      <c r="G67" s="73" t="str">
        <f>G64</f>
        <v>Japon</v>
      </c>
      <c r="H67" s="95">
        <f t="shared" si="0"/>
        <v>1</v>
      </c>
      <c r="I67" s="106">
        <f>AI67</f>
        <v>3</v>
      </c>
      <c r="J67" s="68" t="str">
        <f>INDEX(AM65:AM68,MATCH(AK67,$AL65:$AL68,0))</f>
        <v>Japon</v>
      </c>
      <c r="K67" s="111">
        <f>INDEX(AN65:AN68,MATCH(AK67,$AL65:$AL68,0))</f>
        <v>4</v>
      </c>
      <c r="L67" s="112">
        <f>INDEX(AO65:AO68,MATCH(AK67,$AL65:$AL68,0))</f>
        <v>1</v>
      </c>
      <c r="M67" s="111">
        <f>INDEX(AP65:AP68,MATCH(AK67,$AL65:$AL68,0))</f>
        <v>1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2.96</v>
      </c>
      <c r="AL67" s="52">
        <f>SUM(BD67:BG67)+2.47</f>
        <v>0.9700000000000002</v>
      </c>
      <c r="AM67" s="45" t="str">
        <f>D65</f>
        <v>Pologne</v>
      </c>
      <c r="AN67" s="46">
        <f>SUM(AR67:AU67)</f>
        <v>7</v>
      </c>
      <c r="AO67" s="47">
        <f>E65+F66+F69</f>
        <v>5</v>
      </c>
      <c r="AP67" s="46">
        <f>F65+E66+E69</f>
        <v>2</v>
      </c>
      <c r="AQ67" s="48">
        <f>AO67-AP67</f>
        <v>3</v>
      </c>
      <c r="AR67" s="46">
        <f>IF(ISBLANK(F66),0,IF(AT65=3,0,IF(AT65=1,1,3)))</f>
        <v>3</v>
      </c>
      <c r="AS67" s="46">
        <f>IF(ISBLANK(F69),0,IF(F69&gt;E69,3,IF(F69=E69,1,0)))</f>
        <v>1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1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40203</v>
      </c>
      <c r="BA67" s="46" t="s">
        <v>73</v>
      </c>
      <c r="BB67" s="46">
        <f>10000*(AR67+AU67)+(E65-F65+F66-E66)*100+(E65+F66)</f>
        <v>60305</v>
      </c>
      <c r="BC67" s="48">
        <f>10000*(AS67+AU67)+(E65-F65+F69-E69)*100+(E65+F69)</f>
        <v>40102</v>
      </c>
      <c r="BD67" s="53">
        <f>-BF65</f>
        <v>-0.5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officiels'!H68,AA!E68='Résultats officiels'!E68,'Résultats officiels'!F68=AA!F68),1,""))</f>
        <v/>
      </c>
      <c r="D68" s="68" t="str">
        <f>G65</f>
        <v>Sénégal</v>
      </c>
      <c r="E68" s="217">
        <v>2</v>
      </c>
      <c r="F68" s="217">
        <v>0</v>
      </c>
      <c r="G68" s="73" t="str">
        <f>D64</f>
        <v>Colombie</v>
      </c>
      <c r="H68" s="95">
        <f t="shared" si="0"/>
        <v>1</v>
      </c>
      <c r="I68" s="114">
        <f>AI68</f>
        <v>4</v>
      </c>
      <c r="J68" s="71" t="str">
        <f>INDEX(AM65:AM68,MATCH(AK68,$AL65:$AL68,0))</f>
        <v>Colombie</v>
      </c>
      <c r="K68" s="115">
        <f>INDEX(AN65:AN68,MATCH(AK68,$AL65:$AL68,0))</f>
        <v>0</v>
      </c>
      <c r="L68" s="116">
        <f>INDEX(AO65:AO68,MATCH(AK68,$AL65:$AL68,0))</f>
        <v>1</v>
      </c>
      <c r="M68" s="115">
        <f>INDEX(AP65:AP68,MATCH(AK68,$AL65:$AL68,0))</f>
        <v>6</v>
      </c>
      <c r="N68" s="117">
        <f>INDEX(AQ65:AQ68,MATCH(AK68,$AL65:$AL68,0))</f>
        <v>-5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3.95</v>
      </c>
      <c r="AL68" s="56">
        <f>SUM(BD68:BG68)+2.48</f>
        <v>1.98</v>
      </c>
      <c r="AM68" s="57" t="str">
        <f>G65</f>
        <v>Sénégal</v>
      </c>
      <c r="AN68" s="51">
        <f>SUM(AR68:AU68)</f>
        <v>6</v>
      </c>
      <c r="AO68" s="58">
        <f>F65+E67+E68</f>
        <v>4</v>
      </c>
      <c r="AP68" s="51">
        <f>E65+F67+F68</f>
        <v>2</v>
      </c>
      <c r="AQ68" s="59">
        <f>AO68-AP68</f>
        <v>2</v>
      </c>
      <c r="AR68" s="51">
        <f>IF(ISBLANK(E68),0,IF(AU65=3,0,IF(AU65=1,1,3)))</f>
        <v>3</v>
      </c>
      <c r="AS68" s="51">
        <f>IF(ISBLANK(E67),0,IF(AU66=3,0,IF(AU66=1,1,3)))</f>
        <v>3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1</v>
      </c>
      <c r="AW68" s="51" t="b">
        <f>10*(AQ66-AQ68)+AO66-AO68&lt;0</f>
        <v>1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60303</v>
      </c>
      <c r="BB68" s="51">
        <f>10000*(AR68+AT68)+(E68-F68+F65-E65)*100+(E68+F65)</f>
        <v>30103</v>
      </c>
      <c r="BC68" s="59">
        <f>10000*(AS68+AT68)+(E67-F67+F65-E65)*100+(E67+F65)</f>
        <v>30002</v>
      </c>
      <c r="BD68" s="60">
        <f>-BG65</f>
        <v>-0.5</v>
      </c>
      <c r="BE68" s="61">
        <f>-BG66</f>
        <v>-0.5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officiels'!H69,AA!E69='Résultats officiels'!E69,'Résultats officiels'!F69=AA!F69),1,""))</f>
        <v/>
      </c>
      <c r="D69" s="71" t="str">
        <f>G64</f>
        <v>Japon</v>
      </c>
      <c r="E69" s="217">
        <v>0</v>
      </c>
      <c r="F69" s="217">
        <v>0</v>
      </c>
      <c r="G69" s="74" t="str">
        <f>D65</f>
        <v>Pologne</v>
      </c>
      <c r="H69" s="95">
        <f t="shared" si="0"/>
        <v>3</v>
      </c>
      <c r="I69" s="118"/>
      <c r="J69" s="119" t="str">
        <f>IF(OR(I67&lt;3,I66&lt;2),"TIRAGE AU SORT !!!"," ")</f>
        <v xml:space="preserve"> </v>
      </c>
      <c r="K69" s="175"/>
      <c r="L69" s="175"/>
      <c r="M69" s="175"/>
      <c r="N69" s="17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200" priority="7" stopIfTrue="1">
      <formula>100*$V8+$W8&gt;100*$V9+$W9</formula>
    </cfRule>
  </conditionalFormatting>
  <conditionalFormatting sqref="U9 U11 U13 U15 U17 U19 U21 U23 U27 U29 U31 U33 U37 U39 U44">
    <cfRule type="expression" dxfId="199" priority="6" stopIfTrue="1">
      <formula>100*$V9+$W9&gt;100*$V8+$W8</formula>
    </cfRule>
  </conditionalFormatting>
  <conditionalFormatting sqref="AA43">
    <cfRule type="expression" dxfId="198" priority="5" stopIfTrue="1">
      <formula>100*$AB43+$AC43&gt;100*$AB44+$AC44</formula>
    </cfRule>
  </conditionalFormatting>
  <conditionalFormatting sqref="AA44">
    <cfRule type="expression" dxfId="197" priority="4" stopIfTrue="1">
      <formula>100*$AB44+$AC44&gt;100*$AB43+$AC43</formula>
    </cfRule>
  </conditionalFormatting>
  <conditionalFormatting sqref="J35:N35 J43:N43 J11:N11 J27:N27 J19:N19 J51:N51 J59:N59 J67:N67">
    <cfRule type="expression" dxfId="196" priority="3" stopIfTrue="1">
      <formula>OR($I11&lt;3)</formula>
    </cfRule>
  </conditionalFormatting>
  <conditionalFormatting sqref="J36:N36 J44:N44 J12:N12 J28:N28 J20:N20 J52:N52 J60:N60 J68:N68">
    <cfRule type="expression" dxfId="195" priority="2" stopIfTrue="1">
      <formula>$I12&lt;3</formula>
    </cfRule>
  </conditionalFormatting>
  <conditionalFormatting sqref="U46:U47 AA46:AA51">
    <cfRule type="cellIs" dxfId="194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4" t="s">
        <v>163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-1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 t="str">
        <f>IF(H8=0,"",IF(H8='Résultats officiels'!H8,1,""))</f>
        <v/>
      </c>
      <c r="C8" s="70" t="str">
        <f>IF(H8=0,"",IF(AND(H8='Résultats officiels'!H8,AB!E8='Résultats officiels'!E8,'Résultats officiels'!F8=AB!F8),1,""))</f>
        <v/>
      </c>
      <c r="D8" s="67" t="s">
        <v>104</v>
      </c>
      <c r="E8" s="217">
        <v>0</v>
      </c>
      <c r="F8" s="217">
        <v>1</v>
      </c>
      <c r="G8" s="72" t="s">
        <v>123</v>
      </c>
      <c r="H8" s="95">
        <f>IF(E8="",0,IF(F8="",0,IF(E8&gt;F8,1,IF(E8&lt;F8,2,IF(E8=F8,3)))))</f>
        <v>2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1</v>
      </c>
      <c r="P8" s="293"/>
      <c r="Q8" s="97" t="str">
        <f>IF(AND('Résultats officiels'!O8&gt;0,U8='Résultats officiels'!U8),"E",IF(AND('Résultats officiels'!O12&gt;0,'Résultats officiels'!U13=AB!U8),"E",""))</f>
        <v>E</v>
      </c>
      <c r="R8" s="98" t="str">
        <f>IF('Résultats officiels'!O8=0,"",IF(AND(U8='Résultats officiels'!U8,AB!U9='Résultats officiels'!U9),"A",""))</f>
        <v>A</v>
      </c>
      <c r="S8" s="286">
        <f>IF(O8=0,"",IF(AND(R8="A",O8='Résultats officiels'!O8),1,IF(AND(AB!R9="A",AB!O8='Résultats officiels'!O12),1,"")))</f>
        <v>1</v>
      </c>
      <c r="T8" s="287" t="str">
        <f>IF(O8=0,"",IF(AND(R8="A",O8='Résultats officiels'!O8,V8='Résultats officiels'!V8,'Résultats officiels'!V9=AB!V9),1,IF(AND(AB!R9="A",AB!O8='Résultats officiels'!O12,AB!V8='Résultats officiels'!V13,'Résultats officiels'!V12=AB!V9),1,"")))</f>
        <v/>
      </c>
      <c r="U8" s="99" t="str">
        <f>IF(OR(I10&lt;2),"A1",T(J9))</f>
        <v>Uruguay</v>
      </c>
      <c r="V8" s="218">
        <v>1</v>
      </c>
      <c r="W8" s="12">
        <v>5</v>
      </c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officiels'!H9,AB!E9='Résultats officiels'!E9,'Résultats officiels'!F9=AB!F9),1,""))</f>
        <v/>
      </c>
      <c r="D9" s="68" t="s">
        <v>122</v>
      </c>
      <c r="E9" s="217">
        <v>1</v>
      </c>
      <c r="F9" s="217">
        <v>2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5</v>
      </c>
      <c r="M9" s="103">
        <f>INDEX(AP9:AP12,MATCH(AK9,$AL9:$AL12,0))</f>
        <v>1</v>
      </c>
      <c r="N9" s="105">
        <f>INDEX(AQ9:AQ12,MATCH(AK9,$AL9:$AL12,0))</f>
        <v>4</v>
      </c>
      <c r="O9" s="293"/>
      <c r="P9" s="293"/>
      <c r="Q9" s="97" t="str">
        <f>IF(AND('Résultats officiels'!O8&gt;0,U9='Résultats officiels'!U9),"E",IF(AND('Résultats officiels'!O12&gt;0,'Résultats officiels'!U12=AB!U9),"E",""))</f>
        <v>E</v>
      </c>
      <c r="R9" s="98" t="str">
        <f>IF('Résultats officiels'!O12=0,"",IF(AND(U8='Résultats officiels'!U13,'Résultats officiels'!U12=AB!U9),"A",""))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1</v>
      </c>
      <c r="W9" s="12">
        <v>4</v>
      </c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3.95</v>
      </c>
      <c r="AM9" s="21" t="str">
        <f>D8</f>
        <v>Russie</v>
      </c>
      <c r="AN9" s="22">
        <f>SUM(AR9:AU9)</f>
        <v>0</v>
      </c>
      <c r="AO9" s="23">
        <f>E8+E10+F12</f>
        <v>0</v>
      </c>
      <c r="AP9" s="22">
        <f>F8+F10+E12</f>
        <v>3</v>
      </c>
      <c r="AQ9" s="24">
        <f>AO9-AP9</f>
        <v>-3</v>
      </c>
      <c r="AR9" s="22" t="s">
        <v>73</v>
      </c>
      <c r="AS9" s="22">
        <f>IF(ISBLANK(E8),0,IF(E8&gt;F8,3,IF(E8=F8,1,0)))</f>
        <v>0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0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-200</v>
      </c>
      <c r="BA9" s="22">
        <f>10000*(AS9+AU9)+(E8-F8+F12-E12)*100+(E8+F12)</f>
        <v>-200</v>
      </c>
      <c r="BB9" s="22">
        <f>10000*(AT9+AU9)+(E10-F10+F12-E12)*100+(E10+F12)</f>
        <v>-200</v>
      </c>
      <c r="BC9" s="24" t="s">
        <v>73</v>
      </c>
      <c r="BD9" s="23" t="s">
        <v>73</v>
      </c>
      <c r="BE9" s="25">
        <f>IF($AN9&gt;$AN10,-0.5,IF($AN10&gt;$AN9,0.5,IF(AW9,-0.5,IF(AV10,0.5,BU9))))</f>
        <v>0.5</v>
      </c>
      <c r="BF9" s="25">
        <f>IF($AN9&gt;$AN11,-0.5,IF($AN11&gt;$AN9,0.5,IF(AX9,-0.5,IF(AV11,0.5,BV9))))</f>
        <v>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officiels'!H10,AB!E10='Résultats officiels'!E10,'Résultats officiels'!F10=AB!F10),1,""))</f>
        <v/>
      </c>
      <c r="D10" s="68" t="str">
        <f>D8</f>
        <v>Russie</v>
      </c>
      <c r="E10" s="217">
        <v>0</v>
      </c>
      <c r="F10" s="217">
        <v>1</v>
      </c>
      <c r="G10" s="73" t="str">
        <f>D9</f>
        <v>Egypte</v>
      </c>
      <c r="H10" s="95">
        <f t="shared" si="0"/>
        <v>2</v>
      </c>
      <c r="I10" s="106">
        <f>AI10</f>
        <v>2</v>
      </c>
      <c r="J10" s="107" t="str">
        <f>INDEX(AM9:AM12,MATCH(AK10,$AL9:$AL12,0))</f>
        <v>Egypte</v>
      </c>
      <c r="K10" s="108">
        <f>INDEX(AN9:AN12,MATCH(AK10,$AL9:$AL12,0))</f>
        <v>4</v>
      </c>
      <c r="L10" s="109">
        <f>INDEX(AO9:AO12,MATCH(AK10,$AL9:$AL12,0))</f>
        <v>3</v>
      </c>
      <c r="M10" s="108">
        <f>INDEX(AP9:AP12,MATCH(AK10,$AL9:$AL12,0))</f>
        <v>3</v>
      </c>
      <c r="N10" s="110">
        <f>INDEX(AQ9:AQ12,MATCH(AK10,$AL9:$AL12,0))</f>
        <v>0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officiels'!U15=AB!U10),"E",""))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officiels'!O10),1,IF(AND(AB!R11="A",AB!O10='Résultats officiels'!O14),1,"")))</f>
        <v/>
      </c>
      <c r="T10" s="310" t="str">
        <f>IF(O10=0,"",IF(AND(R10="A",O10='Résultats officiels'!O10,V10='Résultats officiels'!V10,'Résultats officiels'!V11=AB!V11),1,IF(AND(AB!R11="A",AB!O10='Résultats officiels'!O14,AB!V10='Résultats officiels'!V15,'Résultats officiels'!V14=AB!V11),1,"")))</f>
        <v/>
      </c>
      <c r="U10" s="99" t="str">
        <f>IF(OR(I26&lt;2),"C1",T(J25))</f>
        <v>France</v>
      </c>
      <c r="V10" s="218">
        <v>2</v>
      </c>
      <c r="W10" s="12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1.9700000000000002</v>
      </c>
      <c r="AL10" s="28">
        <f>SUM(BD10:BG10)+2.46</f>
        <v>2.96</v>
      </c>
      <c r="AM10" s="21" t="str">
        <f>G8</f>
        <v>Arabie Saoudite</v>
      </c>
      <c r="AN10" s="22">
        <f>SUM(AR10:AU10)</f>
        <v>4</v>
      </c>
      <c r="AO10" s="23">
        <f>F8+F11+E13</f>
        <v>2</v>
      </c>
      <c r="AP10" s="22">
        <f>E8+E11+F13</f>
        <v>3</v>
      </c>
      <c r="AQ10" s="24">
        <f>AO10-AP10</f>
        <v>-1</v>
      </c>
      <c r="AR10" s="22">
        <f>IF(ISBLANK(F8),0,IF(AS9=3,0,IF(AS9=1,1,3)))</f>
        <v>3</v>
      </c>
      <c r="AS10" s="22" t="s">
        <v>73</v>
      </c>
      <c r="AT10" s="22">
        <f>IF(ISBLANK(E13),0,IF(AS11=3,0,IF(AS11=1,1,3)))</f>
        <v>1</v>
      </c>
      <c r="AU10" s="22">
        <f>IF(ISBLANK(F11),0,IF(F11&gt;E11,3,IF(F11=E11,1,0)))</f>
        <v>0</v>
      </c>
      <c r="AV10" s="23" t="b">
        <f>(10*(AQ9-AQ10)+AO9-AO10&lt;0)</f>
        <v>1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40102</v>
      </c>
      <c r="BA10" s="22">
        <f>10000*(AR10+AU10)+(F8-E8+F11-E11)*100+(F8+F11)</f>
        <v>29901</v>
      </c>
      <c r="BB10" s="22" t="s">
        <v>73</v>
      </c>
      <c r="BC10" s="24">
        <f>10000*(AT10+AU10)+(F11-E11+E13-F13)*100+(F11+E13)</f>
        <v>9801</v>
      </c>
      <c r="BD10" s="29">
        <f>-BE9</f>
        <v>-0.5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officiels'!H11,AB!E11='Résultats officiels'!E11,'Résultats officiels'!F11=AB!F11),1,""))</f>
        <v/>
      </c>
      <c r="D11" s="68" t="str">
        <f>G9</f>
        <v>Uruguay</v>
      </c>
      <c r="E11" s="217">
        <v>2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Arabie Saoudite</v>
      </c>
      <c r="K11" s="111">
        <f>INDEX(AN9:AN12,MATCH(AK11,$AL9:$AL12,0))</f>
        <v>4</v>
      </c>
      <c r="L11" s="112">
        <f>INDEX(AO9:AO12,MATCH(AK11,$AL9:$AL12,0))</f>
        <v>2</v>
      </c>
      <c r="M11" s="111">
        <f>INDEX(AP9:AP12,MATCH(AK11,$AL9:$AL12,0))</f>
        <v>3</v>
      </c>
      <c r="N11" s="113">
        <f>INDEX(AQ9:AQ12,MATCH(AK11,$AL9:$AL12,0))</f>
        <v>-1</v>
      </c>
      <c r="O11" s="293"/>
      <c r="P11" s="293"/>
      <c r="Q11" s="97" t="str">
        <f>IF(AND('Résultats officiels'!O10&gt;0,U11='Résultats officiels'!U11),"E",IF(AND('Résultats officiels'!O14&gt;0,'Résultats officiels'!U14=AB!U11),"E",""))</f>
        <v/>
      </c>
      <c r="R11" s="98" t="str">
        <f>IF('Résultats officiels'!O14=0,"",IF(AND(U10='Résultats officiels'!U15,'Résultats officiels'!U14=AB!U11),"A",""))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Islande</v>
      </c>
      <c r="V11" s="219">
        <v>1</v>
      </c>
      <c r="W11" s="12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2.96</v>
      </c>
      <c r="AL11" s="28">
        <f>SUM(BD11:BG11)+2.47</f>
        <v>1.9700000000000002</v>
      </c>
      <c r="AM11" s="21" t="str">
        <f>D9</f>
        <v>Egypte</v>
      </c>
      <c r="AN11" s="22">
        <f>SUM(AR11:AU11)</f>
        <v>4</v>
      </c>
      <c r="AO11" s="23">
        <f>E9+F10+F13</f>
        <v>3</v>
      </c>
      <c r="AP11" s="22">
        <f>F9+E10+E13</f>
        <v>3</v>
      </c>
      <c r="AQ11" s="24">
        <f>AO11-AP11</f>
        <v>0</v>
      </c>
      <c r="AR11" s="22">
        <f>IF(ISBLANK(F10),0,IF(AT9=3,0,IF(AT9=1,1,3)))</f>
        <v>3</v>
      </c>
      <c r="AS11" s="22">
        <f>IF(ISBLANK(F13),0,IF(F13&gt;E13,3,IF(F13=E13,1,0)))</f>
        <v>1</v>
      </c>
      <c r="AT11" s="22" t="s">
        <v>73</v>
      </c>
      <c r="AU11" s="22">
        <f>IF(ISBLANK(E9),0,IF(E9&gt;F9,3,IF(E9=F9,1,0)))</f>
        <v>0</v>
      </c>
      <c r="AV11" s="23" t="b">
        <f>10*(AQ9-AQ11)+AO9-AO11&lt;0</f>
        <v>1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40102</v>
      </c>
      <c r="BA11" s="22" t="s">
        <v>73</v>
      </c>
      <c r="BB11" s="22">
        <f>10000*(AR11+AU11)+(E9-F9+F10-E10)*100+(E9+F10)</f>
        <v>30002</v>
      </c>
      <c r="BC11" s="24">
        <f>10000*(AS11+AU11)+(E9-F9+F13-E13)*100+(E9+F13)</f>
        <v>9902</v>
      </c>
      <c r="BD11" s="29">
        <f>-BF9</f>
        <v>-0.5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officiels'!H12,AB!E12='Résultats officiels'!E12,'Résultats officiels'!F12=AB!F12),1,""))</f>
        <v/>
      </c>
      <c r="D12" s="68" t="str">
        <f>G9</f>
        <v>Uruguay</v>
      </c>
      <c r="E12" s="217">
        <v>1</v>
      </c>
      <c r="F12" s="217">
        <v>0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Russie</v>
      </c>
      <c r="K12" s="115">
        <f>INDEX(AN9:AN12,MATCH(AK12,$AL9:$AL12,0))</f>
        <v>0</v>
      </c>
      <c r="L12" s="116">
        <f>INDEX(AO9:AO12,MATCH(AK12,$AL9:$AL12,0))</f>
        <v>0</v>
      </c>
      <c r="M12" s="115">
        <f>INDEX(AP9:AP12,MATCH(AK12,$AL9:$AL12,0))</f>
        <v>3</v>
      </c>
      <c r="N12" s="117">
        <f>INDEX(AQ9:AQ12,MATCH(AK12,$AL9:$AL12,0))</f>
        <v>-3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officiels'!U9=AB!U12),"E",""))</f>
        <v>E</v>
      </c>
      <c r="R12" s="98" t="str">
        <f>IF('Résultats officiels'!O12=0,"",IF(AND(U12='Résultats officiels'!U12,'Résultats officiels'!U13=AB!U13),"A",""))</f>
        <v/>
      </c>
      <c r="S12" s="286" t="str">
        <f>IF(O12=0,"",IF(AND(R12="A",O12='Résultats officiels'!O12),1,IF(AND(AB!R13="A",AB!O12='Résultats officiels'!O8),1,"")))</f>
        <v/>
      </c>
      <c r="T12" s="308" t="str">
        <f>IF(O12=0,"",IF(AND(R12="A",O12='Résultats officiels'!O12,V12='Résultats officiels'!V12,'Résultats officiels'!V13=AB!V13),1,IF(AND(AB!R13="A",AB!O12='Résultats officiels'!O8,AB!V12='Résultats officiels'!V9,'Résultats officiels'!V8=AB!V13),1,"")))</f>
        <v/>
      </c>
      <c r="U12" s="99" t="str">
        <f>IF(OR(I18&lt;2),"B1",T(J17))</f>
        <v>Espagne</v>
      </c>
      <c r="V12" s="218">
        <v>2</v>
      </c>
      <c r="W12" s="12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3.95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5</v>
      </c>
      <c r="AP12" s="27">
        <f>E9+F11+F12</f>
        <v>1</v>
      </c>
      <c r="AQ12" s="33">
        <f>AO12-AP12</f>
        <v>4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60303</v>
      </c>
      <c r="BB12" s="27">
        <f>10000*(AR12+AT12)+(F9-E9+E12-F12)*100+(F9+E12)</f>
        <v>60203</v>
      </c>
      <c r="BC12" s="33">
        <f>10000*(AS12+AT12)+(E11-F11+F9-E9)*100+(E11+F9)</f>
        <v>60304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officiels'!H13,AB!E13='Résultats officiels'!E13,'Résultats officiels'!F13=AB!F13),1,""))</f>
        <v/>
      </c>
      <c r="D13" s="71" t="str">
        <f>G8</f>
        <v>Arabie Saoudite</v>
      </c>
      <c r="E13" s="217">
        <v>1</v>
      </c>
      <c r="F13" s="217">
        <v>1</v>
      </c>
      <c r="G13" s="74" t="str">
        <f>D9</f>
        <v>Egypte</v>
      </c>
      <c r="H13" s="95">
        <f t="shared" si="0"/>
        <v>3</v>
      </c>
      <c r="I13" s="118"/>
      <c r="J13" s="119" t="str">
        <f>IF(OR(I11&lt;3,I10&lt;2),"TIRAGE AU SORT !!!"," ")</f>
        <v xml:space="preserve"> </v>
      </c>
      <c r="K13" s="175"/>
      <c r="L13" s="175"/>
      <c r="M13" s="175"/>
      <c r="N13" s="175"/>
      <c r="O13" s="293"/>
      <c r="P13" s="293"/>
      <c r="Q13" s="97" t="str">
        <f>IF(AND('Résultats officiels'!O12&gt;0,U13='Résultats officiels'!U13),"E",IF(AND('Résultats officiels'!O8&gt;0,'Résultats officiels'!U8=AB!U13),"E",""))</f>
        <v/>
      </c>
      <c r="R13" s="98" t="str">
        <f>IF('Résultats officiels'!O8=0,"",IF(AND(U12='Résultats officiels'!U9,'Résultats officiels'!U8=AB!U13),"A",""))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Egypte</v>
      </c>
      <c r="V13" s="219">
        <v>0</v>
      </c>
      <c r="W13" s="12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7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officiels'!U11=AB!U14),"E",""))</f>
        <v>E</v>
      </c>
      <c r="R14" s="98" t="str">
        <f>IF('Résultats officiels'!O14=0,"",IF(AND(U14='Résultats officiels'!U14,'Résultats officiels'!U15=AB!U15),"A",""))</f>
        <v/>
      </c>
      <c r="S14" s="286" t="str">
        <f>IF(O14=0,"",IF(AND(R14="A",O14='Résultats officiels'!O14),1,IF(AND(AB!R15="A",AB!O14='Résultats officiels'!O10),1,"")))</f>
        <v/>
      </c>
      <c r="T14" s="308" t="str">
        <f>IF(O14=0,"",IF(AND(R14="A",O14='Résultats officiels'!O14,V14='Résultats officiels'!V14,'Résultats officiels'!V15=AB!V15),1,IF(AND(AB!R15="A",AB!O14='Résultats officiels'!O10,AB!V14='Résultats officiels'!V11,'Résultats officiels'!V10=AB!V15),1,"")))</f>
        <v/>
      </c>
      <c r="U14" s="99" t="str">
        <f>IF(OR(I34&lt;2),"D1",T(J33))</f>
        <v>Argentine</v>
      </c>
      <c r="V14" s="218">
        <v>3</v>
      </c>
      <c r="W14" s="12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7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officiels'!U10=AB!U15),"E",""))</f>
        <v>E</v>
      </c>
      <c r="R15" s="98" t="str">
        <f>IF('Résultats officiels'!O10=0,"",IF(AND(U15='Résultats officiels'!U10,'Résultats officiels'!U11=AB!U14),"A",""))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19">
        <v>1</v>
      </c>
      <c r="W15" s="12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officiels'!H16,AB!E16='Résultats officiels'!E16,'Résultats officiels'!F16=AB!F16),1,""))</f>
        <v/>
      </c>
      <c r="D16" s="67" t="s">
        <v>124</v>
      </c>
      <c r="E16" s="217">
        <v>0</v>
      </c>
      <c r="F16" s="217">
        <v>0</v>
      </c>
      <c r="G16" s="72" t="s">
        <v>96</v>
      </c>
      <c r="H16" s="95">
        <f t="shared" si="0"/>
        <v>3</v>
      </c>
      <c r="I16" s="177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officiels'!U21=AB!U16),"E",""))</f>
        <v>E</v>
      </c>
      <c r="R16" s="98" t="str">
        <f>IF('Résultats officiels'!O16=0,"",IF(AND(U16='Résultats officiels'!U16,'Résultats officiels'!U17=AB!U17),"A",""))</f>
        <v/>
      </c>
      <c r="S16" s="286" t="str">
        <f>IF(O16=0,"",IF(AND(R16="A",O16='Résultats officiels'!O16),1,IF(AND(AB!R17="A",AB!O16='Résultats officiels'!O20),1,"")))</f>
        <v/>
      </c>
      <c r="T16" s="308" t="str">
        <f>IF(O16=0,"",IF(AND(R16="A",O16='Résultats officiels'!O16,V16='Résultats officiels'!V16,'Résultats officiels'!V17=AB!V17),1,IF(AND(AB!R17="A",AB!O16='Résultats officiels'!O20,AB!V16='Résultats officiels'!V21,'Résultats officiels'!V20=AB!V17),1,"")))</f>
        <v/>
      </c>
      <c r="U16" s="121" t="str">
        <f>IF(OR(I42&lt;2),"E1",T(J41))</f>
        <v>Brésil</v>
      </c>
      <c r="V16" s="218">
        <v>1</v>
      </c>
      <c r="W16" s="12">
        <v>5</v>
      </c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officiels'!H17,AB!E17='Résultats officiels'!E17,'Résultats officiels'!F17=AB!F17),1,""))</f>
        <v/>
      </c>
      <c r="D17" s="68" t="s">
        <v>101</v>
      </c>
      <c r="E17" s="217">
        <v>1</v>
      </c>
      <c r="F17" s="217">
        <v>2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9</v>
      </c>
      <c r="L17" s="104">
        <f>INDEX(AO17:AO20,MATCH(AK17,$AL17:$AL20,0))</f>
        <v>6</v>
      </c>
      <c r="M17" s="103">
        <f>INDEX(AP17:AP20,MATCH(AK17,$AL17:$AL20,0))</f>
        <v>2</v>
      </c>
      <c r="N17" s="123">
        <f>INDEX(AQ17:AQ20,MATCH(AK17,$AL17:$AL20,0))</f>
        <v>4</v>
      </c>
      <c r="O17" s="293"/>
      <c r="P17" s="293"/>
      <c r="Q17" s="97" t="str">
        <f>IF(AND('Résultats officiels'!O16&gt;0,U17='Résultats officiels'!U17),"E",IF(AND('Résultats officiels'!O20&gt;0,'Résultats officiels'!U20=AB!U17),"E",""))</f>
        <v>E</v>
      </c>
      <c r="R17" s="98" t="str">
        <f>IF('Résultats officiels'!O20=0,"",IF(AND(U16='Résultats officiels'!U21,'Résultats officiels'!U20=AB!U17),"A",""))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Suède</v>
      </c>
      <c r="V17" s="219">
        <v>1</v>
      </c>
      <c r="W17" s="12">
        <v>3</v>
      </c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3.95</v>
      </c>
      <c r="AM17" s="21" t="str">
        <f>D16</f>
        <v>Maroc</v>
      </c>
      <c r="AN17" s="22">
        <f>SUM(AR17:AU17)</f>
        <v>1</v>
      </c>
      <c r="AO17" s="23">
        <f>E16+E18+F20</f>
        <v>1</v>
      </c>
      <c r="AP17" s="22">
        <f>F16+F18+E20</f>
        <v>3</v>
      </c>
      <c r="AQ17" s="24">
        <f>AO17-AP17</f>
        <v>-2</v>
      </c>
      <c r="AR17" s="22" t="s">
        <v>73</v>
      </c>
      <c r="AS17" s="22">
        <f>IF(ISBLANK(E16),0,IF(E16&gt;F16,3,IF(E16=F16,1,0)))</f>
        <v>1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0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9900</v>
      </c>
      <c r="BA17" s="22">
        <f>10000*(AS17+AU17)+(E16-F16+F20-E20)*100+(E16+F20)</f>
        <v>9901</v>
      </c>
      <c r="BB17" s="22">
        <f>10000*(AT17+AU17)+(F20-E20+E18-F18)*100+(F20+E18)</f>
        <v>-199</v>
      </c>
      <c r="BC17" s="24" t="s">
        <v>73</v>
      </c>
      <c r="BD17" s="23" t="s">
        <v>73</v>
      </c>
      <c r="BE17" s="25">
        <f>IF($AN17&gt;$AN18,-0.5,IF($AN18&gt;$AN17,0.5,IF(AW17,-0.5,IF(AV18,0.5,BU17))))</f>
        <v>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>
        <f>IF(H18=0,"",IF(AND(H18='Résultats officiels'!H18,AB!E18='Résultats officiels'!E18,'Résultats officiels'!F18=AB!F18),1,""))</f>
        <v>1</v>
      </c>
      <c r="D18" s="68" t="str">
        <f>D16</f>
        <v>Maroc</v>
      </c>
      <c r="E18" s="217">
        <v>0</v>
      </c>
      <c r="F18" s="217">
        <v>1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4</v>
      </c>
      <c r="L18" s="109">
        <f>INDEX(AO17:AO20,MATCH(AK18,$AL17:$AL20,0))</f>
        <v>3</v>
      </c>
      <c r="M18" s="108">
        <f>INDEX(AP17:AP20,MATCH(AK18,$AL17:$AL20,0))</f>
        <v>3</v>
      </c>
      <c r="N18" s="110">
        <f>INDEX(AQ17:AQ20,MATCH(AK18,$AL17:$AL20,0))</f>
        <v>0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officiels'!U23=AB!U18),"E",""))</f>
        <v>E</v>
      </c>
      <c r="R18" s="98" t="str">
        <f>IF('Résultats officiels'!O18=0,"",IF(AND(U18='Résultats officiels'!U18,'Résultats officiels'!U19=AB!U19),"A",""))</f>
        <v/>
      </c>
      <c r="S18" s="286" t="str">
        <f>IF(O18=0,"",IF(AND(R18="A",O18='Résultats officiels'!O18),1,IF(AND(AB!R19="A",AB!O18='Résultats officiels'!O22),1,"")))</f>
        <v/>
      </c>
      <c r="T18" s="308" t="str">
        <f>IF(O18=0,"",IF(AND(R18="A",O18='Résultats officiels'!O18,V18='Résultats officiels'!V18,'Résultats officiels'!V19=AB!V19),1,IF(AND(AB!R19="A",AB!O18='Résultats officiels'!O22,AB!V18='Résultats officiels'!V23,'Résultats officiels'!V22=AB!V19),1,"")))</f>
        <v/>
      </c>
      <c r="U18" s="121" t="str">
        <f>IF(OR(I58&lt;2),"G1",T(J57))</f>
        <v>Belgique</v>
      </c>
      <c r="V18" s="218">
        <v>2</v>
      </c>
      <c r="W18" s="12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2.96</v>
      </c>
      <c r="AM18" s="21" t="str">
        <f>G16</f>
        <v>Iran</v>
      </c>
      <c r="AN18" s="22">
        <f>SUM(AR18:AU18)</f>
        <v>2</v>
      </c>
      <c r="AO18" s="23">
        <f>F16+F19+E21</f>
        <v>1</v>
      </c>
      <c r="AP18" s="22">
        <f>E16+E19+F21</f>
        <v>3</v>
      </c>
      <c r="AQ18" s="24">
        <f>AO18-AP18</f>
        <v>-2</v>
      </c>
      <c r="AR18" s="22">
        <f>IF(ISBLANK(F16),0,IF(AS17=3,0,IF(AS17=1,1,3)))</f>
        <v>1</v>
      </c>
      <c r="AS18" s="22" t="s">
        <v>73</v>
      </c>
      <c r="AT18" s="22">
        <f>IF(ISBLANK(E21),0,IF(AS19=3,0,IF(AS19=1,1,3)))</f>
        <v>1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20001</v>
      </c>
      <c r="BA18" s="22">
        <f>10000*(AR18+AU18)+(F16-E16+F19-E19)*100+(F16+F19)</f>
        <v>9800</v>
      </c>
      <c r="BB18" s="22" t="s">
        <v>73</v>
      </c>
      <c r="BC18" s="24">
        <f>10000*(AT18+AU18)+(F19-E19+E21-F21)*100+(F19+E21)</f>
        <v>9801</v>
      </c>
      <c r="BD18" s="29">
        <f>-BE17</f>
        <v>-0.5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officiels'!H19,AB!E19='Résultats officiels'!E19,'Résultats officiels'!F19=AB!F19),1,""))</f>
        <v/>
      </c>
      <c r="D19" s="68" t="str">
        <f>G17</f>
        <v>Espagne</v>
      </c>
      <c r="E19" s="217">
        <v>2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Iran</v>
      </c>
      <c r="K19" s="111">
        <f>INDEX(AN17:AN20,MATCH(AK19,$AL17:$AL20,0))</f>
        <v>2</v>
      </c>
      <c r="L19" s="112">
        <f>INDEX(AO17:AO20,MATCH(AK19,$AL17:$AL20,0))</f>
        <v>1</v>
      </c>
      <c r="M19" s="111">
        <f>INDEX(AP17:AP20,MATCH(AK19,$AL17:$AL20,0))</f>
        <v>3</v>
      </c>
      <c r="N19" s="113">
        <f>INDEX(AQ17:AQ20,MATCH(AK19,$AL17:$AL20,0))</f>
        <v>-2</v>
      </c>
      <c r="O19" s="293"/>
      <c r="P19" s="293"/>
      <c r="Q19" s="97" t="str">
        <f>IF(AND('Résultats officiels'!O18&gt;0,U19='Résultats officiels'!U19),"E",IF(AND('Résultats officiels'!O22&gt;0,'Résultats officiels'!U22=AB!U19),"E",""))</f>
        <v/>
      </c>
      <c r="R19" s="98" t="str">
        <f>IF('Résultats officiels'!O22=0,"",IF(AND(U18='Résultats officiels'!U23,'Résultats officiels'!U22=AB!U19),"A",""))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Pologne</v>
      </c>
      <c r="V19" s="219">
        <v>1</v>
      </c>
      <c r="W19" s="12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2.96</v>
      </c>
      <c r="AL19" s="28">
        <f>SUM(BD19:BG19)+2.47</f>
        <v>1.9700000000000002</v>
      </c>
      <c r="AM19" s="21" t="str">
        <f>D17</f>
        <v>Portugal</v>
      </c>
      <c r="AN19" s="22">
        <f>SUM(AR19:AU19)</f>
        <v>4</v>
      </c>
      <c r="AO19" s="23">
        <f>E17+F18+F21</f>
        <v>3</v>
      </c>
      <c r="AP19" s="22">
        <f>F17+E18+E21</f>
        <v>3</v>
      </c>
      <c r="AQ19" s="24">
        <f>AO19-AP19</f>
        <v>0</v>
      </c>
      <c r="AR19" s="22">
        <f>IF(ISBLANK(F18),0,IF(AT17=3,0,IF(AT17=1,1,3)))</f>
        <v>3</v>
      </c>
      <c r="AS19" s="22">
        <f>IF(ISBLANK(F21),0,IF(F21&gt;E21,3,IF(F21=E21,1,0)))</f>
        <v>1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40102</v>
      </c>
      <c r="BA19" s="22" t="s">
        <v>73</v>
      </c>
      <c r="BB19" s="22">
        <f>10000*(AR19+AU19)+(E17-F17+F18-E18)*100+(E17+F18)</f>
        <v>30002</v>
      </c>
      <c r="BC19" s="24">
        <f>10000*(AS19+AU19)+(E17-F17+F21-E21)*100+(E17+F21)</f>
        <v>9902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officiels'!H20,AB!E20='Résultats officiels'!E20,'Résultats officiels'!F20=AB!F20),1,""))</f>
        <v/>
      </c>
      <c r="D20" s="68" t="str">
        <f>G17</f>
        <v>Espagne</v>
      </c>
      <c r="E20" s="217">
        <v>2</v>
      </c>
      <c r="F20" s="217">
        <v>1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Maroc</v>
      </c>
      <c r="K20" s="115">
        <f>INDEX(AN17:AN20,MATCH(AK20,$AL17:$AL20,0))</f>
        <v>1</v>
      </c>
      <c r="L20" s="116">
        <f>INDEX(AO17:AO20,MATCH(AK20,$AL17:$AL20,0))</f>
        <v>1</v>
      </c>
      <c r="M20" s="115">
        <f>INDEX(AP17:AP20,MATCH(AK20,$AL17:$AL20,0))</f>
        <v>3</v>
      </c>
      <c r="N20" s="117">
        <f>INDEX(AQ17:AQ20,MATCH(AK20,$AL17:$AL20,0))</f>
        <v>-2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officiels'!U17=AB!U20),"E",""))</f>
        <v/>
      </c>
      <c r="R20" s="98" t="str">
        <f>IF('Résultats officiels'!O20=0,"",IF(AND(U20='Résultats officiels'!U20,'Résultats officiels'!U21=AB!U21),"A",""))</f>
        <v/>
      </c>
      <c r="S20" s="286" t="str">
        <f>IF(O20=0,"",IF(AND(R20="A",O20='Résultats officiels'!O20),1,IF(AND(AB!R21="A",AB!O20='Résultats officiels'!O16),1,"")))</f>
        <v/>
      </c>
      <c r="T20" s="308" t="str">
        <f>IF(O20=0,"",IF(AND(R20="A",O20='Résultats officiels'!O20,V20='Résultats officiels'!V20,'Résultats officiels'!V21=AB!V21),1,IF(AND(AB!R21="A",AB!O20='Résultats officiels'!O16,AB!V20='Résultats officiels'!V17,'Résultats officiels'!V16=AB!V21),1,"")))</f>
        <v/>
      </c>
      <c r="U20" s="121" t="str">
        <f>IF(OR(I50&lt;2),"F1",T(J49))</f>
        <v>Allemagne</v>
      </c>
      <c r="V20" s="218">
        <v>3</v>
      </c>
      <c r="W20" s="12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3.95</v>
      </c>
      <c r="AL20" s="30">
        <f>SUM(BD20:BG20)+2.48</f>
        <v>0.98</v>
      </c>
      <c r="AM20" s="31" t="str">
        <f>G17</f>
        <v>Espagne</v>
      </c>
      <c r="AN20" s="27">
        <f>SUM(AR20:AU20)</f>
        <v>9</v>
      </c>
      <c r="AO20" s="32">
        <f>F17+E19+E20</f>
        <v>6</v>
      </c>
      <c r="AP20" s="27">
        <f>E17+F19+F20</f>
        <v>2</v>
      </c>
      <c r="AQ20" s="33">
        <f>AO20-AP20</f>
        <v>4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60304</v>
      </c>
      <c r="BB20" s="27">
        <f>10000*(AR20+AT20)+(E20-F20+F17-E17)*100+(E20+F17)</f>
        <v>60204</v>
      </c>
      <c r="BC20" s="33">
        <f>10000*(AS20+AT20)+(E19-F19+F17-E17)*100+(E19+F17)</f>
        <v>60304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>
        <f>IF(H21=0,"",IF(H21='Résultats officiels'!H21,1,""))</f>
        <v>1</v>
      </c>
      <c r="C21" s="75">
        <f>IF(H21=0,"",IF(AND(H21='Résultats officiels'!H21,AB!E21='Résultats officiels'!E21,'Résultats officiels'!F21=AB!F21),1,""))</f>
        <v>1</v>
      </c>
      <c r="D21" s="71" t="str">
        <f>G16</f>
        <v>Iran</v>
      </c>
      <c r="E21" s="217">
        <v>1</v>
      </c>
      <c r="F21" s="217">
        <v>1</v>
      </c>
      <c r="G21" s="74" t="str">
        <f>D17</f>
        <v>Portugal</v>
      </c>
      <c r="H21" s="95">
        <f t="shared" si="0"/>
        <v>3</v>
      </c>
      <c r="I21" s="118"/>
      <c r="J21" s="119" t="str">
        <f>IF(OR(I19&lt;3,I18&lt;2),"TIRAGE AU SORT !!!"," ")</f>
        <v xml:space="preserve"> </v>
      </c>
      <c r="K21" s="175"/>
      <c r="L21" s="175"/>
      <c r="M21" s="175"/>
      <c r="N21" s="175"/>
      <c r="O21" s="293"/>
      <c r="P21" s="293"/>
      <c r="Q21" s="97" t="str">
        <f>IF(AND('Résultats officiels'!O20&gt;0,U21='Résultats officiels'!U21),"E",IF(AND('Résultats officiels'!O16&gt;0,'Résultats officiels'!U16=AB!U21),"E",""))</f>
        <v>E</v>
      </c>
      <c r="R21" s="98" t="str">
        <f>IF('Résultats officiels'!O16=0,"",IF(AND(U20='Résultats officiels'!U17,'Résultats officiels'!U16=AB!U21),"A",""))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1</v>
      </c>
      <c r="W21" s="12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7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1</v>
      </c>
      <c r="P22" s="293"/>
      <c r="Q22" s="97" t="str">
        <f>IF(AND('Résultats officiels'!O22&gt;0,U22='Résultats officiels'!U22),"E",IF(AND('Résultats officiels'!O18&gt;0,'Résultats officiels'!U19=AB!U22),"E",""))</f>
        <v>E</v>
      </c>
      <c r="R22" s="98" t="str">
        <f>IF('Résultats officiels'!O22=0,"",IF(AND(U22='Résultats officiels'!U22,'Résultats officiels'!U23=AB!U23),"A",""))</f>
        <v>A</v>
      </c>
      <c r="S22" s="286" t="str">
        <f>IF(O22=0,"",IF(AND(R22="A",O22='Résultats officiels'!O22),1,IF(AND(AB!R23="A",AB!O22='Résultats officiels'!O18),1,"")))</f>
        <v/>
      </c>
      <c r="T22" s="308" t="str">
        <f>IF(O22=0,"",IF(AND(R22="A",O22='Résultats officiels'!O22,V22='Résultats officiels'!V22,'Résultats officiels'!V23=AB!V23),1,IF(AND(AB!R23="A",AB!O22='Résultats officiels'!O18,AB!V22='Résultats officiels'!V19,'Résultats officiels'!V18=AB!V23),1,"")))</f>
        <v/>
      </c>
      <c r="U22" s="121" t="str">
        <f>IF(OR(I66&lt;2),"H1",T(J65))</f>
        <v>Colombie</v>
      </c>
      <c r="V22" s="218">
        <v>2</v>
      </c>
      <c r="W22" s="12">
        <v>6</v>
      </c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7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officiels'!U18=AB!U23),"E",""))</f>
        <v>E</v>
      </c>
      <c r="R23" s="98" t="str">
        <f>IF('Résultats officiels'!O18=0,"",IF(AND(U22='Résultats officiels'!U19,'Résultats officiels'!U18=AB!U23),"A",""))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2</v>
      </c>
      <c r="W23" s="12">
        <v>5</v>
      </c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officiels'!H24,AB!E24='Résultats officiels'!E24,'Résultats officiels'!F24=AB!F24),1,""))</f>
        <v/>
      </c>
      <c r="D24" s="67" t="s">
        <v>88</v>
      </c>
      <c r="E24" s="217">
        <v>3</v>
      </c>
      <c r="F24" s="217">
        <v>0</v>
      </c>
      <c r="G24" s="72" t="s">
        <v>76</v>
      </c>
      <c r="H24" s="95">
        <f t="shared" si="0"/>
        <v>1</v>
      </c>
      <c r="I24" s="177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>
        <f>IF(H25=0,"",IF(H25='Résultats officiels'!H25,1,""))</f>
        <v>1</v>
      </c>
      <c r="C25" s="75" t="str">
        <f>IF(H25=0,"",IF(AND(H25='Résultats officiels'!H25,AB!E25='Résultats officiels'!E25,'Résultats officiels'!F25=AB!F25),1,""))</f>
        <v/>
      </c>
      <c r="D25" s="68" t="s">
        <v>125</v>
      </c>
      <c r="E25" s="217">
        <v>1</v>
      </c>
      <c r="F25" s="217">
        <v>2</v>
      </c>
      <c r="G25" s="73" t="s">
        <v>126</v>
      </c>
      <c r="H25" s="95">
        <f t="shared" si="0"/>
        <v>2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8</v>
      </c>
      <c r="M25" s="103">
        <f>INDEX(AP25:AP28,MATCH(AK25,$AL25:$AL28,0))</f>
        <v>2</v>
      </c>
      <c r="N25" s="123">
        <f>INDEX(AQ25:AQ28,MATCH(AK25,$AL25:$AL28,0))</f>
        <v>6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8</v>
      </c>
      <c r="AP25" s="22">
        <f>F24+F26+E28</f>
        <v>2</v>
      </c>
      <c r="AQ25" s="24">
        <f>AO25-AP25</f>
        <v>6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60405</v>
      </c>
      <c r="BA25" s="22">
        <f>10000*(AS25+AU25)+(E24-F24+F28-E28)*100+(E24+F28)</f>
        <v>60506</v>
      </c>
      <c r="BB25" s="22">
        <f>10000*(AT25+AU25)+(F28-E28+E26-F26)*100+(F28+E26)</f>
        <v>60305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officiels'!H26,AB!E26='Résultats officiels'!E26,'Résultats officiels'!F26=AB!F26),1,""))</f>
        <v/>
      </c>
      <c r="D26" s="68" t="str">
        <f>D24</f>
        <v>France</v>
      </c>
      <c r="E26" s="217">
        <v>2</v>
      </c>
      <c r="F26" s="217">
        <v>1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6</v>
      </c>
      <c r="L26" s="109">
        <f>INDEX(AO25:AO28,MATCH(AK26,$AL25:$AL28,0))</f>
        <v>4</v>
      </c>
      <c r="M26" s="108">
        <f>INDEX(AP25:AP28,MATCH(AK26,$AL25:$AL28,0))</f>
        <v>4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2</v>
      </c>
      <c r="P26" s="293"/>
      <c r="Q26" s="97" t="str">
        <f>IF(AND('Résultats officiels'!O26&gt;0,U26='Résultats officiels'!U26),"E",IF(AND('Résultats officiels'!O28&gt;0,'Résultats officiels'!U28=AB!U26),"E",""))</f>
        <v>E</v>
      </c>
      <c r="R26" s="98" t="str">
        <f>IF('Résultats officiels'!O26=0,"",IF(AND(U26='Résultats officiels'!U26,'Résultats officiels'!U27=AB!U27),"A",""))</f>
        <v>A</v>
      </c>
      <c r="S26" s="286">
        <f>IF(O26=0,"",IF(AND(R26="A",O26='Résultats officiels'!O26),1,IF(AND(AB!R27="A",AB!O26='Résultats officiels'!O28),1,"")))</f>
        <v>1</v>
      </c>
      <c r="T26" s="287" t="str">
        <f>IF(O26=0,"",IF(AND(R26="A",O26='Résultats officiels'!O26,V26='Résultats officiels'!V26,'Résultats officiels'!V27=AB!V27),1,IF(AND(AB!R27="A",AB!O26='Résultats officiels'!O28,AB!V26='Résultats officiels'!V28,'Résultats officiels'!V29=AB!V27),1,"")))</f>
        <v/>
      </c>
      <c r="U26" s="125" t="str">
        <f>IF(100*V8+W8&gt;100*V9+W9,U8,IF(100*V8+W8&lt;100*V9+W9,U9,CONCATENATE(U8," ou ",U9)))</f>
        <v>Uruguay</v>
      </c>
      <c r="V26" s="218">
        <v>1</v>
      </c>
      <c r="W26" s="12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3.96</v>
      </c>
      <c r="AM26" s="21" t="str">
        <f>G24</f>
        <v>Australie</v>
      </c>
      <c r="AN26" s="22">
        <f>SUM(AR26:AU26)</f>
        <v>1</v>
      </c>
      <c r="AO26" s="23">
        <f>F24+F27+E29</f>
        <v>1</v>
      </c>
      <c r="AP26" s="22">
        <f>E24+E27+F29</f>
        <v>5</v>
      </c>
      <c r="AQ26" s="24">
        <f>AO26-AP26</f>
        <v>-4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1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9701</v>
      </c>
      <c r="BA26" s="22">
        <f>10000*(AR26+AU26)+(F24-E24+F27-E27)*100+(F24+F27)</f>
        <v>-400</v>
      </c>
      <c r="BB26" s="22" t="s">
        <v>73</v>
      </c>
      <c r="BC26" s="24">
        <f>10000*(AT26+AU26)+(F27-E27+E29-F29)*100+(F27+E29)</f>
        <v>9901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officiels'!H27,AB!E27='Résultats officiels'!E27,'Résultats officiels'!F27=AB!F27),1,""))</f>
        <v/>
      </c>
      <c r="D27" s="68" t="str">
        <f>G25</f>
        <v>Danemark</v>
      </c>
      <c r="E27" s="217">
        <v>1</v>
      </c>
      <c r="F27" s="217">
        <v>0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Pérou</v>
      </c>
      <c r="K27" s="111">
        <f>INDEX(AN25:AN28,MATCH(AK27,$AL25:$AL28,0))</f>
        <v>1</v>
      </c>
      <c r="L27" s="112">
        <f>INDEX(AO25:AO28,MATCH(AK27,$AL25:$AL28,0))</f>
        <v>3</v>
      </c>
      <c r="M27" s="111">
        <f>INDEX(AP25:AP28,MATCH(AK27,$AL25:$AL28,0))</f>
        <v>5</v>
      </c>
      <c r="N27" s="113">
        <f>INDEX(AQ25:AQ28,MATCH(AK27,$AL25:$AL28,0))</f>
        <v>-2</v>
      </c>
      <c r="O27" s="293"/>
      <c r="P27" s="293"/>
      <c r="Q27" s="97" t="str">
        <f>IF(AND('Résultats officiels'!O26&gt;0,U27='Résultats officiels'!U27),"E",IF(AND('Résultats officiels'!O28&gt;0,'Résultats officiels'!U29=AB!U27),"E",""))</f>
        <v>E</v>
      </c>
      <c r="R27" s="98" t="str">
        <f>IF('Résultats officiels'!O28=0,"",IF(AND(U26='Résultats officiels'!U28,'Résultats officiels'!U29=AB!U27),"A",""))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2</v>
      </c>
      <c r="W27" s="12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2.97</v>
      </c>
      <c r="AL27" s="28">
        <f>SUM(BD27:BG27)+2.47</f>
        <v>2.97</v>
      </c>
      <c r="AM27" s="21" t="str">
        <f>D25</f>
        <v>Pérou</v>
      </c>
      <c r="AN27" s="22">
        <f>SUM(AR27:AU27)</f>
        <v>1</v>
      </c>
      <c r="AO27" s="23">
        <f>E25+F26+F29</f>
        <v>3</v>
      </c>
      <c r="AP27" s="22">
        <f>F25+E26+E29</f>
        <v>5</v>
      </c>
      <c r="AQ27" s="24">
        <f>AO27-AP27</f>
        <v>-2</v>
      </c>
      <c r="AR27" s="22">
        <f>IF(ISBLANK(F26),0,IF(AT25=3,0,IF(AT25=1,1,3)))</f>
        <v>0</v>
      </c>
      <c r="AS27" s="22">
        <f>IF(ISBLANK(F29),0,IF(F29&gt;E29,3,IF(F29=E29,1,0)))</f>
        <v>1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9902</v>
      </c>
      <c r="BA27" s="22" t="s">
        <v>73</v>
      </c>
      <c r="BB27" s="22">
        <f>10000*(AR27+AU27)+(E25-F25+F26-E26)*100+(E25+F26)</f>
        <v>-198</v>
      </c>
      <c r="BC27" s="24">
        <f>10000*(AS27+AU27)+(E25-F25+F29-E29)*100+(E25+F29)</f>
        <v>9902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officiels'!H28,AB!E28='Résultats officiels'!E28,'Résultats officiels'!F28=AB!F28),1,""))</f>
        <v/>
      </c>
      <c r="D28" s="68" t="str">
        <f>G25</f>
        <v>Danemark</v>
      </c>
      <c r="E28" s="217">
        <v>1</v>
      </c>
      <c r="F28" s="217">
        <v>3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Australie</v>
      </c>
      <c r="K28" s="115">
        <f>INDEX(AN25:AN28,MATCH(AK28,$AL25:$AL28,0))</f>
        <v>1</v>
      </c>
      <c r="L28" s="116">
        <f>INDEX(AO25:AO28,MATCH(AK28,$AL25:$AL28,0))</f>
        <v>1</v>
      </c>
      <c r="M28" s="115">
        <f>INDEX(AP25:AP28,MATCH(AK28,$AL25:$AL28,0))</f>
        <v>5</v>
      </c>
      <c r="N28" s="117">
        <f>INDEX(AQ25:AQ28,MATCH(AK28,$AL25:$AL28,0))</f>
        <v>-4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officiels'!U26=AB!U28),"E",""))</f>
        <v/>
      </c>
      <c r="R28" s="98" t="str">
        <f>IF('Résultats officiels'!O28=0,"",IF(AND(U28='Résultats officiels'!U28,'Résultats officiels'!U29=AB!U29),"A",""))</f>
        <v/>
      </c>
      <c r="S28" s="286" t="str">
        <f>IF(O28=0,"",IF(AND(R28="A",O28='Résultats officiels'!O28),1,IF(AND(AB!R29="A",AB!O28='Résultats officiels'!O26),1,"")))</f>
        <v/>
      </c>
      <c r="T28" s="287" t="str">
        <f>IF(O28=0,"",IF(AND(R28="A",O28='Résultats officiels'!O28,V28='Résultats officiels'!V28,'Résultats officiels'!V29=AB!V29),1,IF(AND(AB!R29="A",AB!O28='Résultats officiels'!O26,AB!V28='Résultats officiels'!V26,'Résultats officiels'!V27=AB!V29),1,"")))</f>
        <v/>
      </c>
      <c r="U28" s="125" t="str">
        <f>IF(100*V12+W12&gt;100*V13+W13,U12,IF(100*V12+W12&lt;100*V13+W13,U13,CONCATENATE(U12," ou ",U13)))</f>
        <v>Espagne</v>
      </c>
      <c r="V28" s="218">
        <v>1</v>
      </c>
      <c r="W28" s="12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3.96</v>
      </c>
      <c r="AL28" s="30">
        <f>SUM(BD28:BG28)+2.48</f>
        <v>1.98</v>
      </c>
      <c r="AM28" s="31" t="str">
        <f>G25</f>
        <v>Danemark</v>
      </c>
      <c r="AN28" s="27">
        <f>SUM(AR28:AU28)</f>
        <v>6</v>
      </c>
      <c r="AO28" s="32">
        <f>F25+E27+E28</f>
        <v>4</v>
      </c>
      <c r="AP28" s="27">
        <f>E25+F27+F28</f>
        <v>4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3</v>
      </c>
      <c r="AT28" s="27">
        <f>IF(ISBLANK(F25),0,IF(AU27=3,0,IF(AU27=1,1,3)))</f>
        <v>3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29902</v>
      </c>
      <c r="BB28" s="27">
        <f>10000*(AR28+AT28)+(E28-F28+F25-E25)*100+(E28+F25)</f>
        <v>29903</v>
      </c>
      <c r="BC28" s="33">
        <f>10000*(AS28+AT28)+(E27-F27+F25-E25)*100+(E27+F25)</f>
        <v>60203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officiels'!H29,AB!E29='Résultats officiels'!E29,'Résultats officiels'!F29=AB!F29),1,""))</f>
        <v/>
      </c>
      <c r="D29" s="71" t="str">
        <f>G24</f>
        <v>Australie</v>
      </c>
      <c r="E29" s="217">
        <v>1</v>
      </c>
      <c r="F29" s="217">
        <v>1</v>
      </c>
      <c r="G29" s="74" t="str">
        <f>D25</f>
        <v>Pérou</v>
      </c>
      <c r="H29" s="95">
        <f t="shared" si="0"/>
        <v>3</v>
      </c>
      <c r="I29" s="118"/>
      <c r="J29" s="119" t="str">
        <f>IF(OR(I27&lt;3,I26&lt;2),"TIRAGE AU SORT !!!"," ")</f>
        <v xml:space="preserve"> </v>
      </c>
      <c r="K29" s="175"/>
      <c r="L29" s="175"/>
      <c r="M29" s="175"/>
      <c r="N29" s="175"/>
      <c r="O29" s="293"/>
      <c r="P29" s="293"/>
      <c r="Q29" s="97" t="str">
        <f>IF(AND('Résultats officiels'!O28&gt;0,U29='Résultats officiels'!U29),"E",IF(AND('Résultats officiels'!O26&gt;0,'Résultats officiels'!U27=AB!U29),"E",""))</f>
        <v/>
      </c>
      <c r="R29" s="98" t="str">
        <f>IF('Résultats officiels'!O26=0,"",IF(AND(U28='Résultats officiels'!U26,'Résultats officiels'!U27=AB!U29),"A",""))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2</v>
      </c>
      <c r="W29" s="12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7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2</v>
      </c>
      <c r="P30" s="293"/>
      <c r="Q30" s="97" t="str">
        <f>IF(AND('Résultats officiels'!O30&gt;0,U30='Résultats officiels'!U30),"E",IF(AND('Résultats officiels'!O32&gt;0,'Résultats officiels'!U32=AB!U30),"E",""))</f>
        <v>E</v>
      </c>
      <c r="R30" s="98" t="str">
        <f>IF('Résultats officiels'!O30=0,"",IF(AND(U30='Résultats officiels'!U30,'Résultats officiels'!U31=AB!U31),"A",""))</f>
        <v>A</v>
      </c>
      <c r="S30" s="286">
        <f>IF(O30=0,"",IF(AND(R30="A",O30='Résultats officiels'!O30),1,IF(AND(AB!R31="A",AB!O30='Résultats officiels'!O32),1,"")))</f>
        <v>1</v>
      </c>
      <c r="T30" s="287" t="str">
        <f>IF(O30=0,"",IF(AND(R30="A",O30='Résultats officiels'!O30,V30='Résultats officiels'!V30,'Résultats officiels'!V31=AB!V31),1,IF(AND(AB!R31="A",AB!O30='Résultats officiels'!O32,AB!V30='Résultats officiels'!V32,'Résultats officiels'!V33=AB!V31),1,"")))</f>
        <v/>
      </c>
      <c r="U30" s="125" t="str">
        <f>IF(100*V16+W16&gt;100*V17+W17,U16,IF(100*V16+W16&lt;100*V17+W17,U17,CONCATENATE(U16," ou ",U17)))</f>
        <v>Brésil</v>
      </c>
      <c r="V30" s="218">
        <v>2</v>
      </c>
      <c r="W30" s="12">
        <v>4</v>
      </c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7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officiels'!U33=AB!U31),"E",""))</f>
        <v>E</v>
      </c>
      <c r="R31" s="98" t="str">
        <f>IF('Résultats officiels'!O32=0,"",IF(AND(U30='Résultats officiels'!U32,'Résultats officiels'!U33=AB!U31),"A",""))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2</v>
      </c>
      <c r="W31" s="12">
        <v>5</v>
      </c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officiels'!H32,AB!E32='Résultats officiels'!E32,'Résultats officiels'!F32=AB!F32),1,""))</f>
        <v/>
      </c>
      <c r="D32" s="67" t="s">
        <v>94</v>
      </c>
      <c r="E32" s="217">
        <v>3</v>
      </c>
      <c r="F32" s="217">
        <v>1</v>
      </c>
      <c r="G32" s="72" t="s">
        <v>127</v>
      </c>
      <c r="H32" s="95">
        <f t="shared" si="0"/>
        <v>1</v>
      </c>
      <c r="I32" s="177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officiels'!U30=AB!U32),"E",""))</f>
        <v/>
      </c>
      <c r="R32" s="98" t="str">
        <f>IF('Résultats officiels'!O32=0,"",IF(AND(U32='Résultats officiels'!U32,'Résultats officiels'!U33=AB!U33),"A",""))</f>
        <v/>
      </c>
      <c r="S32" s="286" t="str">
        <f>IF(O32=0,"",IF(AND(R32="A",O32='Résultats officiels'!O32),1,IF(AND(AB!R33="A",AB!O32='Résultats officiels'!O30),1,"")))</f>
        <v/>
      </c>
      <c r="T32" s="287" t="str">
        <f>IF(O32=0,"",IF(AND(R32="A",O32='Résultats officiels'!O32,V32='Résultats officiels'!V32,'Résultats officiels'!V33=AB!V33),1,IF(AND(AB!R33="A",AB!O32='Résultats officiels'!O30,AB!V32='Résultats officiels'!V30,'Résultats officiels'!V31=AB!V33),1,"")))</f>
        <v/>
      </c>
      <c r="U32" s="125" t="str">
        <f>IF(100*V20+W20&gt;100*V21+W21,U20,IF(100*V20+W20&lt;100*V21+W21,U21,CONCATENATE(U20," ou ",U21)))</f>
        <v>Allemagne</v>
      </c>
      <c r="V32" s="218">
        <v>3</v>
      </c>
      <c r="W32" s="12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 t="str">
        <f>IF(H33=0,"",IF(AND(H33='Résultats officiels'!H33,AB!E33='Résultats officiels'!E33,'Résultats officiels'!F33=AB!F33),1,""))</f>
        <v/>
      </c>
      <c r="D33" s="68" t="s">
        <v>37</v>
      </c>
      <c r="E33" s="217">
        <v>1</v>
      </c>
      <c r="F33" s="217">
        <v>0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7</v>
      </c>
      <c r="L33" s="104">
        <f>INDEX(AO33:AO36,MATCH(AK33,$AL33:$AL36,0))</f>
        <v>6</v>
      </c>
      <c r="M33" s="103">
        <f>INDEX(AP33:AP36,MATCH(AK33,$AL33:$AL36,0))</f>
        <v>3</v>
      </c>
      <c r="N33" s="123">
        <f>INDEX(AQ33:AQ36,MATCH(AK33,$AL33:$AL36,0))</f>
        <v>3</v>
      </c>
      <c r="O33" s="293"/>
      <c r="P33" s="293"/>
      <c r="Q33" s="97" t="str">
        <f>IF(AND('Résultats officiels'!O32&gt;0,U33='Résultats officiels'!U33),"E",IF(AND('Résultats officiels'!O30&gt;0,'Résultats officiels'!U31=AB!U33),"E",""))</f>
        <v/>
      </c>
      <c r="R33" s="98" t="str">
        <f>IF('Résultats officiels'!O30=0,"",IF(AND(U32='Résultats officiels'!U30,'Résultats officiels'!U31=AB!U33),"A",""))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Colombie</v>
      </c>
      <c r="V33" s="219">
        <v>2</v>
      </c>
      <c r="W33" s="12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7</v>
      </c>
      <c r="AO33" s="23">
        <f>E32+E34+F36</f>
        <v>6</v>
      </c>
      <c r="AP33" s="22">
        <f>F32+F34+E36</f>
        <v>3</v>
      </c>
      <c r="AQ33" s="24">
        <f>AO33-AP33</f>
        <v>3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1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60305</v>
      </c>
      <c r="BA33" s="22">
        <f>10000*(AS33+AU33)+(E32-F32+F36-E36)*100+(E32+F36)</f>
        <v>40204</v>
      </c>
      <c r="BB33" s="22">
        <f>10000*(AT33+AU33)+(F36-E36+E34-F34)*100+(F36+E34)</f>
        <v>40103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officiels'!H34,AB!E34='Résultats officiels'!E34,'Résultats officiels'!F34=AB!F34),1,""))</f>
        <v/>
      </c>
      <c r="D34" s="68" t="str">
        <f>D32</f>
        <v>Argentine</v>
      </c>
      <c r="E34" s="217">
        <v>2</v>
      </c>
      <c r="F34" s="217">
        <v>1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Islande</v>
      </c>
      <c r="K34" s="108">
        <f>INDEX(AN33:AN36,MATCH(AK34,$AL33:$AL36,0))</f>
        <v>4</v>
      </c>
      <c r="L34" s="109">
        <f>INDEX(AO33:AO36,MATCH(AK34,$AL33:$AL36,0))</f>
        <v>3</v>
      </c>
      <c r="M34" s="108">
        <f>INDEX(AP33:AP36,MATCH(AK34,$AL33:$AL36,0))</f>
        <v>4</v>
      </c>
      <c r="N34" s="110">
        <f>INDEX(AQ33:AQ36,MATCH(AK34,$AL33:$AL36,0))</f>
        <v>-1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1.96</v>
      </c>
      <c r="AL34" s="28">
        <f>SUM(BD34:BG34)+2.46</f>
        <v>1.96</v>
      </c>
      <c r="AM34" s="21" t="str">
        <f>G32</f>
        <v>Islande</v>
      </c>
      <c r="AN34" s="22">
        <f>SUM(AR34:AU34)</f>
        <v>4</v>
      </c>
      <c r="AO34" s="23">
        <f>F32+F35+E37</f>
        <v>3</v>
      </c>
      <c r="AP34" s="22">
        <f>E32+E35+F37</f>
        <v>4</v>
      </c>
      <c r="AQ34" s="24">
        <f>AO34-AP34</f>
        <v>-1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3</v>
      </c>
      <c r="AU34" s="22">
        <f>IF(ISBLANK(F35),0,IF(F35&gt;E35,3,IF(F35=E35,1,0)))</f>
        <v>1</v>
      </c>
      <c r="AV34" s="23" t="b">
        <f>(10*(AQ33-AQ34)+AO33-AO34&lt;0)</f>
        <v>0</v>
      </c>
      <c r="AW34" s="22" t="s">
        <v>73</v>
      </c>
      <c r="AX34" s="22" t="b">
        <f>10*(AQ34-AQ35)+AO34-AO35&gt;0</f>
        <v>1</v>
      </c>
      <c r="AY34" s="24" t="b">
        <f>10*(AQ34-AQ36)+AO34-AO36&gt;0</f>
        <v>1</v>
      </c>
      <c r="AZ34" s="23">
        <f>10000*(AR34+AT34)+(F32-E32+E37-F37)*100+(F32+E37)</f>
        <v>29902</v>
      </c>
      <c r="BA34" s="22">
        <f>10000*(AR34+AU34)+(F32-E32+F35-E35)*100+(F32+F35)</f>
        <v>9802</v>
      </c>
      <c r="BB34" s="22" t="s">
        <v>73</v>
      </c>
      <c r="BC34" s="24">
        <f>10000*(AT34+AU34)+(F35-E35+E37-F37)*100+(F35+E37)</f>
        <v>40102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-0.5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officiels'!H35,AB!E35='Résultats officiels'!E35,'Résultats officiels'!F35=AB!F35),1,""))</f>
        <v/>
      </c>
      <c r="D35" s="68" t="str">
        <f>G33</f>
        <v>Nigéria</v>
      </c>
      <c r="E35" s="217">
        <v>1</v>
      </c>
      <c r="F35" s="217">
        <v>1</v>
      </c>
      <c r="G35" s="73" t="str">
        <f>G32</f>
        <v>Islande</v>
      </c>
      <c r="H35" s="95">
        <f t="shared" si="0"/>
        <v>3</v>
      </c>
      <c r="I35" s="106">
        <f>AI35</f>
        <v>3</v>
      </c>
      <c r="J35" s="68" t="str">
        <f>INDEX(AM33:AM36,MATCH(AK35,$AL33:$AL36,0))</f>
        <v>Croatie</v>
      </c>
      <c r="K35" s="111">
        <f>INDEX(AN33:AN36,MATCH(AK35,$AL33:$AL36,0))</f>
        <v>3</v>
      </c>
      <c r="L35" s="112">
        <f>INDEX(AO33:AO36,MATCH(AK35,$AL33:$AL36,0))</f>
        <v>2</v>
      </c>
      <c r="M35" s="111">
        <f>INDEX(AP33:AP36,MATCH(AK35,$AL33:$AL36,0))</f>
        <v>3</v>
      </c>
      <c r="N35" s="113">
        <f>INDEX(AQ33:AQ36,MATCH(AK35,$AL33:$AL36,0))</f>
        <v>-1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2.97</v>
      </c>
      <c r="AL35" s="28">
        <f>SUM(BD35:BG35)+2.47</f>
        <v>2.97</v>
      </c>
      <c r="AM35" s="21" t="str">
        <f>D33</f>
        <v>Croatie</v>
      </c>
      <c r="AN35" s="22">
        <f>SUM(AR35:AU35)</f>
        <v>3</v>
      </c>
      <c r="AO35" s="23">
        <f>E33+F34+F37</f>
        <v>2</v>
      </c>
      <c r="AP35" s="22">
        <f>F33+E34+E37</f>
        <v>3</v>
      </c>
      <c r="AQ35" s="24">
        <f>AO35-AP35</f>
        <v>-1</v>
      </c>
      <c r="AR35" s="22">
        <f>IF(ISBLANK(F34),0,IF(AT33=3,0,IF(AT33=1,1,3)))</f>
        <v>0</v>
      </c>
      <c r="AS35" s="22">
        <f>IF(ISBLANK(F37),0,IF(F37&gt;E37,3,IF(F37=E37,1,0)))</f>
        <v>0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-199</v>
      </c>
      <c r="BA35" s="22" t="s">
        <v>73</v>
      </c>
      <c r="BB35" s="22">
        <f>10000*(AR35+AU35)+(E33-F33+F34-E34)*100+(E33+F34)</f>
        <v>30002</v>
      </c>
      <c r="BC35" s="24">
        <f>10000*(AS35+AU35)+(E33-F33+F37-E37)*100+(E33+F37)</f>
        <v>30001</v>
      </c>
      <c r="BD35" s="29">
        <f>-BF33</f>
        <v>0.5</v>
      </c>
      <c r="BE35" s="25">
        <f>-BF34</f>
        <v>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 t="str">
        <f>IF(H36=0,"",IF(H36='Résultats officiels'!H36,1,""))</f>
        <v/>
      </c>
      <c r="C36" s="75" t="str">
        <f>IF(H36=0,"",IF(AND(H36='Résultats officiels'!H36,AB!E36='Résultats officiels'!E36,'Résultats officiels'!F36=AB!F36),1,""))</f>
        <v/>
      </c>
      <c r="D36" s="68" t="str">
        <f>G33</f>
        <v>Nigéria</v>
      </c>
      <c r="E36" s="217">
        <v>1</v>
      </c>
      <c r="F36" s="217">
        <v>1</v>
      </c>
      <c r="G36" s="73" t="str">
        <f>D32</f>
        <v>Argentine</v>
      </c>
      <c r="H36" s="95">
        <f t="shared" si="0"/>
        <v>3</v>
      </c>
      <c r="I36" s="114">
        <f>AI36</f>
        <v>4</v>
      </c>
      <c r="J36" s="71" t="str">
        <f>INDEX(AM33:AM36,MATCH(AK36,$AL33:$AL36,0))</f>
        <v>Nigéria</v>
      </c>
      <c r="K36" s="115">
        <f>INDEX(AN33:AN36,MATCH(AK36,$AL33:$AL36,0))</f>
        <v>2</v>
      </c>
      <c r="L36" s="116">
        <f>INDEX(AO33:AO36,MATCH(AK36,$AL33:$AL36,0))</f>
        <v>2</v>
      </c>
      <c r="M36" s="115">
        <f>INDEX(AP33:AP36,MATCH(AK36,$AL33:$AL36,0))</f>
        <v>3</v>
      </c>
      <c r="N36" s="117">
        <f>INDEX(AQ33:AQ36,MATCH(AK36,$AL33:$AL36,0))</f>
        <v>-1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1</v>
      </c>
      <c r="P36" s="293"/>
      <c r="Q36" s="97" t="str">
        <f>IF(AND('Résultats officiels'!O36&gt;0,U36='Résultats officiels'!U36),"E",IF(AND('Résultats officiels'!O38&gt;0,'Résultats officiels'!U38=AB!U36),"E",""))</f>
        <v>E</v>
      </c>
      <c r="R36" s="98" t="str">
        <f>IF('Résultats officiels'!O36=0,"",IF(AND(U36='Résultats officiels'!U36,'Résultats officiels'!U37=AB!U37),"A",""))</f>
        <v>A</v>
      </c>
      <c r="S36" s="286">
        <f>IF(O36=0,"",IF(AND(R36="A",O36='Résultats officiels'!O36),1,IF(AND(AB!R37="A",AB!O36='Résultats officiels'!O38),1,"")))</f>
        <v>1</v>
      </c>
      <c r="T36" s="297" t="str">
        <f>IF(O36=0,"",IF(AND(R36="A",O36='Résultats officiels'!O36,V36='Résultats officiels'!V36,'Résultats officiels'!V37=AB!V37),1,IF(AND(AB!R37="A",AB!O36='Résultats officiels'!O38,AB!V36='Résultats officiels'!V38,'Résultats officiels'!V39=AB!V37),1,"")))</f>
        <v/>
      </c>
      <c r="U36" s="128" t="str">
        <f>IF(100*V26+W26&gt;100*V27+W27,U26,IF(100*V26+W26&lt;100*V27+W27,U27,IF(X27*X26=1,"-",CONCATENATE(U26," ou ",U27))))</f>
        <v>France</v>
      </c>
      <c r="V36" s="218">
        <v>2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3.98</v>
      </c>
      <c r="AL36" s="30">
        <f>SUM(BD36:BG36)+2.48</f>
        <v>3.98</v>
      </c>
      <c r="AM36" s="31" t="str">
        <f>G33</f>
        <v>Nigéria</v>
      </c>
      <c r="AN36" s="27">
        <f>SUM(AR36:AU36)</f>
        <v>2</v>
      </c>
      <c r="AO36" s="32">
        <f>F33+E35+E36</f>
        <v>2</v>
      </c>
      <c r="AP36" s="27">
        <f>E33+F35+F36</f>
        <v>3</v>
      </c>
      <c r="AQ36" s="33">
        <f>AO36-AP36</f>
        <v>-1</v>
      </c>
      <c r="AR36" s="27">
        <f>IF(ISBLANK(E36),0,IF(AU33=3,0,IF(AU33=1,1,3)))</f>
        <v>1</v>
      </c>
      <c r="AS36" s="27">
        <f>IF(ISBLANK(E35),0,IF(AU34=3,0,IF(AU34=1,1,3)))</f>
        <v>1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20002</v>
      </c>
      <c r="BB36" s="27">
        <f>10000*(AR36+AT36)+(E36-F36+F33-E33)*100+(E36+F33)</f>
        <v>9901</v>
      </c>
      <c r="BC36" s="33">
        <f>10000*(AS36+AT36)+(E35-F35+F33-E33)*100+(E35+F33)</f>
        <v>9901</v>
      </c>
      <c r="BD36" s="34">
        <f>-BG33</f>
        <v>0.5</v>
      </c>
      <c r="BE36" s="35">
        <f>-BG34</f>
        <v>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officiels'!H37,AB!E37='Résultats officiels'!E37,'Résultats officiels'!F37=AB!F37),1,""))</f>
        <v/>
      </c>
      <c r="D37" s="71" t="str">
        <f>G32</f>
        <v>Islande</v>
      </c>
      <c r="E37" s="217">
        <v>1</v>
      </c>
      <c r="F37" s="217">
        <v>0</v>
      </c>
      <c r="G37" s="74" t="str">
        <f>D33</f>
        <v>Croatie</v>
      </c>
      <c r="H37" s="95">
        <f t="shared" si="0"/>
        <v>1</v>
      </c>
      <c r="I37" s="118"/>
      <c r="J37" s="119" t="str">
        <f>IF(OR(I35&lt;3,I34&lt;2),"TIRAGE AU SORT !!!"," ")</f>
        <v xml:space="preserve"> </v>
      </c>
      <c r="K37" s="175"/>
      <c r="L37" s="175"/>
      <c r="M37" s="175"/>
      <c r="N37" s="175"/>
      <c r="O37" s="293"/>
      <c r="P37" s="293"/>
      <c r="Q37" s="97" t="str">
        <f>IF(AND('Résultats officiels'!O36&gt;0,U37='Résultats officiels'!U37),"E",IF(AND('Résultats officiels'!O38&gt;0,'Résultats officiels'!U39=AB!U37),"E",""))</f>
        <v>E</v>
      </c>
      <c r="R37" s="98" t="str">
        <f>IF('Résultats officiels'!O38=0,"",IF(AND(U36='Résultats officiels'!U38,'Résultats officiels'!U39=AB!U37),"A",""))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Belgique</v>
      </c>
      <c r="V37" s="219">
        <v>0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7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officiels'!U36=AB!U38),"E",""))</f>
        <v/>
      </c>
      <c r="R38" s="98" t="str">
        <f>IF('Résultats officiels'!O38=0,"",IF(AND(U38='Résultats officiels'!U38,'Résultats officiels'!U39=AB!U39),"A",""))</f>
        <v/>
      </c>
      <c r="S38" s="286" t="str">
        <f>IF(O38=0,"",IF(AND(R38="A",O38='Résultats officiels'!O38),1,IF(AND(AB!R39="A",AB!O38='Résultats officiels'!O36),1,"")))</f>
        <v/>
      </c>
      <c r="T38" s="297" t="str">
        <f>IF(O38=0,"",IF(AND(R38="A",O38='Résultats officiels'!O38,V38='Résultats officiels'!V38,'Résultats officiels'!V39=AB!V39),1,IF(AND(AB!R39="A",AB!O38='Résultats officiels'!O36,AB!V38='Résultats officiels'!V36,'Résultats officiels'!V37=AB!V39),1,"")))</f>
        <v/>
      </c>
      <c r="U38" s="125" t="str">
        <f>IF(100*V28+W28&gt;100*V29+W29,U28,IF(100*V28+W28&lt;100*V29+W29,U29,IF(X30*X31=1,"-",CONCATENATE(U28," ou ",U29))))</f>
        <v>Argentine</v>
      </c>
      <c r="V38" s="218">
        <v>2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7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officiels'!U37=AB!U39),"E",""))</f>
        <v/>
      </c>
      <c r="R39" s="98" t="str">
        <f>IF('Résultats officiels'!O36=0,"",IF(AND(U38='Résultats officiels'!U36,'Résultats officiels'!U37=AB!U39),"A",""))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1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officiels'!H40,AB!E40='Résultats officiels'!E40,'Résultats officiels'!F40=AB!F40),1,""))</f>
        <v/>
      </c>
      <c r="D40" s="67" t="s">
        <v>83</v>
      </c>
      <c r="E40" s="217">
        <v>0</v>
      </c>
      <c r="F40" s="217">
        <v>0</v>
      </c>
      <c r="G40" s="72" t="s">
        <v>128</v>
      </c>
      <c r="H40" s="95">
        <f t="shared" si="0"/>
        <v>3</v>
      </c>
      <c r="I40" s="177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officiels'!H41,AB!E41='Résultats officiels'!E41,'Résultats officiels'!F41=AB!F41),1,""))</f>
        <v/>
      </c>
      <c r="D41" s="68" t="s">
        <v>36</v>
      </c>
      <c r="E41" s="217">
        <v>4</v>
      </c>
      <c r="F41" s="217">
        <v>1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8</v>
      </c>
      <c r="M41" s="103">
        <f>INDEX(AP41:AP44,MATCH(AK41,$AL41:$AL44,0))</f>
        <v>2</v>
      </c>
      <c r="N41" s="123">
        <f>INDEX(AQ41:AQ44,MATCH(AK41,$AL41:$AL44,0))</f>
        <v>6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2.95</v>
      </c>
      <c r="AM41" s="21" t="str">
        <f>D40</f>
        <v>Costa Rica</v>
      </c>
      <c r="AN41" s="22">
        <f>SUM(AR41:AU41)</f>
        <v>2</v>
      </c>
      <c r="AO41" s="23">
        <f>E40+E42+F44</f>
        <v>1</v>
      </c>
      <c r="AP41" s="22">
        <f>F40+F42+E44</f>
        <v>3</v>
      </c>
      <c r="AQ41" s="24">
        <f>AO41-AP41</f>
        <v>-2</v>
      </c>
      <c r="AR41" s="22" t="s">
        <v>73</v>
      </c>
      <c r="AS41" s="22">
        <f>IF(ISBLANK(E40),0,IF(E40&gt;F40,3,IF(E40=F40,1,0)))</f>
        <v>1</v>
      </c>
      <c r="AT41" s="22">
        <f>IF(ISBLANK(E42),0,IF(E42&gt;F42,3,IF(E42=F42,1,0)))</f>
        <v>0</v>
      </c>
      <c r="AU41" s="22">
        <f>IF(ISBLANK(F44),0,IF(F44&gt;E44,3,IF(F44=E44,1,0)))</f>
        <v>1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9800</v>
      </c>
      <c r="BA41" s="22">
        <f>10000*(AS41+AU41)+(E40-F40+F44-E44)*100+(E40+F44)</f>
        <v>20001</v>
      </c>
      <c r="BB41" s="22">
        <f>10000*(AT41+AU41)+(F44-E44+E42-F42)*100+(F44+E42)</f>
        <v>9801</v>
      </c>
      <c r="BC41" s="24" t="s">
        <v>73</v>
      </c>
      <c r="BD41" s="23" t="s">
        <v>73</v>
      </c>
      <c r="BE41" s="25">
        <f>IF($AN41&gt;$AN42,-0.5,IF($AN42&gt;$AN41,0.5,IF(AW41,-0.5,IF(AV42,0.5,BU41))))</f>
        <v>-0.5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>
        <f>IF(H42=0,"",IF(AND(H42='Résultats officiels'!H42,AB!E42='Résultats officiels'!E42,'Résultats officiels'!F42=AB!F42),1,""))</f>
        <v>1</v>
      </c>
      <c r="D42" s="68" t="str">
        <f>D40</f>
        <v>Costa Rica</v>
      </c>
      <c r="E42" s="217">
        <v>0</v>
      </c>
      <c r="F42" s="217">
        <v>2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4</v>
      </c>
      <c r="L42" s="109">
        <f>INDEX(AO41:AO44,MATCH(AK42,$AL41:$AL44,0))</f>
        <v>3</v>
      </c>
      <c r="M42" s="108">
        <f>INDEX(AP41:AP44,MATCH(AK42,$AL41:$AL44,0))</f>
        <v>5</v>
      </c>
      <c r="N42" s="110">
        <f>INDEX(AQ41:AQ44,MATCH(AK42,$AL41:$AL44,0))</f>
        <v>-2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3.96</v>
      </c>
      <c r="AM42" s="21" t="str">
        <f>G40</f>
        <v>Serbie</v>
      </c>
      <c r="AN42" s="22">
        <f>SUM(AR42:AU42)</f>
        <v>1</v>
      </c>
      <c r="AO42" s="23">
        <f>F40+F43+E45</f>
        <v>1</v>
      </c>
      <c r="AP42" s="22">
        <f>E40+E43+F45</f>
        <v>3</v>
      </c>
      <c r="AQ42" s="24">
        <f>AO42-AP42</f>
        <v>-2</v>
      </c>
      <c r="AR42" s="22">
        <f>IF(ISBLANK(F40),0,IF(AS41=3,0,IF(AS41=1,1,3)))</f>
        <v>1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9901</v>
      </c>
      <c r="BA42" s="22">
        <f>10000*(AR42+AU42)+(F40-E40+F43-E43)*100+(F40+F43)</f>
        <v>9900</v>
      </c>
      <c r="BB42" s="22" t="s">
        <v>73</v>
      </c>
      <c r="BC42" s="24">
        <f>10000*(AT42+AU42)+(F43-E43+E45-F45)*100+(F43+E45)</f>
        <v>-199</v>
      </c>
      <c r="BD42" s="29">
        <f>-BE41</f>
        <v>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 t="str">
        <f>IF(H43=0,"",IF(AND(H43='Résultats officiels'!H43,AB!E43='Résultats officiels'!E43,'Résultats officiels'!F43=AB!F43),1,""))</f>
        <v/>
      </c>
      <c r="D43" s="68" t="str">
        <f>G41</f>
        <v>Suisse</v>
      </c>
      <c r="E43" s="217">
        <v>1</v>
      </c>
      <c r="F43" s="217">
        <v>0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Costa Rica</v>
      </c>
      <c r="K43" s="111">
        <f>INDEX(AN41:AN44,MATCH(AK43,$AL41:$AL44,0))</f>
        <v>2</v>
      </c>
      <c r="L43" s="112">
        <f>INDEX(AO41:AO44,MATCH(AK43,$AL41:$AL44,0))</f>
        <v>1</v>
      </c>
      <c r="M43" s="111">
        <f>INDEX(AP41:AP44,MATCH(AK43,$AL41:$AL44,0))</f>
        <v>3</v>
      </c>
      <c r="N43" s="113">
        <f>INDEX(AQ41:AQ44,MATCH(AK43,$AL41:$AL44,0))</f>
        <v>-2</v>
      </c>
      <c r="O43" s="173"/>
      <c r="P43" s="173"/>
      <c r="Q43" s="97" t="str">
        <f>IF(AND('Résultats officiels'!O41&gt;0,U43='Résultats officiels'!U43),"E",IF(AND('Résultats officiels'!O41&gt;0,'Résultats officiels'!U44=AB!U43),"E",""))</f>
        <v>E</v>
      </c>
      <c r="R43" s="98" t="str">
        <f>IF('Résultats officiels'!O41=0,"",IF(AND(U43='Résultats officiels'!U43,'Résultats officiels'!U44=AB!U44),"A",""))</f>
        <v/>
      </c>
      <c r="S43" s="286" t="str">
        <f>IF(O41=0,"",IF(AND(R43="A",O41='Résultats officiels'!O41),1,IF(AND(AB!R44="A",AB!O41='Résultats officiels'!O41),1,"")))</f>
        <v/>
      </c>
      <c r="T43" s="287" t="str">
        <f>IF(O41=0,"",IF(AND(R43="A",O41='Résultats officiels'!O41,V43='Résultats officiels'!V43,'Résultats officiels'!V44=AB!V44),1,IF(AND(AB!R44="A",AB!O41='Résultats officiels'!O41,AB!V43='Résultats officiels'!V44,'Résultats officiels'!V43=AB!V44),1,"")))</f>
        <v/>
      </c>
      <c r="U43" s="125" t="str">
        <f>IF(100*V36+W36&gt;100*V37+W37,U36,IF(100*V36+W36&lt;100*V37+W37,U37," - "))</f>
        <v>France</v>
      </c>
      <c r="V43" s="218">
        <v>3</v>
      </c>
      <c r="W43" s="100"/>
      <c r="X43" s="147" t="str">
        <f>IF(AND('Résultats officiels'!X41&gt;0,AA43='Résultats officiels'!AA43),"E",IF(AND('Résultats officiels'!X41&gt;0,'Résultats officiels'!AA44=AB!AA43),"E",""))</f>
        <v>E</v>
      </c>
      <c r="Y43" s="286" t="str">
        <f>IF(X41=0,"",IF(AND(X45="A",X41='Résultats officiels'!X41),1,IF(AND(X46="A",AB!X41='Résultats officiels'!X41),1,"")))</f>
        <v/>
      </c>
      <c r="Z43" s="287" t="str">
        <f>IF(X41=0,"",IF(AND(X45="A",X41='Résultats officiels'!X41,AB43='Résultats officiels'!AB43,'Résultats officiels'!AB44=AB!AB44),1,IF(AND(AB!X46="A",AB!X41='Résultats officiels'!X41,AB!AB43='Résultats officiels'!AB44,'Résultats officiels'!AB43=AB!AB44),1,"")))</f>
        <v/>
      </c>
      <c r="AA43" s="100" t="str">
        <f>IF(100*V36+W36&gt;100*V37+W37,U37,IF(100*V36+W36&lt;100*V37+W37,U36," - "))</f>
        <v>Belgique</v>
      </c>
      <c r="AB43" s="217">
        <v>2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2.95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8</v>
      </c>
      <c r="AP43" s="22">
        <f>F41+E42+E45</f>
        <v>2</v>
      </c>
      <c r="AQ43" s="24">
        <f>AO43-AP43</f>
        <v>6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60304</v>
      </c>
      <c r="BA43" s="22" t="s">
        <v>73</v>
      </c>
      <c r="BB43" s="22">
        <f>10000*(AR43+AU43)+(E41-F41+F42-E42)*100+(E41+F42)</f>
        <v>60506</v>
      </c>
      <c r="BC43" s="24">
        <f>10000*(AS43+AU43)+(E41-F41+F45-E45)*100+(E41+F45)</f>
        <v>60406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>
        <f>IF(H44=0,"",IF(H44='Résultats officiels'!H44,1,""))</f>
        <v>1</v>
      </c>
      <c r="C44" s="75" t="str">
        <f>IF(H44=0,"",IF(AND(H44='Résultats officiels'!H44,AB!E44='Résultats officiels'!E44,'Résultats officiels'!F44=AB!F44),1,""))</f>
        <v/>
      </c>
      <c r="D44" s="68" t="str">
        <f>G41</f>
        <v>Suisse</v>
      </c>
      <c r="E44" s="217">
        <v>1</v>
      </c>
      <c r="F44" s="217">
        <v>1</v>
      </c>
      <c r="G44" s="73" t="str">
        <f>D40</f>
        <v>Costa Rica</v>
      </c>
      <c r="H44" s="95">
        <f t="shared" si="0"/>
        <v>3</v>
      </c>
      <c r="I44" s="114">
        <f>AI44</f>
        <v>4</v>
      </c>
      <c r="J44" s="71" t="str">
        <f>INDEX(AM41:AM44,MATCH(AK44,$AL41:$AL44,0))</f>
        <v>Serbie</v>
      </c>
      <c r="K44" s="115">
        <f>INDEX(AN41:AN44,MATCH(AK44,$AL41:$AL44,0))</f>
        <v>1</v>
      </c>
      <c r="L44" s="116">
        <f>INDEX(AO41:AO44,MATCH(AK44,$AL41:$AL44,0))</f>
        <v>1</v>
      </c>
      <c r="M44" s="115">
        <f>INDEX(AP41:AP44,MATCH(AK44,$AL41:$AL44,0))</f>
        <v>3</v>
      </c>
      <c r="N44" s="117">
        <f>INDEX(AQ41:AQ44,MATCH(AK44,$AL41:$AL44,0))</f>
        <v>-2</v>
      </c>
      <c r="O44" s="173"/>
      <c r="P44" s="173"/>
      <c r="Q44" s="97" t="str">
        <f>IF(AND('Résultats officiels'!O41&gt;0,U44='Résultats officiels'!U44),"E",IF(AND('Résultats officiels'!O41&gt;0,'Résultats officiels'!U43=AB!U44),"E",""))</f>
        <v/>
      </c>
      <c r="R44" s="98" t="str">
        <f>IF('Résultats officiels'!O41=0,"",IF(AND(U43='Résultats officiels'!U44,'Résultats officiels'!U43=AB!U44),"A",""))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Argentine</v>
      </c>
      <c r="V44" s="219">
        <v>2</v>
      </c>
      <c r="W44" s="100"/>
      <c r="X44" s="147" t="str">
        <f>IF(AND('Résultats officiels'!X41&gt;0,AA44='Résultats officiels'!AA44),"E",IF(AND('Résultats officiels'!X41&gt;0,'Résultats officiels'!AA43=AB!AA44),"E",""))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Allemagne</v>
      </c>
      <c r="AB44" s="219">
        <v>1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3.96</v>
      </c>
      <c r="AL44" s="30">
        <f>SUM(BD44:BG44)+2.48</f>
        <v>1.98</v>
      </c>
      <c r="AM44" s="31" t="str">
        <f>G41</f>
        <v>Suisse</v>
      </c>
      <c r="AN44" s="27">
        <f>SUM(AR44:AU44)</f>
        <v>4</v>
      </c>
      <c r="AO44" s="32">
        <f>F41+E43+E44</f>
        <v>3</v>
      </c>
      <c r="AP44" s="27">
        <f>E41+F43+F44</f>
        <v>5</v>
      </c>
      <c r="AQ44" s="33">
        <f>AO44-AP44</f>
        <v>-2</v>
      </c>
      <c r="AR44" s="27">
        <f>IF(ISBLANK(E44),0,IF(AU41=3,0,IF(AU41=1,1,3)))</f>
        <v>1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40102</v>
      </c>
      <c r="BB44" s="27">
        <f>10000*(AR44+AT44)+(E44-F44+F41-E41)*100+(E44+F41)</f>
        <v>9702</v>
      </c>
      <c r="BC44" s="33">
        <f>10000*(AS44+AT44)+(E43-F43+F41-E41)*100+(E43+F41)</f>
        <v>29802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officiels'!H45,AB!E45='Résultats officiels'!E45,'Résultats officiels'!F45=AB!F45),1,""))</f>
        <v/>
      </c>
      <c r="D45" s="71" t="str">
        <f>G40</f>
        <v>Serbie</v>
      </c>
      <c r="E45" s="217">
        <v>1</v>
      </c>
      <c r="F45" s="217">
        <v>2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5"/>
      <c r="L45" s="175"/>
      <c r="M45" s="175"/>
      <c r="N45" s="175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officiels'!AA44=AB!AA44),"A",""))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7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officiels'!U46=AB!U46),"C","")</f>
        <v>C</v>
      </c>
      <c r="R46" s="307"/>
      <c r="S46" s="256" t="s">
        <v>91</v>
      </c>
      <c r="T46" s="257"/>
      <c r="U46" s="260" t="str">
        <f>IF(100*V43+W43&gt;100*V44+W44,U43,IF(100*V44+W44&gt;100*V43+W43,U44,"-"))</f>
        <v>France</v>
      </c>
      <c r="V46" s="130"/>
      <c r="W46" s="95"/>
      <c r="X46" s="148" t="str">
        <f>IF('Résultats officiels'!X41=0,"",IF(AND(AA43='Résultats officiels'!AA44,'Résultats officiels'!AA43=AB!AA44),"A",""))</f>
        <v/>
      </c>
      <c r="Y46" s="288" t="s">
        <v>92</v>
      </c>
      <c r="Z46" s="257"/>
      <c r="AA46" s="282" t="str">
        <f>IF(100*V43+W43&gt;100*V44+W44,U44,IF(100*V44+W44&gt;100*V43+W43,U43,"-"))</f>
        <v>Argentine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7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officiels'!AA46=AB!AA46),"S","")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officiels'!H48,AB!E48='Résultats officiels'!E48,'Résultats officiels'!F48=AB!F48),1,""))</f>
        <v/>
      </c>
      <c r="D48" s="67" t="s">
        <v>100</v>
      </c>
      <c r="E48" s="217">
        <v>3</v>
      </c>
      <c r="F48" s="217">
        <v>1</v>
      </c>
      <c r="G48" s="72" t="s">
        <v>72</v>
      </c>
      <c r="H48" s="95">
        <f t="shared" si="0"/>
        <v>1</v>
      </c>
      <c r="I48" s="177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Belgique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 t="str">
        <f>IF(H49=0,"",IF(AND(H49='Résultats officiels'!H49,AB!E49='Résultats officiels'!E49,'Résultats officiels'!F49=AB!F49),1,""))</f>
        <v/>
      </c>
      <c r="D49" s="68" t="s">
        <v>129</v>
      </c>
      <c r="E49" s="217">
        <v>2</v>
      </c>
      <c r="F49" s="217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8</v>
      </c>
      <c r="M49" s="103">
        <f>INDEX(AP49:AP52,MATCH(AK49,$AL49:$AL52,0))</f>
        <v>2</v>
      </c>
      <c r="N49" s="123">
        <f>INDEX(AQ49:AQ52,MATCH(AK49,$AL49:$AL52,0))</f>
        <v>6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8</v>
      </c>
      <c r="AP49" s="22">
        <f>F48+F50+E52</f>
        <v>2</v>
      </c>
      <c r="AQ49" s="24">
        <f>AO49-AP49</f>
        <v>6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60305</v>
      </c>
      <c r="BA49" s="22">
        <f>10000*(AS49+AU49)+(E48-F48+F52-E52)*100+(E48+F52)</f>
        <v>60506</v>
      </c>
      <c r="BB49" s="22">
        <f>10000*(AT49+AU49)+(F52-E52+E50-F50)*100+(F52+E50)</f>
        <v>60405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>
        <f>IF(H50=0,"",IF(AND(H50='Résultats officiels'!H50,AB!E50='Résultats officiels'!E50,'Résultats officiels'!F50=AB!F50),1,""))</f>
        <v>1</v>
      </c>
      <c r="D50" s="68" t="str">
        <f>D48</f>
        <v>Allemagne</v>
      </c>
      <c r="E50" s="217">
        <v>2</v>
      </c>
      <c r="F50" s="217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Suède</v>
      </c>
      <c r="K50" s="108">
        <f>INDEX(AN49:AN52,MATCH(AK50,$AL49:$AL52,0))</f>
        <v>4</v>
      </c>
      <c r="L50" s="109">
        <f>INDEX(AO49:AO52,MATCH(AK50,$AL49:$AL52,0))</f>
        <v>5</v>
      </c>
      <c r="M50" s="108">
        <f>INDEX(AP49:AP52,MATCH(AK50,$AL49:$AL52,0))</f>
        <v>4</v>
      </c>
      <c r="N50" s="110">
        <f>INDEX(AQ49:AQ52,MATCH(AK50,$AL49:$AL52,0))</f>
        <v>1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Allemagne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1.9700000000000002</v>
      </c>
      <c r="AL50" s="28">
        <f>SUM(BD50:BG50)+2.46</f>
        <v>2.96</v>
      </c>
      <c r="AM50" s="21" t="str">
        <f>G48</f>
        <v>Mexique</v>
      </c>
      <c r="AN50" s="22">
        <f>SUM(AR50:AU50)</f>
        <v>2</v>
      </c>
      <c r="AO50" s="23">
        <f>F48+F51+E53</f>
        <v>4</v>
      </c>
      <c r="AP50" s="22">
        <f>E48+E51+F53</f>
        <v>6</v>
      </c>
      <c r="AQ50" s="24">
        <f>AO50-AP50</f>
        <v>-2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1</v>
      </c>
      <c r="AU50" s="22">
        <f>IF(ISBLANK(F51),0,IF(F51&gt;E51,3,IF(F51=E51,1,0)))</f>
        <v>1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1</v>
      </c>
      <c r="AZ50" s="23">
        <f>10000*(AR50+AT50)+(F48-E48+E53-F53)*100+(F48+E53)</f>
        <v>9803</v>
      </c>
      <c r="BA50" s="22">
        <f>10000*(AR50+AU50)+(F48-E48+F51-E51)*100+(F48+F51)</f>
        <v>9802</v>
      </c>
      <c r="BB50" s="22" t="s">
        <v>73</v>
      </c>
      <c r="BC50" s="24">
        <f>10000*(AT50+AU50)+(F51-E51+E53-F53)*100+(F51+E53)</f>
        <v>20003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officiels'!H51,AB!E51='Résultats officiels'!E51,'Résultats officiels'!F51=AB!F51),1,""))</f>
        <v/>
      </c>
      <c r="D51" s="68" t="str">
        <f>G49</f>
        <v>Corée du Sud</v>
      </c>
      <c r="E51" s="217">
        <v>1</v>
      </c>
      <c r="F51" s="217">
        <v>1</v>
      </c>
      <c r="G51" s="73" t="str">
        <f>G48</f>
        <v>Mexique</v>
      </c>
      <c r="H51" s="95">
        <f t="shared" si="0"/>
        <v>3</v>
      </c>
      <c r="I51" s="106">
        <f>AI51</f>
        <v>3</v>
      </c>
      <c r="J51" s="68" t="str">
        <f>INDEX(AM49:AM52,MATCH(AK51,$AL49:$AL52,0))</f>
        <v>Mexique</v>
      </c>
      <c r="K51" s="111">
        <f>INDEX(AN49:AN52,MATCH(AK51,$AL49:$AL52,0))</f>
        <v>2</v>
      </c>
      <c r="L51" s="112">
        <f>INDEX(AO49:AO52,MATCH(AK51,$AL49:$AL52,0))</f>
        <v>4</v>
      </c>
      <c r="M51" s="111">
        <f>INDEX(AP49:AP52,MATCH(AK51,$AL49:$AL52,0))</f>
        <v>6</v>
      </c>
      <c r="N51" s="113">
        <f>INDEX(AQ49:AQ52,MATCH(AK51,$AL49:$AL52,0))</f>
        <v>-2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26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2.96</v>
      </c>
      <c r="AL51" s="28">
        <f>SUM(BD51:BG51)+2.47</f>
        <v>1.9700000000000002</v>
      </c>
      <c r="AM51" s="21" t="str">
        <f>D49</f>
        <v>Suède</v>
      </c>
      <c r="AN51" s="22">
        <f>SUM(AR51:AU51)</f>
        <v>4</v>
      </c>
      <c r="AO51" s="23">
        <f>E49+F50+F53</f>
        <v>5</v>
      </c>
      <c r="AP51" s="22">
        <f>F49+E50+E53</f>
        <v>4</v>
      </c>
      <c r="AQ51" s="24">
        <f>AO51-AP51</f>
        <v>1</v>
      </c>
      <c r="AR51" s="22">
        <f>IF(ISBLANK(F50),0,IF(AT49=3,0,IF(AT49=1,1,3)))</f>
        <v>0</v>
      </c>
      <c r="AS51" s="22">
        <f>IF(ISBLANK(F53),0,IF(F53&gt;E53,3,IF(F53=E53,1,0)))</f>
        <v>1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1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9903</v>
      </c>
      <c r="BA51" s="22" t="s">
        <v>73</v>
      </c>
      <c r="BB51" s="22">
        <f>10000*(AR51+AU51)+(E49-F49+F50-E50)*100+(E49+F50)</f>
        <v>30103</v>
      </c>
      <c r="BC51" s="24">
        <f>10000*(AS51+AU51)+(E49-F49+F53-E53)*100+(E49+F53)</f>
        <v>40204</v>
      </c>
      <c r="BD51" s="29">
        <f>-BF49</f>
        <v>0.5</v>
      </c>
      <c r="BE51" s="25">
        <f>-BF50</f>
        <v>-0.5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officiels'!H52,AB!E52='Résultats officiels'!E52,'Résultats officiels'!F52=AB!F52),1,""))</f>
        <v/>
      </c>
      <c r="D52" s="68" t="str">
        <f>G49</f>
        <v>Corée du Sud</v>
      </c>
      <c r="E52" s="217">
        <v>0</v>
      </c>
      <c r="F52" s="217">
        <v>3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1</v>
      </c>
      <c r="L52" s="116">
        <f>INDEX(AO49:AO52,MATCH(AK52,$AL49:$AL52,0))</f>
        <v>1</v>
      </c>
      <c r="M52" s="115">
        <f>INDEX(AP49:AP52,MATCH(AK52,$AL49:$AL52,0))</f>
        <v>6</v>
      </c>
      <c r="N52" s="117">
        <f>INDEX(AQ49:AQ52,MATCH(AK52,$AL49:$AL52,0))</f>
        <v>-5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1</v>
      </c>
      <c r="AO52" s="32">
        <f>F49+E51+E52</f>
        <v>1</v>
      </c>
      <c r="AP52" s="27">
        <f>E49+F51+F52</f>
        <v>6</v>
      </c>
      <c r="AQ52" s="33">
        <f>AO52-AP52</f>
        <v>-5</v>
      </c>
      <c r="AR52" s="27">
        <f>IF(ISBLANK(E52),0,IF(AU49=3,0,IF(AU49=1,1,3)))</f>
        <v>0</v>
      </c>
      <c r="AS52" s="27">
        <f>IF(ISBLANK(E51),0,IF(AU50=3,0,IF(AU50=1,1,3)))</f>
        <v>1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9701</v>
      </c>
      <c r="BB52" s="27">
        <f>10000*(AR52+AT52)+(E52-F52+F49-E49)*100+(E52+F49)</f>
        <v>-500</v>
      </c>
      <c r="BC52" s="33">
        <f>10000*(AS52+AT52)+(E51-F51+F49-E49)*100+(E51+F49)</f>
        <v>9801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officiels'!H53,AB!E53='Résultats officiels'!E53,'Résultats officiels'!F53=AB!F53),1,""))</f>
        <v/>
      </c>
      <c r="D53" s="71" t="str">
        <f>G48</f>
        <v>Mexique</v>
      </c>
      <c r="E53" s="217">
        <v>2</v>
      </c>
      <c r="F53" s="217">
        <v>2</v>
      </c>
      <c r="G53" s="74" t="str">
        <f>D49</f>
        <v>Suède</v>
      </c>
      <c r="H53" s="95">
        <f t="shared" si="0"/>
        <v>3</v>
      </c>
      <c r="I53" s="118"/>
      <c r="J53" s="119" t="str">
        <f>IF(OR(I51&lt;3,I50&lt;2),"TIRAGE AU SORT !!!"," ")</f>
        <v xml:space="preserve"> </v>
      </c>
      <c r="K53" s="175"/>
      <c r="L53" s="175"/>
      <c r="M53" s="175"/>
      <c r="N53" s="175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5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7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7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20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officiels'!H56,AB!E56='Résultats officiels'!E56,'Résultats officiels'!F56=AB!F56),1,""))</f>
        <v/>
      </c>
      <c r="D56" s="67" t="s">
        <v>103</v>
      </c>
      <c r="E56" s="217">
        <v>4</v>
      </c>
      <c r="F56" s="217">
        <v>0</v>
      </c>
      <c r="G56" s="72" t="s">
        <v>130</v>
      </c>
      <c r="H56" s="95">
        <f t="shared" si="0"/>
        <v>1</v>
      </c>
      <c r="I56" s="177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>
        <f>IF(H57=0,"",IF(AND(H57='Résultats officiels'!H57,AB!E57='Résultats officiels'!E57,'Résultats officiels'!F57=AB!F57),1,""))</f>
        <v>1</v>
      </c>
      <c r="D57" s="68" t="s">
        <v>131</v>
      </c>
      <c r="E57" s="217">
        <v>1</v>
      </c>
      <c r="F57" s="217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7</v>
      </c>
      <c r="L57" s="104">
        <f>INDEX(AO57:AO60,MATCH(AK57,$AL57:$AL60,0))</f>
        <v>8</v>
      </c>
      <c r="M57" s="103">
        <f>INDEX(AP57:AP60,MATCH(AK57,$AL57:$AL60,0))</f>
        <v>3</v>
      </c>
      <c r="N57" s="123">
        <f>INDEX(AQ57:AQ60,MATCH(AK57,$AL57:$AL60,0))</f>
        <v>5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5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7</v>
      </c>
      <c r="AO57" s="47">
        <f>E56+E58+F60</f>
        <v>8</v>
      </c>
      <c r="AP57" s="46">
        <f>F56+F58+E60</f>
        <v>3</v>
      </c>
      <c r="AQ57" s="48">
        <f>AO57-AP57</f>
        <v>5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1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60506</v>
      </c>
      <c r="BA57" s="46">
        <f>10000*(AS57+AU57)+(E56-F56+F60-E60)*100+(E56+F60)</f>
        <v>40406</v>
      </c>
      <c r="BB57" s="46">
        <f>10000*(AT57+AU57)+(F60-E60+E58-F58)*100+(F60+E58)</f>
        <v>40104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officiels'!H58,AB!E58='Résultats officiels'!E58,'Résultats officiels'!F58=AB!F58),1,""))</f>
        <v/>
      </c>
      <c r="D58" s="68" t="str">
        <f>D56</f>
        <v>Belgique</v>
      </c>
      <c r="E58" s="217">
        <v>2</v>
      </c>
      <c r="F58" s="217">
        <v>1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7</v>
      </c>
      <c r="L58" s="109">
        <f>INDEX(AO57:AO60,MATCH(AK58,$AL57:$AL60,0))</f>
        <v>7</v>
      </c>
      <c r="M58" s="108">
        <f>INDEX(AP57:AP60,MATCH(AK58,$AL57:$AL60,0))</f>
        <v>3</v>
      </c>
      <c r="N58" s="110">
        <f>INDEX(AQ57:AQ60,MATCH(AK58,$AL57:$AL60,0))</f>
        <v>4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0</v>
      </c>
      <c r="AO58" s="47">
        <f>F56+F59+E61</f>
        <v>0</v>
      </c>
      <c r="AP58" s="46">
        <f>E56+E59+F61</f>
        <v>8</v>
      </c>
      <c r="AQ58" s="48">
        <f>AO58-AP58</f>
        <v>-8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-500</v>
      </c>
      <c r="BA58" s="46">
        <f>10000*(AR58+AU58)+(F56-E56+F59-E59)*100+(F56+F59)</f>
        <v>-700</v>
      </c>
      <c r="BB58" s="46" t="s">
        <v>73</v>
      </c>
      <c r="BC58" s="48">
        <f>10000*(AT58+AU58)+(F59-E59+E61-F61)*100+(F59+E61)</f>
        <v>-400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officiels'!H59,AB!E59='Résultats officiels'!E59,'Résultats officiels'!F59=AB!F59),1,""))</f>
        <v/>
      </c>
      <c r="D59" s="68" t="str">
        <f>G57</f>
        <v>Angleterre</v>
      </c>
      <c r="E59" s="217">
        <v>3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3</v>
      </c>
      <c r="L59" s="112">
        <f>INDEX(AO57:AO60,MATCH(AK59,$AL57:$AL60,0))</f>
        <v>3</v>
      </c>
      <c r="M59" s="111">
        <f>INDEX(AP57:AP60,MATCH(AK59,$AL57:$AL60,0))</f>
        <v>4</v>
      </c>
      <c r="N59" s="113">
        <f>INDEX(AQ57:AQ60,MATCH(AK59,$AL57:$AL60,0))</f>
        <v>-1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3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3</v>
      </c>
      <c r="AO59" s="47">
        <f>E57+F58+F61</f>
        <v>3</v>
      </c>
      <c r="AP59" s="46">
        <f>F57+E58+E61</f>
        <v>4</v>
      </c>
      <c r="AQ59" s="48">
        <f>AO59-AP59</f>
        <v>-1</v>
      </c>
      <c r="AR59" s="46">
        <f>IF(ISBLANK(F58),0,IF(AT57=3,0,IF(AT57=1,1,3)))</f>
        <v>0</v>
      </c>
      <c r="AS59" s="46">
        <f>IF(ISBLANK(F61),0,IF(F61&gt;E61,3,IF(F61=E61,1,0)))</f>
        <v>3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30002</v>
      </c>
      <c r="BA59" s="46" t="s">
        <v>73</v>
      </c>
      <c r="BB59" s="46">
        <f>10000*(AR59+AU59)+(E57-F57+F58-E58)*100+(E57+F58)</f>
        <v>-198</v>
      </c>
      <c r="BC59" s="48">
        <f>10000*(AS59+AU59)+(E57-F57+F61-E61)*100+(E57+F61)</f>
        <v>30002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officiels'!H60,AB!E60='Résultats officiels'!E60,'Résultats officiels'!F60=AB!F60),1,""))</f>
        <v/>
      </c>
      <c r="D60" s="68" t="str">
        <f>G57</f>
        <v>Angleterre</v>
      </c>
      <c r="E60" s="217">
        <v>2</v>
      </c>
      <c r="F60" s="217">
        <v>2</v>
      </c>
      <c r="G60" s="73" t="str">
        <f>D56</f>
        <v>Belgique</v>
      </c>
      <c r="H60" s="95">
        <f t="shared" si="0"/>
        <v>3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0</v>
      </c>
      <c r="L60" s="116">
        <f>INDEX(AO57:AO60,MATCH(AK60,$AL57:$AL60,0))</f>
        <v>0</v>
      </c>
      <c r="M60" s="115">
        <f>INDEX(AP57:AP60,MATCH(AK60,$AL57:$AL60,0))</f>
        <v>8</v>
      </c>
      <c r="N60" s="117">
        <f>INDEX(AQ57:AQ60,MATCH(AK60,$AL57:$AL60,0))</f>
        <v>-8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7</v>
      </c>
      <c r="AO60" s="58">
        <f>F57+E59+E60</f>
        <v>7</v>
      </c>
      <c r="AP60" s="51">
        <f>E57+F59+F60</f>
        <v>3</v>
      </c>
      <c r="AQ60" s="59">
        <f>AO60-AP60</f>
        <v>4</v>
      </c>
      <c r="AR60" s="51">
        <f>IF(ISBLANK(E60),0,IF(AU57=3,0,IF(AU57=1,1,3)))</f>
        <v>1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40305</v>
      </c>
      <c r="BB60" s="51">
        <f>10000*(AR60+AT60)+(E60-F60+F57-E57)*100+(E60+F57)</f>
        <v>40104</v>
      </c>
      <c r="BC60" s="59">
        <f>10000*(AS60+AT60)+(E59-F59+F57-E57)*100+(E59+F57)</f>
        <v>60405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>
        <f>IF(H61=0,"",IF(H61='Résultats officiels'!H61,1,""))</f>
        <v>1</v>
      </c>
      <c r="C61" s="75" t="str">
        <f>IF(H61=0,"",IF(AND(H61='Résultats officiels'!H61,AB!E61='Résultats officiels'!E61,'Résultats officiels'!F61=AB!F61),1,""))</f>
        <v/>
      </c>
      <c r="D61" s="71" t="str">
        <f>G56</f>
        <v>Panama</v>
      </c>
      <c r="E61" s="217">
        <v>0</v>
      </c>
      <c r="F61" s="217">
        <v>1</v>
      </c>
      <c r="G61" s="74" t="str">
        <f>D57</f>
        <v>Tunisie</v>
      </c>
      <c r="H61" s="95">
        <f t="shared" si="0"/>
        <v>2</v>
      </c>
      <c r="I61" s="118"/>
      <c r="J61" s="119" t="str">
        <f>IF(OR(I59&lt;3,I58&lt;2),"TIRAGE AU SORT !!!"," ")</f>
        <v xml:space="preserve"> </v>
      </c>
      <c r="K61" s="175"/>
      <c r="L61" s="175"/>
      <c r="M61" s="175"/>
      <c r="N61" s="175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7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7"/>
      <c r="J63" s="95"/>
      <c r="K63" s="95"/>
      <c r="L63" s="95"/>
      <c r="M63" s="95"/>
      <c r="N63" s="95"/>
      <c r="O63" s="95"/>
      <c r="P63" s="175"/>
      <c r="Q63" s="175"/>
      <c r="R63" s="175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officiels'!H64,AB!E64='Résultats officiels'!E64,'Résultats officiels'!F64=AB!F64),1,""))</f>
        <v/>
      </c>
      <c r="D64" s="67" t="s">
        <v>78</v>
      </c>
      <c r="E64" s="217">
        <v>2</v>
      </c>
      <c r="F64" s="217">
        <v>1</v>
      </c>
      <c r="G64" s="72" t="s">
        <v>79</v>
      </c>
      <c r="H64" s="95">
        <f t="shared" si="0"/>
        <v>1</v>
      </c>
      <c r="I64" s="177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6"/>
      <c r="Q64" s="176"/>
      <c r="R64" s="176"/>
      <c r="S64" s="280" t="s">
        <v>107</v>
      </c>
      <c r="T64" s="281"/>
      <c r="U64" s="262">
        <f>SUM(U51:U62)</f>
        <v>59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officiels'!H65,AB!E65='Résultats officiels'!E65,'Résultats officiels'!F65=AB!F65),1,""))</f>
        <v/>
      </c>
      <c r="D65" s="68" t="s">
        <v>132</v>
      </c>
      <c r="E65" s="217">
        <v>3</v>
      </c>
      <c r="F65" s="217">
        <v>1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7</v>
      </c>
      <c r="L65" s="104">
        <f>INDEX(AO65:AO68,MATCH(AK65,$AL65:$AL68,0))</f>
        <v>6</v>
      </c>
      <c r="M65" s="103">
        <f>INDEX(AP65:AP68,MATCH(AK65,$AL65:$AL68,0))</f>
        <v>3</v>
      </c>
      <c r="N65" s="123">
        <f>INDEX(AQ65:AQ68,MATCH(AK65,$AL65:$AL68,0))</f>
        <v>3</v>
      </c>
      <c r="O65" s="95"/>
      <c r="P65" s="176"/>
      <c r="Q65" s="176"/>
      <c r="R65" s="176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0.95000000000000018</v>
      </c>
      <c r="AL65" s="44">
        <f>SUM(BD65:BG65)+2.45</f>
        <v>0.95000000000000018</v>
      </c>
      <c r="AM65" s="45" t="str">
        <f>D64</f>
        <v>Colombie</v>
      </c>
      <c r="AN65" s="46">
        <f>SUM(AR65:AU65)</f>
        <v>7</v>
      </c>
      <c r="AO65" s="47">
        <f>E64+E66+F68</f>
        <v>6</v>
      </c>
      <c r="AP65" s="46">
        <f>F64+F66+E68</f>
        <v>3</v>
      </c>
      <c r="AQ65" s="48">
        <f>AO65-AP65</f>
        <v>3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1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1</v>
      </c>
      <c r="AZ65" s="47">
        <f>10000*(AS65+AT65)+(E66-F66+E64-F64)*100+(E66+E64)</f>
        <v>40104</v>
      </c>
      <c r="BA65" s="46">
        <f>10000*(AS65+AU65)+(E64-F64+F68-E68)*100+(E64+F68)</f>
        <v>60304</v>
      </c>
      <c r="BB65" s="46">
        <f>10000*(AT65+AU65)+(F68-E68+E66-F66)*100+(F68+E66)</f>
        <v>40204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officiels'!H66,AB!E66='Résultats officiels'!E66,'Résultats officiels'!F66=AB!F66),1,""))</f>
        <v/>
      </c>
      <c r="D66" s="68" t="str">
        <f>D64</f>
        <v>Colombie</v>
      </c>
      <c r="E66" s="217">
        <v>2</v>
      </c>
      <c r="F66" s="217">
        <v>2</v>
      </c>
      <c r="G66" s="73" t="str">
        <f>D65</f>
        <v>Pologne</v>
      </c>
      <c r="H66" s="95">
        <f t="shared" si="0"/>
        <v>3</v>
      </c>
      <c r="I66" s="106">
        <f>AI66</f>
        <v>2</v>
      </c>
      <c r="J66" s="124" t="str">
        <f>INDEX(AM65:AM68,MATCH(AK66,$AL65:$AL68,0))</f>
        <v>Pologne</v>
      </c>
      <c r="K66" s="108">
        <f>INDEX(AN65:AN68,MATCH(AK66,$AL65:$AL68,0))</f>
        <v>5</v>
      </c>
      <c r="L66" s="109">
        <f>INDEX(AO65:AO68,MATCH(AK66,$AL65:$AL68,0))</f>
        <v>6</v>
      </c>
      <c r="M66" s="108">
        <f>INDEX(AP65:AP68,MATCH(AK66,$AL65:$AL68,0))</f>
        <v>4</v>
      </c>
      <c r="N66" s="110">
        <f>INDEX(AQ65:AQ68,MATCH(AK66,$AL65:$AL68,0))</f>
        <v>2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1.9700000000000002</v>
      </c>
      <c r="AL66" s="52">
        <f>SUM(BD66:BG66)+2.46</f>
        <v>2.96</v>
      </c>
      <c r="AM66" s="45" t="str">
        <f>G64</f>
        <v>Japon</v>
      </c>
      <c r="AN66" s="46">
        <f>SUM(AR66:AU66)</f>
        <v>4</v>
      </c>
      <c r="AO66" s="47">
        <f>F64+F67+E69</f>
        <v>3</v>
      </c>
      <c r="AP66" s="46">
        <f>E64+E67+F69</f>
        <v>3</v>
      </c>
      <c r="AQ66" s="48">
        <f>AO66-AP66</f>
        <v>0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1</v>
      </c>
      <c r="AU66" s="46">
        <f>IF(ISBLANK(F67),0,IF(F67&gt;E67,3,IF(F67=E67,1,0)))</f>
        <v>3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1</v>
      </c>
      <c r="AZ66" s="47">
        <f>10000*(AR66+AT66)+(F64-E64+E69-F69)*100+(F64+E69)</f>
        <v>9902</v>
      </c>
      <c r="BA66" s="46">
        <f>10000*(AR66+AU66)+(F64-E64+F67-E67)*100+(F64+F67)</f>
        <v>30002</v>
      </c>
      <c r="BB66" s="46" t="s">
        <v>73</v>
      </c>
      <c r="BC66" s="48">
        <f>10000*(AT66+AU66)+(F67-E67+E69-F69)*100+(F67+E69)</f>
        <v>40102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-0.5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officiels'!H67,AB!E67='Résultats officiels'!E67,'Résultats officiels'!F67=AB!F67),1,""))</f>
        <v/>
      </c>
      <c r="D67" s="68" t="str">
        <f>G65</f>
        <v>Sénégal</v>
      </c>
      <c r="E67" s="217">
        <v>0</v>
      </c>
      <c r="F67" s="217">
        <v>1</v>
      </c>
      <c r="G67" s="73" t="str">
        <f>G64</f>
        <v>Japon</v>
      </c>
      <c r="H67" s="95">
        <f t="shared" si="0"/>
        <v>2</v>
      </c>
      <c r="I67" s="106">
        <f>AI67</f>
        <v>3</v>
      </c>
      <c r="J67" s="68" t="str">
        <f>INDEX(AM65:AM68,MATCH(AK67,$AL65:$AL68,0))</f>
        <v>Japon</v>
      </c>
      <c r="K67" s="111">
        <f>INDEX(AN65:AN68,MATCH(AK67,$AL65:$AL68,0))</f>
        <v>4</v>
      </c>
      <c r="L67" s="112">
        <f>INDEX(AO65:AO68,MATCH(AK67,$AL65:$AL68,0))</f>
        <v>3</v>
      </c>
      <c r="M67" s="111">
        <f>INDEX(AP65:AP68,MATCH(AK67,$AL65:$AL68,0))</f>
        <v>3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2.96</v>
      </c>
      <c r="AL67" s="52">
        <f>SUM(BD67:BG67)+2.47</f>
        <v>1.9700000000000002</v>
      </c>
      <c r="AM67" s="45" t="str">
        <f>D65</f>
        <v>Pologne</v>
      </c>
      <c r="AN67" s="46">
        <f>SUM(AR67:AU67)</f>
        <v>5</v>
      </c>
      <c r="AO67" s="47">
        <f>E65+F66+F69</f>
        <v>6</v>
      </c>
      <c r="AP67" s="46">
        <f>F65+E66+E69</f>
        <v>4</v>
      </c>
      <c r="AQ67" s="48">
        <f>AO67-AP67</f>
        <v>2</v>
      </c>
      <c r="AR67" s="46">
        <f>IF(ISBLANK(F66),0,IF(AT65=3,0,IF(AT65=1,1,3)))</f>
        <v>1</v>
      </c>
      <c r="AS67" s="46">
        <f>IF(ISBLANK(F69),0,IF(F69&gt;E69,3,IF(F69=E69,1,0)))</f>
        <v>1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0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20003</v>
      </c>
      <c r="BA67" s="46" t="s">
        <v>73</v>
      </c>
      <c r="BB67" s="46">
        <f>10000*(AR67+AU67)+(E65-F65+F66-E66)*100+(E65+F66)</f>
        <v>40205</v>
      </c>
      <c r="BC67" s="48">
        <f>10000*(AS67+AU67)+(E65-F65+F69-E69)*100+(E65+F69)</f>
        <v>40204</v>
      </c>
      <c r="BD67" s="53">
        <f>-BF65</f>
        <v>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 t="str">
        <f>IF(H68=0,"",IF(AND(H68='Résultats officiels'!H68,AB!E68='Résultats officiels'!E68,'Résultats officiels'!F68=AB!F68),1,""))</f>
        <v/>
      </c>
      <c r="D68" s="68" t="str">
        <f>G65</f>
        <v>Sénégal</v>
      </c>
      <c r="E68" s="217">
        <v>0</v>
      </c>
      <c r="F68" s="217">
        <v>2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Sénégal</v>
      </c>
      <c r="K68" s="115">
        <f>INDEX(AN65:AN68,MATCH(AK68,$AL65:$AL68,0))</f>
        <v>0</v>
      </c>
      <c r="L68" s="116">
        <f>INDEX(AO65:AO68,MATCH(AK68,$AL65:$AL68,0))</f>
        <v>1</v>
      </c>
      <c r="M68" s="115">
        <f>INDEX(AP65:AP68,MATCH(AK68,$AL65:$AL68,0))</f>
        <v>6</v>
      </c>
      <c r="N68" s="117">
        <f>INDEX(AQ65:AQ68,MATCH(AK68,$AL65:$AL68,0))</f>
        <v>-5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3.98</v>
      </c>
      <c r="AL68" s="56">
        <f>SUM(BD68:BG68)+2.48</f>
        <v>3.98</v>
      </c>
      <c r="AM68" s="57" t="str">
        <f>G65</f>
        <v>Sénégal</v>
      </c>
      <c r="AN68" s="51">
        <f>SUM(AR68:AU68)</f>
        <v>0</v>
      </c>
      <c r="AO68" s="58">
        <f>F65+E67+E68</f>
        <v>1</v>
      </c>
      <c r="AP68" s="51">
        <f>E65+F67+F68</f>
        <v>6</v>
      </c>
      <c r="AQ68" s="59">
        <f>AO68-AP68</f>
        <v>-5</v>
      </c>
      <c r="AR68" s="51">
        <f>IF(ISBLANK(E68),0,IF(AU65=3,0,IF(AU65=1,1,3)))</f>
        <v>0</v>
      </c>
      <c r="AS68" s="51">
        <f>IF(ISBLANK(E67),0,IF(AU66=3,0,IF(AU66=1,1,3)))</f>
        <v>0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-300</v>
      </c>
      <c r="BB68" s="51">
        <f>10000*(AR68+AT68)+(E68-F68+F65-E65)*100+(E68+F65)</f>
        <v>-399</v>
      </c>
      <c r="BC68" s="59">
        <f>10000*(AS68+AT68)+(E67-F67+F65-E65)*100+(E67+F65)</f>
        <v>-299</v>
      </c>
      <c r="BD68" s="60">
        <f>-BG65</f>
        <v>0.5</v>
      </c>
      <c r="BE68" s="61">
        <f>-BG66</f>
        <v>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officiels'!H69,AB!E69='Résultats officiels'!E69,'Résultats officiels'!F69=AB!F69),1,""))</f>
        <v/>
      </c>
      <c r="D69" s="71" t="str">
        <f>G64</f>
        <v>Japon</v>
      </c>
      <c r="E69" s="217">
        <v>1</v>
      </c>
      <c r="F69" s="217">
        <v>1</v>
      </c>
      <c r="G69" s="74" t="str">
        <f>D65</f>
        <v>Pologne</v>
      </c>
      <c r="H69" s="95">
        <f t="shared" si="0"/>
        <v>3</v>
      </c>
      <c r="I69" s="118"/>
      <c r="J69" s="119" t="str">
        <f>IF(OR(I67&lt;3,I66&lt;2),"TIRAGE AU SORT !!!"," ")</f>
        <v xml:space="preserve"> </v>
      </c>
      <c r="K69" s="175"/>
      <c r="L69" s="175"/>
      <c r="M69" s="175"/>
      <c r="N69" s="17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193" priority="7" stopIfTrue="1">
      <formula>100*$V8+$W8&gt;100*$V9+$W9</formula>
    </cfRule>
  </conditionalFormatting>
  <conditionalFormatting sqref="U9 U11 U13 U15 U17 U19 U21 U23 U27 U29 U31 U33 U37 U39 U44">
    <cfRule type="expression" dxfId="192" priority="6" stopIfTrue="1">
      <formula>100*$V9+$W9&gt;100*$V8+$W8</formula>
    </cfRule>
  </conditionalFormatting>
  <conditionalFormatting sqref="AA43">
    <cfRule type="expression" dxfId="191" priority="5" stopIfTrue="1">
      <formula>100*$AB43+$AC43&gt;100*$AB44+$AC44</formula>
    </cfRule>
  </conditionalFormatting>
  <conditionalFormatting sqref="AA44">
    <cfRule type="expression" dxfId="190" priority="4" stopIfTrue="1">
      <formula>100*$AB44+$AC44&gt;100*$AB43+$AC43</formula>
    </cfRule>
  </conditionalFormatting>
  <conditionalFormatting sqref="J35:N35 J43:N43 J11:N11 J27:N27 J19:N19 J51:N51 J59:N59 J67:N67">
    <cfRule type="expression" dxfId="189" priority="3" stopIfTrue="1">
      <formula>OR($I11&lt;3)</formula>
    </cfRule>
  </conditionalFormatting>
  <conditionalFormatting sqref="J36:N36 J44:N44 J12:N12 J28:N28 J20:N20 J52:N52 J60:N60 J68:N68">
    <cfRule type="expression" dxfId="188" priority="2" stopIfTrue="1">
      <formula>$I12&lt;3</formula>
    </cfRule>
  </conditionalFormatting>
  <conditionalFormatting sqref="U46:U47 AA46:AA51">
    <cfRule type="cellIs" dxfId="187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139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-1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officiels'!H8,B!E8='Résultats officiels'!E8,'Résultats officiels'!F8=B!F8),1,""))</f>
        <v/>
      </c>
      <c r="D8" s="67" t="s">
        <v>104</v>
      </c>
      <c r="E8" s="217">
        <v>2</v>
      </c>
      <c r="F8" s="217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1</v>
      </c>
      <c r="P8" s="293"/>
      <c r="Q8" s="97" t="str">
        <f>IF(AND('Résultats officiels'!O8&gt;0,U8='Résultats officiels'!U8),"E",IF(AND('Résultats officiels'!O12&gt;0,'Résultats officiels'!U13=B!U8),"E",""))</f>
        <v>E</v>
      </c>
      <c r="R8" s="98" t="str">
        <f>IF('Résultats officiels'!O8=0,"",IF(AND(U8='Résultats officiels'!U8,B!U9='Résultats officiels'!U9),"A",""))</f>
        <v>A</v>
      </c>
      <c r="S8" s="286">
        <f>IF(O8=0,"",IF(AND(R8="A",O8='Résultats officiels'!O8),1,IF(AND(B!R9="A",B!O8='Résultats officiels'!O12),1,"")))</f>
        <v>1</v>
      </c>
      <c r="T8" s="287">
        <f>IF(O8=0,"",IF(AND(R8="A",O8='Résultats officiels'!O8,V8='Résultats officiels'!V8,'Résultats officiels'!V9=B!V9),1,IF(AND(B!R9="A",B!O8='Résultats officiels'!O12,B!V8='Résultats officiels'!V13,'Résultats officiels'!V12=B!V9),1,"")))</f>
        <v>1</v>
      </c>
      <c r="U8" s="99" t="str">
        <f>IF(OR(I10&lt;2),"A1",T(J9))</f>
        <v>Uruguay</v>
      </c>
      <c r="V8" s="218">
        <v>2</v>
      </c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officiels'!H9,B!E9='Résultats officiels'!E9,'Résultats officiels'!F9=B!F9),1,""))</f>
        <v/>
      </c>
      <c r="D9" s="68" t="s">
        <v>122</v>
      </c>
      <c r="E9" s="217">
        <v>1</v>
      </c>
      <c r="F9" s="217">
        <v>3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8</v>
      </c>
      <c r="M9" s="103">
        <f>INDEX(AP9:AP12,MATCH(AK9,$AL9:$AL12,0))</f>
        <v>2</v>
      </c>
      <c r="N9" s="105">
        <f>INDEX(AQ9:AQ12,MATCH(AK9,$AL9:$AL12,0))</f>
        <v>6</v>
      </c>
      <c r="O9" s="293"/>
      <c r="P9" s="293"/>
      <c r="Q9" s="97" t="str">
        <f>IF(AND('Résultats officiels'!O8&gt;0,U9='Résultats officiels'!U9),"E",IF(AND('Résultats officiels'!O12&gt;0,'Résultats officiels'!U12=B!U9),"E",""))</f>
        <v>E</v>
      </c>
      <c r="R9" s="98" t="str">
        <f>IF('Résultats officiels'!O12=0,"",IF(AND(U8='Résultats officiels'!U13,'Résultats officiels'!U12=B!U9),"A",""))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1</v>
      </c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2.95</v>
      </c>
      <c r="AM9" s="21" t="str">
        <f>D8</f>
        <v>Russie</v>
      </c>
      <c r="AN9" s="22">
        <f>SUM(AR9:AU9)</f>
        <v>3</v>
      </c>
      <c r="AO9" s="23">
        <f>E8+E10+F12</f>
        <v>4</v>
      </c>
      <c r="AP9" s="22">
        <f>F8+F10+E12</f>
        <v>4</v>
      </c>
      <c r="AQ9" s="24">
        <f>AO9-AP9</f>
        <v>0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30103</v>
      </c>
      <c r="BA9" s="22">
        <f>10000*(AS9+AU9)+(E8-F8+F12-E12)*100+(E8+F12)</f>
        <v>30103</v>
      </c>
      <c r="BB9" s="22">
        <f>10000*(AT9+AU9)+(E10-F10+F12-E12)*100+(E10+F12)</f>
        <v>-198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officiels'!H10,B!E10='Résultats officiels'!E10,'Résultats officiels'!F10=B!F10),1,""))</f>
        <v/>
      </c>
      <c r="D10" s="68" t="str">
        <f>D8</f>
        <v>Russie</v>
      </c>
      <c r="E10" s="217">
        <v>1</v>
      </c>
      <c r="F10" s="217">
        <v>2</v>
      </c>
      <c r="G10" s="73" t="str">
        <f>D9</f>
        <v>Egypte</v>
      </c>
      <c r="H10" s="95">
        <f t="shared" si="0"/>
        <v>2</v>
      </c>
      <c r="I10" s="106">
        <f>AI10</f>
        <v>2</v>
      </c>
      <c r="J10" s="107" t="str">
        <f>INDEX(AM9:AM12,MATCH(AK10,$AL9:$AL12,0))</f>
        <v>Egypte</v>
      </c>
      <c r="K10" s="108">
        <f>INDEX(AN9:AN12,MATCH(AK10,$AL9:$AL12,0))</f>
        <v>6</v>
      </c>
      <c r="L10" s="109">
        <f>INDEX(AO9:AO12,MATCH(AK10,$AL9:$AL12,0))</f>
        <v>6</v>
      </c>
      <c r="M10" s="108">
        <f>INDEX(AP9:AP12,MATCH(AK10,$AL9:$AL12,0))</f>
        <v>4</v>
      </c>
      <c r="N10" s="110">
        <f>INDEX(AQ9:AQ12,MATCH(AK10,$AL9:$AL12,0))</f>
        <v>2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officiels'!U15=B!U10),"E",""))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officiels'!O10),1,IF(AND(B!R11="A",B!O10='Résultats officiels'!O14),1,"")))</f>
        <v/>
      </c>
      <c r="T10" s="310" t="str">
        <f>IF(O10=0,"",IF(AND(R10="A",O10='Résultats officiels'!O10,V10='Résultats officiels'!V10,'Résultats officiels'!V11=B!V11),1,IF(AND(B!R11="A",B!O10='Résultats officiels'!O14,B!V10='Résultats officiels'!V15,'Résultats officiels'!V14=B!V11),1,"")))</f>
        <v/>
      </c>
      <c r="U10" s="99" t="str">
        <f>IF(OR(I26&lt;2),"C1",T(J25))</f>
        <v>France</v>
      </c>
      <c r="V10" s="218">
        <v>2</v>
      </c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1.9700000000000002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0</v>
      </c>
      <c r="AP10" s="22">
        <f>E8+E11+F13</f>
        <v>8</v>
      </c>
      <c r="AQ10" s="24">
        <f>AO10-AP10</f>
        <v>-8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-500</v>
      </c>
      <c r="BA10" s="22">
        <f>10000*(AR10+AU10)+(F8-E8+F11-E11)*100+(F8+F11)</f>
        <v>-500</v>
      </c>
      <c r="BB10" s="22" t="s">
        <v>73</v>
      </c>
      <c r="BC10" s="24">
        <f>10000*(AT10+AU10)+(F11-E11+E13-F13)*100+(F11+E13)</f>
        <v>-600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officiels'!H11,B!E11='Résultats officiels'!E11,'Résultats officiels'!F11=B!F11),1,""))</f>
        <v/>
      </c>
      <c r="D11" s="68" t="str">
        <f>G9</f>
        <v>Uruguay</v>
      </c>
      <c r="E11" s="217">
        <v>3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Russie</v>
      </c>
      <c r="K11" s="111">
        <f>INDEX(AN9:AN12,MATCH(AK11,$AL9:$AL12,0))</f>
        <v>3</v>
      </c>
      <c r="L11" s="112">
        <f>INDEX(AO9:AO12,MATCH(AK11,$AL9:$AL12,0))</f>
        <v>4</v>
      </c>
      <c r="M11" s="111">
        <f>INDEX(AP9:AP12,MATCH(AK11,$AL9:$AL12,0))</f>
        <v>4</v>
      </c>
      <c r="N11" s="113">
        <f>INDEX(AQ9:AQ12,MATCH(AK11,$AL9:$AL12,0))</f>
        <v>0</v>
      </c>
      <c r="O11" s="293"/>
      <c r="P11" s="293"/>
      <c r="Q11" s="97" t="str">
        <f>IF(AND('Résultats officiels'!O10&gt;0,U11='Résultats officiels'!U11),"E",IF(AND('Résultats officiels'!O14&gt;0,'Résultats officiels'!U14=B!U11),"E",""))</f>
        <v>E</v>
      </c>
      <c r="R11" s="98" t="str">
        <f>IF('Résultats officiels'!O14=0,"",IF(AND(U10='Résultats officiels'!U15,'Résultats officiels'!U14=B!U11),"A",""))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19">
        <v>0</v>
      </c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2.95</v>
      </c>
      <c r="AL11" s="28">
        <f>SUM(BD11:BG11)+2.47</f>
        <v>1.9700000000000002</v>
      </c>
      <c r="AM11" s="21" t="str">
        <f>D9</f>
        <v>Egypte</v>
      </c>
      <c r="AN11" s="22">
        <f>SUM(AR11:AU11)</f>
        <v>6</v>
      </c>
      <c r="AO11" s="23">
        <f>E9+F10+F13</f>
        <v>6</v>
      </c>
      <c r="AP11" s="22">
        <f>F9+E10+E13</f>
        <v>4</v>
      </c>
      <c r="AQ11" s="24">
        <f>AO11-AP11</f>
        <v>2</v>
      </c>
      <c r="AR11" s="22">
        <f>IF(ISBLANK(F10),0,IF(AT9=3,0,IF(AT9=1,1,3)))</f>
        <v>3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1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60405</v>
      </c>
      <c r="BA11" s="22" t="s">
        <v>73</v>
      </c>
      <c r="BB11" s="22">
        <f>10000*(AR11+AU11)+(E9-F9+F10-E10)*100+(E9+F10)</f>
        <v>29903</v>
      </c>
      <c r="BC11" s="24">
        <f>10000*(AS11+AU11)+(E9-F9+F13-E13)*100+(E9+F13)</f>
        <v>30104</v>
      </c>
      <c r="BD11" s="29">
        <f>-BF9</f>
        <v>-0.5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officiels'!H12,B!E12='Résultats officiels'!E12,'Résultats officiels'!F12=B!F12),1,""))</f>
        <v/>
      </c>
      <c r="D12" s="68" t="str">
        <f>G9</f>
        <v>Uruguay</v>
      </c>
      <c r="E12" s="217">
        <v>2</v>
      </c>
      <c r="F12" s="217">
        <v>1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0</v>
      </c>
      <c r="M12" s="115">
        <f>INDEX(AP9:AP12,MATCH(AK12,$AL9:$AL12,0))</f>
        <v>8</v>
      </c>
      <c r="N12" s="117">
        <f>INDEX(AQ9:AQ12,MATCH(AK12,$AL9:$AL12,0))</f>
        <v>-8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officiels'!U9=B!U12),"E",""))</f>
        <v>E</v>
      </c>
      <c r="R12" s="98" t="str">
        <f>IF('Résultats officiels'!O12=0,"",IF(AND(U12='Résultats officiels'!U12,'Résultats officiels'!U13=B!U13),"A",""))</f>
        <v/>
      </c>
      <c r="S12" s="286" t="str">
        <f>IF(O12=0,"",IF(AND(R12="A",O12='Résultats officiels'!O12),1,IF(AND(B!R13="A",B!O12='Résultats officiels'!O8),1,"")))</f>
        <v/>
      </c>
      <c r="T12" s="308" t="str">
        <f>IF(O12=0,"",IF(AND(R12="A",O12='Résultats officiels'!O12,V12='Résultats officiels'!V12,'Résultats officiels'!V13=B!V13),1,IF(AND(B!R13="A",B!O12='Résultats officiels'!O8,B!V12='Résultats officiels'!V9,'Résultats officiels'!V8=B!V13),1,"")))</f>
        <v/>
      </c>
      <c r="U12" s="99" t="str">
        <f>IF(OR(I18&lt;2),"B1",T(J17))</f>
        <v>Espagne</v>
      </c>
      <c r="V12" s="218">
        <v>2</v>
      </c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8</v>
      </c>
      <c r="AP12" s="27">
        <f>E9+F11+F12</f>
        <v>2</v>
      </c>
      <c r="AQ12" s="33">
        <f>AO12-AP12</f>
        <v>6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60405</v>
      </c>
      <c r="BB12" s="27">
        <f>10000*(AR12+AT12)+(F9-E9+E12-F12)*100+(F9+E12)</f>
        <v>60305</v>
      </c>
      <c r="BC12" s="33">
        <f>10000*(AS12+AT12)+(E11-F11+F9-E9)*100+(E11+F9)</f>
        <v>60506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officiels'!H13,B!E13='Résultats officiels'!E13,'Résultats officiels'!F13=B!F13),1,""))</f>
        <v/>
      </c>
      <c r="D13" s="71" t="str">
        <f>G8</f>
        <v>Arabie Saoudite</v>
      </c>
      <c r="E13" s="217">
        <v>0</v>
      </c>
      <c r="F13" s="217">
        <v>3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67"/>
      <c r="L13" s="167"/>
      <c r="M13" s="167"/>
      <c r="N13" s="167"/>
      <c r="O13" s="293"/>
      <c r="P13" s="293"/>
      <c r="Q13" s="97" t="str">
        <f>IF(AND('Résultats officiels'!O12&gt;0,U13='Résultats officiels'!U13),"E",IF(AND('Résultats officiels'!O8&gt;0,'Résultats officiels'!U8=B!U13),"E",""))</f>
        <v/>
      </c>
      <c r="R13" s="98" t="str">
        <f>IF('Résultats officiels'!O8=0,"",IF(AND(U12='Résultats officiels'!U9,'Résultats officiels'!U8=B!U13),"A",""))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Egypte</v>
      </c>
      <c r="V13" s="219">
        <v>1</v>
      </c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69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officiels'!U11=B!U14),"E",""))</f>
        <v>E</v>
      </c>
      <c r="R14" s="98" t="str">
        <f>IF('Résultats officiels'!O14=0,"",IF(AND(U14='Résultats officiels'!U14,'Résultats officiels'!U15=B!U15),"A",""))</f>
        <v/>
      </c>
      <c r="S14" s="286" t="str">
        <f>IF(O14=0,"",IF(AND(R14="A",O14='Résultats officiels'!O14),1,IF(AND(B!R15="A",B!O14='Résultats officiels'!O10),1,"")))</f>
        <v/>
      </c>
      <c r="T14" s="308" t="str">
        <f>IF(O14=0,"",IF(AND(R14="A",O14='Résultats officiels'!O14,V14='Résultats officiels'!V14,'Résultats officiels'!V15=B!V15),1,IF(AND(B!R15="A",B!O14='Résultats officiels'!O10,B!V14='Résultats officiels'!V11,'Résultats officiels'!V10=B!V15),1,"")))</f>
        <v/>
      </c>
      <c r="U14" s="99" t="str">
        <f>IF(OR(I34&lt;2),"D1",T(J33))</f>
        <v>Argentine</v>
      </c>
      <c r="V14" s="218">
        <v>3</v>
      </c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69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officiels'!U10=B!U15),"E",""))</f>
        <v>E</v>
      </c>
      <c r="R15" s="98" t="str">
        <f>IF('Résultats officiels'!O10=0,"",IF(AND(U15='Résultats officiels'!U10,'Résultats officiels'!U11=B!U14),"A",""))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19">
        <v>1</v>
      </c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officiels'!H16,B!E16='Résultats officiels'!E16,'Résultats officiels'!F16=B!F16),1,""))</f>
        <v/>
      </c>
      <c r="D16" s="67" t="s">
        <v>124</v>
      </c>
      <c r="E16" s="217">
        <v>1</v>
      </c>
      <c r="F16" s="217">
        <v>1</v>
      </c>
      <c r="G16" s="72" t="s">
        <v>96</v>
      </c>
      <c r="H16" s="95">
        <f t="shared" si="0"/>
        <v>3</v>
      </c>
      <c r="I16" s="169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1</v>
      </c>
      <c r="P16" s="293"/>
      <c r="Q16" s="97" t="str">
        <f>IF(AND('Résultats officiels'!O16&gt;0,U16='Résultats officiels'!U16),"E",IF(AND('Résultats officiels'!O20&gt;0,'Résultats officiels'!U21=B!U16),"E",""))</f>
        <v>E</v>
      </c>
      <c r="R16" s="98" t="str">
        <f>IF('Résultats officiels'!O16=0,"",IF(AND(U16='Résultats officiels'!U16,'Résultats officiels'!U17=B!U17),"A",""))</f>
        <v>A</v>
      </c>
      <c r="S16" s="286">
        <f>IF(O16=0,"",IF(AND(R16="A",O16='Résultats officiels'!O16),1,IF(AND(B!R17="A",B!O16='Résultats officiels'!O20),1,"")))</f>
        <v>1</v>
      </c>
      <c r="T16" s="308" t="str">
        <f>IF(O16=0,"",IF(AND(R16="A",O16='Résultats officiels'!O16,V16='Résultats officiels'!V16,'Résultats officiels'!V17=B!V17),1,IF(AND(B!R17="A",B!O16='Résultats officiels'!O20,B!V16='Résultats officiels'!V21,'Résultats officiels'!V20=B!V17),1,"")))</f>
        <v/>
      </c>
      <c r="U16" s="121" t="str">
        <f>IF(OR(I42&lt;2),"E1",T(J41))</f>
        <v>Brésil</v>
      </c>
      <c r="V16" s="218">
        <v>3</v>
      </c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officiels'!H17,B!E17='Résultats officiels'!E17,'Résultats officiels'!F17=B!F17),1,""))</f>
        <v/>
      </c>
      <c r="D17" s="68" t="s">
        <v>101</v>
      </c>
      <c r="E17" s="217">
        <v>1</v>
      </c>
      <c r="F17" s="217">
        <v>2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9</v>
      </c>
      <c r="L17" s="104">
        <f>INDEX(AO17:AO20,MATCH(AK17,$AL17:$AL20,0))</f>
        <v>9</v>
      </c>
      <c r="M17" s="103">
        <f>INDEX(AP17:AP20,MATCH(AK17,$AL17:$AL20,0))</f>
        <v>1</v>
      </c>
      <c r="N17" s="123">
        <f>INDEX(AQ17:AQ20,MATCH(AK17,$AL17:$AL20,0))</f>
        <v>8</v>
      </c>
      <c r="O17" s="293"/>
      <c r="P17" s="293"/>
      <c r="Q17" s="97" t="str">
        <f>IF(AND('Résultats officiels'!O16&gt;0,U17='Résultats officiels'!U17),"E",IF(AND('Résultats officiels'!O20&gt;0,'Résultats officiels'!U20=B!U17),"E",""))</f>
        <v>E</v>
      </c>
      <c r="R17" s="98" t="str">
        <f>IF('Résultats officiels'!O20=0,"",IF(AND(U16='Résultats officiels'!U21,'Résultats officiels'!U20=B!U17),"A",""))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Mexique</v>
      </c>
      <c r="V17" s="219">
        <v>1</v>
      </c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1</v>
      </c>
      <c r="AO17" s="23">
        <f>E16+E18+F20</f>
        <v>1</v>
      </c>
      <c r="AP17" s="22">
        <f>F16+F18+E20</f>
        <v>6</v>
      </c>
      <c r="AQ17" s="24">
        <f>AO17-AP17</f>
        <v>-5</v>
      </c>
      <c r="AR17" s="22" t="s">
        <v>73</v>
      </c>
      <c r="AS17" s="22">
        <f>IF(ISBLANK(E16),0,IF(E16&gt;F16,3,IF(E16=F16,1,0)))</f>
        <v>1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9801</v>
      </c>
      <c r="BA17" s="22">
        <f>10000*(AS17+AU17)+(E16-F16+F20-E20)*100+(E16+F20)</f>
        <v>9701</v>
      </c>
      <c r="BB17" s="22">
        <f>10000*(AT17+AU17)+(F20-E20+E18-F18)*100+(F20+E18)</f>
        <v>-500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officiels'!H18,B!E18='Résultats officiels'!E18,'Résultats officiels'!F18=B!F18),1,""))</f>
        <v/>
      </c>
      <c r="D18" s="68" t="str">
        <f>D16</f>
        <v>Maroc</v>
      </c>
      <c r="E18" s="217">
        <v>0</v>
      </c>
      <c r="F18" s="217">
        <v>2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6</v>
      </c>
      <c r="L18" s="109">
        <f>INDEX(AO17:AO20,MATCH(AK18,$AL17:$AL20,0))</f>
        <v>6</v>
      </c>
      <c r="M18" s="108">
        <f>INDEX(AP17:AP20,MATCH(AK18,$AL17:$AL20,0))</f>
        <v>2</v>
      </c>
      <c r="N18" s="110">
        <f>INDEX(AQ17:AQ20,MATCH(AK18,$AL17:$AL20,0))</f>
        <v>4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officiels'!U23=B!U18),"E",""))</f>
        <v>E</v>
      </c>
      <c r="R18" s="98" t="str">
        <f>IF('Résultats officiels'!O18=0,"",IF(AND(U18='Résultats officiels'!U18,'Résultats officiels'!U19=B!U19),"A",""))</f>
        <v/>
      </c>
      <c r="S18" s="286" t="str">
        <f>IF(O18=0,"",IF(AND(R18="A",O18='Résultats officiels'!O18),1,IF(AND(B!R19="A",B!O18='Résultats officiels'!O22),1,"")))</f>
        <v/>
      </c>
      <c r="T18" s="308" t="str">
        <f>IF(O18=0,"",IF(AND(R18="A",O18='Résultats officiels'!O18,V18='Résultats officiels'!V18,'Résultats officiels'!V19=B!V19),1,IF(AND(B!R19="A",B!O18='Résultats officiels'!O22,B!V18='Résultats officiels'!V23,'Résultats officiels'!V22=B!V19),1,"")))</f>
        <v/>
      </c>
      <c r="U18" s="121" t="str">
        <f>IF(OR(I58&lt;2),"G1",T(J57))</f>
        <v>Belgique</v>
      </c>
      <c r="V18" s="218">
        <v>2</v>
      </c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1</v>
      </c>
      <c r="AO18" s="23">
        <f>F16+F19+E21</f>
        <v>1</v>
      </c>
      <c r="AP18" s="22">
        <f>E16+E19+F21</f>
        <v>8</v>
      </c>
      <c r="AQ18" s="24">
        <f>AO18-AP18</f>
        <v>-7</v>
      </c>
      <c r="AR18" s="22">
        <f>IF(ISBLANK(F16),0,IF(AS17=3,0,IF(AS17=1,1,3)))</f>
        <v>1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9701</v>
      </c>
      <c r="BA18" s="22">
        <f>10000*(AR18+AU18)+(F16-E16+F19-E19)*100+(F16+F19)</f>
        <v>9601</v>
      </c>
      <c r="BB18" s="22" t="s">
        <v>73</v>
      </c>
      <c r="BC18" s="24">
        <f>10000*(AT18+AU18)+(F19-E19+E21-F21)*100+(F19+E21)</f>
        <v>-700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officiels'!H19,B!E19='Résultats officiels'!E19,'Résultats officiels'!F19=B!F19),1,""))</f>
        <v/>
      </c>
      <c r="D19" s="68" t="str">
        <f>G17</f>
        <v>Espagne</v>
      </c>
      <c r="E19" s="217">
        <v>4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1</v>
      </c>
      <c r="L19" s="112">
        <f>INDEX(AO17:AO20,MATCH(AK19,$AL17:$AL20,0))</f>
        <v>1</v>
      </c>
      <c r="M19" s="111">
        <f>INDEX(AP17:AP20,MATCH(AK19,$AL17:$AL20,0))</f>
        <v>6</v>
      </c>
      <c r="N19" s="113">
        <f>INDEX(AQ17:AQ20,MATCH(AK19,$AL17:$AL20,0))</f>
        <v>-5</v>
      </c>
      <c r="O19" s="293"/>
      <c r="P19" s="293"/>
      <c r="Q19" s="97" t="str">
        <f>IF(AND('Résultats officiels'!O18&gt;0,U19='Résultats officiels'!U19),"E",IF(AND('Résultats officiels'!O22&gt;0,'Résultats officiels'!U22=B!U19),"E",""))</f>
        <v>E</v>
      </c>
      <c r="R19" s="98" t="str">
        <f>IF('Résultats officiels'!O22=0,"",IF(AND(U18='Résultats officiels'!U23,'Résultats officiels'!U22=B!U19),"A",""))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Colombie</v>
      </c>
      <c r="V19" s="219">
        <v>1</v>
      </c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6</v>
      </c>
      <c r="AO19" s="23">
        <f>E17+F18+F21</f>
        <v>6</v>
      </c>
      <c r="AP19" s="22">
        <f>F17+E18+E21</f>
        <v>2</v>
      </c>
      <c r="AQ19" s="24">
        <f>AO19-AP19</f>
        <v>4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60505</v>
      </c>
      <c r="BA19" s="22" t="s">
        <v>73</v>
      </c>
      <c r="BB19" s="22">
        <f>10000*(AR19+AU19)+(E17-F17+F18-E18)*100+(E17+F18)</f>
        <v>30103</v>
      </c>
      <c r="BC19" s="24">
        <f>10000*(AS19+AU19)+(E17-F17+F21-E21)*100+(E17+F21)</f>
        <v>30204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officiels'!H20,B!E20='Résultats officiels'!E20,'Résultats officiels'!F20=B!F20),1,""))</f>
        <v/>
      </c>
      <c r="D20" s="68" t="str">
        <f>G17</f>
        <v>Espagne</v>
      </c>
      <c r="E20" s="217">
        <v>3</v>
      </c>
      <c r="F20" s="217">
        <v>0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1</v>
      </c>
      <c r="L20" s="116">
        <f>INDEX(AO17:AO20,MATCH(AK20,$AL17:$AL20,0))</f>
        <v>1</v>
      </c>
      <c r="M20" s="115">
        <f>INDEX(AP17:AP20,MATCH(AK20,$AL17:$AL20,0))</f>
        <v>8</v>
      </c>
      <c r="N20" s="117">
        <f>INDEX(AQ17:AQ20,MATCH(AK20,$AL17:$AL20,0))</f>
        <v>-7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officiels'!U17=B!U20),"E",""))</f>
        <v/>
      </c>
      <c r="R20" s="98" t="str">
        <f>IF('Résultats officiels'!O20=0,"",IF(AND(U20='Résultats officiels'!U20,'Résultats officiels'!U21=B!U21),"A",""))</f>
        <v/>
      </c>
      <c r="S20" s="286" t="str">
        <f>IF(O20=0,"",IF(AND(R20="A",O20='Résultats officiels'!O20),1,IF(AND(B!R21="A",B!O20='Résultats officiels'!O16),1,"")))</f>
        <v/>
      </c>
      <c r="T20" s="308" t="str">
        <f>IF(O20=0,"",IF(AND(R20="A",O20='Résultats officiels'!O20,V20='Résultats officiels'!V20,'Résultats officiels'!V21=B!V21),1,IF(AND(B!R21="A",B!O20='Résultats officiels'!O16,B!V20='Résultats officiels'!V17,'Résultats officiels'!V16=B!V21),1,"")))</f>
        <v/>
      </c>
      <c r="U20" s="121" t="str">
        <f>IF(OR(I50&lt;2),"F1",T(J49))</f>
        <v>Allemagne</v>
      </c>
      <c r="V20" s="218">
        <v>3</v>
      </c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9</v>
      </c>
      <c r="AO20" s="32">
        <f>F17+E19+E20</f>
        <v>9</v>
      </c>
      <c r="AP20" s="27">
        <f>E17+F19+F20</f>
        <v>1</v>
      </c>
      <c r="AQ20" s="33">
        <f>AO20-AP20</f>
        <v>8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60707</v>
      </c>
      <c r="BB20" s="27">
        <f>10000*(AR20+AT20)+(E20-F20+F17-E17)*100+(E20+F17)</f>
        <v>60405</v>
      </c>
      <c r="BC20" s="33">
        <f>10000*(AS20+AT20)+(E19-F19+F17-E17)*100+(E19+F17)</f>
        <v>60506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officiels'!H21,B!E21='Résultats officiels'!E21,'Résultats officiels'!F21=B!F21),1,""))</f>
        <v/>
      </c>
      <c r="D21" s="71" t="str">
        <f>G16</f>
        <v>Iran</v>
      </c>
      <c r="E21" s="217">
        <v>0</v>
      </c>
      <c r="F21" s="217">
        <v>3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67"/>
      <c r="L21" s="167"/>
      <c r="M21" s="167"/>
      <c r="N21" s="167"/>
      <c r="O21" s="293"/>
      <c r="P21" s="293"/>
      <c r="Q21" s="97" t="str">
        <f>IF(AND('Résultats officiels'!O20&gt;0,U21='Résultats officiels'!U21),"E",IF(AND('Résultats officiels'!O16&gt;0,'Résultats officiels'!U16=B!U21),"E",""))</f>
        <v>E</v>
      </c>
      <c r="R21" s="98" t="str">
        <f>IF('Résultats officiels'!O16=0,"",IF(AND(U20='Résultats officiels'!U17,'Résultats officiels'!U16=B!U21),"A",""))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0</v>
      </c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69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officiels'!U19=B!U22),"E",""))</f>
        <v/>
      </c>
      <c r="R22" s="98" t="str">
        <f>IF('Résultats officiels'!O22=0,"",IF(AND(U22='Résultats officiels'!U22,'Résultats officiels'!U23=B!U23),"A",""))</f>
        <v/>
      </c>
      <c r="S22" s="286" t="str">
        <f>IF(O22=0,"",IF(AND(R22="A",O22='Résultats officiels'!O22),1,IF(AND(B!R23="A",B!O22='Résultats officiels'!O18),1,"")))</f>
        <v/>
      </c>
      <c r="T22" s="308" t="str">
        <f>IF(O22=0,"",IF(AND(R22="A",O22='Résultats officiels'!O22,V22='Résultats officiels'!V22,'Résultats officiels'!V23=B!V23),1,IF(AND(B!R23="A",B!O22='Résultats officiels'!O18,B!V22='Résultats officiels'!V19,'Résultats officiels'!V18=B!V23),1,"")))</f>
        <v/>
      </c>
      <c r="U22" s="121" t="str">
        <f>IF(OR(I66&lt;2),"H1",T(J65))</f>
        <v>Pologne</v>
      </c>
      <c r="V22" s="218">
        <v>2</v>
      </c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69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officiels'!U18=B!U23),"E",""))</f>
        <v>E</v>
      </c>
      <c r="R23" s="98" t="str">
        <f>IF('Résultats officiels'!O18=0,"",IF(AND(U22='Résultats officiels'!U19,'Résultats officiels'!U18=B!U23),"A",""))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1</v>
      </c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officiels'!H24,B!E24='Résultats officiels'!E24,'Résultats officiels'!F24=B!F24),1,""))</f>
        <v/>
      </c>
      <c r="D24" s="67" t="s">
        <v>88</v>
      </c>
      <c r="E24" s="217">
        <v>2</v>
      </c>
      <c r="F24" s="217">
        <v>0</v>
      </c>
      <c r="G24" s="72" t="s">
        <v>76</v>
      </c>
      <c r="H24" s="95">
        <f t="shared" si="0"/>
        <v>1</v>
      </c>
      <c r="I24" s="169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officiels'!H25,B!E25='Résultats officiels'!E25,'Résultats officiels'!F25=B!F25),1,""))</f>
        <v/>
      </c>
      <c r="D25" s="68" t="s">
        <v>125</v>
      </c>
      <c r="E25" s="217">
        <v>1</v>
      </c>
      <c r="F25" s="217">
        <v>1</v>
      </c>
      <c r="G25" s="73" t="s">
        <v>126</v>
      </c>
      <c r="H25" s="95">
        <f t="shared" si="0"/>
        <v>3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6</v>
      </c>
      <c r="M25" s="103">
        <f>INDEX(AP25:AP28,MATCH(AK25,$AL25:$AL28,0))</f>
        <v>2</v>
      </c>
      <c r="N25" s="123">
        <f>INDEX(AQ25:AQ28,MATCH(AK25,$AL25:$AL28,0))</f>
        <v>4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6</v>
      </c>
      <c r="AP25" s="22">
        <f>F24+F26+E28</f>
        <v>2</v>
      </c>
      <c r="AQ25" s="24">
        <f>AO25-AP25</f>
        <v>4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60304</v>
      </c>
      <c r="BA25" s="22">
        <f>10000*(AS25+AU25)+(E24-F24+F28-E28)*100+(E24+F28)</f>
        <v>60304</v>
      </c>
      <c r="BB25" s="22">
        <f>10000*(AT25+AU25)+(F28-E28+E26-F26)*100+(F28+E26)</f>
        <v>60204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officiels'!H26,B!E26='Résultats officiels'!E26,'Résultats officiels'!F26=B!F26),1,""))</f>
        <v/>
      </c>
      <c r="D26" s="68" t="str">
        <f>D24</f>
        <v>France</v>
      </c>
      <c r="E26" s="217">
        <v>2</v>
      </c>
      <c r="F26" s="217">
        <v>1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4</v>
      </c>
      <c r="L26" s="109">
        <f>INDEX(AO25:AO28,MATCH(AK26,$AL25:$AL28,0))</f>
        <v>4</v>
      </c>
      <c r="M26" s="108">
        <f>INDEX(AP25:AP28,MATCH(AK26,$AL25:$AL28,0))</f>
        <v>3</v>
      </c>
      <c r="N26" s="110">
        <f>INDEX(AQ25:AQ28,MATCH(AK26,$AL25:$AL28,0))</f>
        <v>1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2</v>
      </c>
      <c r="P26" s="293"/>
      <c r="Q26" s="97" t="str">
        <f>IF(AND('Résultats officiels'!O26&gt;0,U26='Résultats officiels'!U26),"E",IF(AND('Résultats officiels'!O28&gt;0,'Résultats officiels'!U28=B!U26),"E",""))</f>
        <v>E</v>
      </c>
      <c r="R26" s="98" t="str">
        <f>IF('Résultats officiels'!O26=0,"",IF(AND(U26='Résultats officiels'!U26,'Résultats officiels'!U27=B!U27),"A",""))</f>
        <v>A</v>
      </c>
      <c r="S26" s="286">
        <f>IF(O26=0,"",IF(AND(R26="A",O26='Résultats officiels'!O26),1,IF(AND(B!R27="A",B!O26='Résultats officiels'!O28),1,"")))</f>
        <v>1</v>
      </c>
      <c r="T26" s="287" t="str">
        <f>IF(O26=0,"",IF(AND(R26="A",O26='Résultats officiels'!O26,V26='Résultats officiels'!V26,'Résultats officiels'!V27=B!V27),1,IF(AND(B!R27="A",B!O26='Résultats officiels'!O28,B!V26='Résultats officiels'!V28,'Résultats officiels'!V29=B!V27),1,"")))</f>
        <v/>
      </c>
      <c r="U26" s="125" t="str">
        <f>IF(100*V8+W8&gt;100*V9+W9,U8,IF(100*V8+W8&lt;100*V9+W9,U9,CONCATENATE(U8," ou ",U9)))</f>
        <v>Uruguay</v>
      </c>
      <c r="V26" s="218">
        <v>1</v>
      </c>
      <c r="W26" s="100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3.96</v>
      </c>
      <c r="AM26" s="21" t="str">
        <f>G24</f>
        <v>Australie</v>
      </c>
      <c r="AN26" s="22">
        <f>SUM(AR26:AU26)</f>
        <v>0</v>
      </c>
      <c r="AO26" s="23">
        <f>F24+F27+E29</f>
        <v>0</v>
      </c>
      <c r="AP26" s="22">
        <f>E24+E27+F29</f>
        <v>5</v>
      </c>
      <c r="AQ26" s="24">
        <f>AO26-AP26</f>
        <v>-5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-300</v>
      </c>
      <c r="BA26" s="22">
        <f>10000*(AR26+AU26)+(F24-E24+F27-E27)*100+(F24+F27)</f>
        <v>-400</v>
      </c>
      <c r="BB26" s="22" t="s">
        <v>73</v>
      </c>
      <c r="BC26" s="24">
        <f>10000*(AT26+AU26)+(F27-E27+E29-F29)*100+(F27+E29)</f>
        <v>-300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officiels'!H27,B!E27='Résultats officiels'!E27,'Résultats officiels'!F27=B!F27),1,""))</f>
        <v/>
      </c>
      <c r="D27" s="68" t="str">
        <f>G25</f>
        <v>Danemark</v>
      </c>
      <c r="E27" s="217">
        <v>2</v>
      </c>
      <c r="F27" s="217">
        <v>0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Pérou</v>
      </c>
      <c r="K27" s="111">
        <f>INDEX(AN25:AN28,MATCH(AK27,$AL25:$AL28,0))</f>
        <v>4</v>
      </c>
      <c r="L27" s="112">
        <f>INDEX(AO25:AO28,MATCH(AK27,$AL25:$AL28,0))</f>
        <v>3</v>
      </c>
      <c r="M27" s="111">
        <f>INDEX(AP25:AP28,MATCH(AK27,$AL25:$AL28,0))</f>
        <v>3</v>
      </c>
      <c r="N27" s="113">
        <f>INDEX(AQ25:AQ28,MATCH(AK27,$AL25:$AL28,0))</f>
        <v>0</v>
      </c>
      <c r="O27" s="293"/>
      <c r="P27" s="293"/>
      <c r="Q27" s="97" t="str">
        <f>IF(AND('Résultats officiels'!O26&gt;0,U27='Résultats officiels'!U27),"E",IF(AND('Résultats officiels'!O28&gt;0,'Résultats officiels'!U29=B!U27),"E",""))</f>
        <v>E</v>
      </c>
      <c r="R27" s="98" t="str">
        <f>IF('Résultats officiels'!O28=0,"",IF(AND(U26='Résultats officiels'!U28,'Résultats officiels'!U29=B!U27),"A",""))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2</v>
      </c>
      <c r="W27" s="100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2.97</v>
      </c>
      <c r="AL27" s="28">
        <f>SUM(BD27:BG27)+2.47</f>
        <v>2.97</v>
      </c>
      <c r="AM27" s="21" t="str">
        <f>D25</f>
        <v>Pérou</v>
      </c>
      <c r="AN27" s="22">
        <f>SUM(AR27:AU27)</f>
        <v>4</v>
      </c>
      <c r="AO27" s="23">
        <f>E25+F26+F29</f>
        <v>3</v>
      </c>
      <c r="AP27" s="22">
        <f>F25+E26+E29</f>
        <v>3</v>
      </c>
      <c r="AQ27" s="24">
        <f>AO27-AP27</f>
        <v>0</v>
      </c>
      <c r="AR27" s="22">
        <f>IF(ISBLANK(F26),0,IF(AT25=3,0,IF(AT25=1,1,3)))</f>
        <v>0</v>
      </c>
      <c r="AS27" s="22">
        <f>IF(ISBLANK(F29),0,IF(F29&gt;E29,3,IF(F29=E29,1,0)))</f>
        <v>3</v>
      </c>
      <c r="AT27" s="22" t="s">
        <v>73</v>
      </c>
      <c r="AU27" s="22">
        <f>IF(ISBLANK(E25),0,IF(E25&gt;F25,3,IF(E25=F25,1,0)))</f>
        <v>1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30002</v>
      </c>
      <c r="BA27" s="22" t="s">
        <v>73</v>
      </c>
      <c r="BB27" s="22">
        <f>10000*(AR27+AU27)+(E25-F25+F26-E26)*100+(E25+F26)</f>
        <v>9902</v>
      </c>
      <c r="BC27" s="24">
        <f>10000*(AS27+AU27)+(E25-F25+F29-E29)*100+(E25+F29)</f>
        <v>40102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officiels'!H28,B!E28='Résultats officiels'!E28,'Résultats officiels'!F28=B!F28),1,""))</f>
        <v/>
      </c>
      <c r="D28" s="68" t="str">
        <f>G25</f>
        <v>Danemark</v>
      </c>
      <c r="E28" s="217">
        <v>1</v>
      </c>
      <c r="F28" s="217">
        <v>2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Australie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5</v>
      </c>
      <c r="N28" s="117">
        <f>INDEX(AQ25:AQ28,MATCH(AK28,$AL25:$AL28,0))</f>
        <v>-5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officiels'!U26=B!U28),"E",""))</f>
        <v/>
      </c>
      <c r="R28" s="98" t="str">
        <f>IF('Résultats officiels'!O28=0,"",IF(AND(U28='Résultats officiels'!U28,'Résultats officiels'!U29=B!U29),"A",""))</f>
        <v/>
      </c>
      <c r="S28" s="286" t="str">
        <f>IF(O28=0,"",IF(AND(R28="A",O28='Résultats officiels'!O28),1,IF(AND(B!R29="A",B!O28='Résultats officiels'!O26),1,"")))</f>
        <v/>
      </c>
      <c r="T28" s="287" t="str">
        <f>IF(O28=0,"",IF(AND(R28="A",O28='Résultats officiels'!O28,V28='Résultats officiels'!V28,'Résultats officiels'!V29=B!V29),1,IF(AND(B!R29="A",B!O28='Résultats officiels'!O26,B!V28='Résultats officiels'!V26,'Résultats officiels'!V27=B!V29),1,"")))</f>
        <v/>
      </c>
      <c r="U28" s="125" t="str">
        <f>IF(100*V12+W12&gt;100*V13+W13,U12,IF(100*V12+W12&lt;100*V13+W13,U13,CONCATENATE(U12," ou ",U13)))</f>
        <v>Espagne</v>
      </c>
      <c r="V28" s="218">
        <v>2</v>
      </c>
      <c r="W28" s="100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3.96</v>
      </c>
      <c r="AL28" s="30">
        <f>SUM(BD28:BG28)+2.48</f>
        <v>1.98</v>
      </c>
      <c r="AM28" s="31" t="str">
        <f>G25</f>
        <v>Danemark</v>
      </c>
      <c r="AN28" s="27">
        <f>SUM(AR28:AU28)</f>
        <v>4</v>
      </c>
      <c r="AO28" s="32">
        <f>F25+E27+E28</f>
        <v>4</v>
      </c>
      <c r="AP28" s="27">
        <f>E25+F27+F28</f>
        <v>3</v>
      </c>
      <c r="AQ28" s="33">
        <f>AO28-AP28</f>
        <v>1</v>
      </c>
      <c r="AR28" s="27">
        <f>IF(ISBLANK(E28),0,IF(AU25=3,0,IF(AU25=1,1,3)))</f>
        <v>0</v>
      </c>
      <c r="AS28" s="27">
        <f>IF(ISBLANK(E27),0,IF(AU26=3,0,IF(AU26=1,1,3)))</f>
        <v>3</v>
      </c>
      <c r="AT28" s="27">
        <f>IF(ISBLANK(F25),0,IF(AU27=3,0,IF(AU27=1,1,3)))</f>
        <v>1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30103</v>
      </c>
      <c r="BB28" s="27">
        <f>10000*(AR28+AT28)+(E28-F28+F25-E25)*100+(E28+F25)</f>
        <v>9902</v>
      </c>
      <c r="BC28" s="33">
        <f>10000*(AS28+AT28)+(E27-F27+F25-E25)*100+(E27+F25)</f>
        <v>40203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>
        <f>IF(H29=0,"",IF(H29='Résultats officiels'!H29,1,""))</f>
        <v>1</v>
      </c>
      <c r="C29" s="75" t="str">
        <f>IF(H29=0,"",IF(AND(H29='Résultats officiels'!H29,B!E29='Résultats officiels'!E29,'Résultats officiels'!F29=B!F29),1,""))</f>
        <v/>
      </c>
      <c r="D29" s="71" t="str">
        <f>G24</f>
        <v>Australie</v>
      </c>
      <c r="E29" s="217">
        <v>0</v>
      </c>
      <c r="F29" s="217">
        <v>1</v>
      </c>
      <c r="G29" s="74" t="str">
        <f>D25</f>
        <v>Pérou</v>
      </c>
      <c r="H29" s="95">
        <f t="shared" si="0"/>
        <v>2</v>
      </c>
      <c r="I29" s="118"/>
      <c r="J29" s="119" t="str">
        <f>IF(OR(I27&lt;3,I26&lt;2),"TIRAGE AU SORT !!!"," ")</f>
        <v xml:space="preserve"> </v>
      </c>
      <c r="K29" s="167"/>
      <c r="L29" s="167"/>
      <c r="M29" s="167"/>
      <c r="N29" s="167"/>
      <c r="O29" s="293"/>
      <c r="P29" s="293"/>
      <c r="Q29" s="97" t="str">
        <f>IF(AND('Résultats officiels'!O28&gt;0,U29='Résultats officiels'!U29),"E",IF(AND('Résultats officiels'!O26&gt;0,'Résultats officiels'!U27=B!U29),"E",""))</f>
        <v/>
      </c>
      <c r="R29" s="98" t="str">
        <f>IF('Résultats officiels'!O26=0,"",IF(AND(U28='Résultats officiels'!U26,'Résultats officiels'!U27=B!U29),"A",""))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1</v>
      </c>
      <c r="W29" s="100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69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officiels'!U32=B!U30),"E",""))</f>
        <v>E</v>
      </c>
      <c r="R30" s="98" t="str">
        <f>IF('Résultats officiels'!O30=0,"",IF(AND(U30='Résultats officiels'!U30,'Résultats officiels'!U31=B!U31),"A",""))</f>
        <v>A</v>
      </c>
      <c r="S30" s="286" t="str">
        <f>IF(O30=0,"",IF(AND(R30="A",O30='Résultats officiels'!O30),1,IF(AND(B!R31="A",B!O30='Résultats officiels'!O32),1,"")))</f>
        <v/>
      </c>
      <c r="T30" s="287" t="str">
        <f>IF(O30=0,"",IF(AND(R30="A",O30='Résultats officiels'!O30,V30='Résultats officiels'!V30,'Résultats officiels'!V31=B!V31),1,IF(AND(B!R31="A",B!O30='Résultats officiels'!O32,B!V30='Résultats officiels'!V32,'Résultats officiels'!V33=B!V31),1,"")))</f>
        <v/>
      </c>
      <c r="U30" s="125" t="str">
        <f>IF(100*V16+W16&gt;100*V17+W17,U16,IF(100*V16+W16&lt;100*V17+W17,U17,CONCATENATE(U16," ou ",U17)))</f>
        <v>Brésil</v>
      </c>
      <c r="V30" s="218">
        <v>2</v>
      </c>
      <c r="W30" s="100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69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officiels'!U33=B!U31),"E",""))</f>
        <v>E</v>
      </c>
      <c r="R31" s="98" t="str">
        <f>IF('Résultats officiels'!O32=0,"",IF(AND(U30='Résultats officiels'!U32,'Résultats officiels'!U33=B!U31),"A",""))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0</v>
      </c>
      <c r="W31" s="100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officiels'!H32,B!E32='Résultats officiels'!E32,'Résultats officiels'!F32=B!F32),1,""))</f>
        <v/>
      </c>
      <c r="D32" s="67" t="s">
        <v>94</v>
      </c>
      <c r="E32" s="217">
        <v>2</v>
      </c>
      <c r="F32" s="217">
        <v>1</v>
      </c>
      <c r="G32" s="72" t="s">
        <v>127</v>
      </c>
      <c r="H32" s="95">
        <f t="shared" si="0"/>
        <v>1</v>
      </c>
      <c r="I32" s="169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officiels'!U30=B!U32),"E",""))</f>
        <v/>
      </c>
      <c r="R32" s="98" t="str">
        <f>IF('Résultats officiels'!O32=0,"",IF(AND(U32='Résultats officiels'!U32,'Résultats officiels'!U33=B!U33),"A",""))</f>
        <v/>
      </c>
      <c r="S32" s="286" t="str">
        <f>IF(O32=0,"",IF(AND(R32="A",O32='Résultats officiels'!O32),1,IF(AND(B!R33="A",B!O32='Résultats officiels'!O30),1,"")))</f>
        <v/>
      </c>
      <c r="T32" s="287" t="str">
        <f>IF(O32=0,"",IF(AND(R32="A",O32='Résultats officiels'!O32,V32='Résultats officiels'!V32,'Résultats officiels'!V33=B!V33),1,IF(AND(B!R33="A",B!O32='Résultats officiels'!O30,B!V32='Résultats officiels'!V30,'Résultats officiels'!V31=B!V33),1,"")))</f>
        <v/>
      </c>
      <c r="U32" s="125" t="str">
        <f>IF(100*V20+W20&gt;100*V21+W21,U20,IF(100*V20+W20&lt;100*V21+W21,U21,CONCATENATE(U20," ou ",U21)))</f>
        <v>Allemagne</v>
      </c>
      <c r="V32" s="218">
        <v>2</v>
      </c>
      <c r="W32" s="100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 t="str">
        <f>IF(H33=0,"",IF(AND(H33='Résultats officiels'!H33,B!E33='Résultats officiels'!E33,'Résultats officiels'!F33=B!F33),1,""))</f>
        <v/>
      </c>
      <c r="D33" s="68" t="s">
        <v>37</v>
      </c>
      <c r="E33" s="217">
        <v>2</v>
      </c>
      <c r="F33" s="217">
        <v>1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7</v>
      </c>
      <c r="L33" s="104">
        <f>INDEX(AO33:AO36,MATCH(AK33,$AL33:$AL36,0))</f>
        <v>6</v>
      </c>
      <c r="M33" s="103">
        <f>INDEX(AP33:AP36,MATCH(AK33,$AL33:$AL36,0))</f>
        <v>3</v>
      </c>
      <c r="N33" s="123">
        <f>INDEX(AQ33:AQ36,MATCH(AK33,$AL33:$AL36,0))</f>
        <v>3</v>
      </c>
      <c r="O33" s="293"/>
      <c r="P33" s="293"/>
      <c r="Q33" s="97" t="str">
        <f>IF(AND('Résultats officiels'!O32&gt;0,U33='Résultats officiels'!U33),"E",IF(AND('Résultats officiels'!O30&gt;0,'Résultats officiels'!U31=B!U33),"E",""))</f>
        <v/>
      </c>
      <c r="R33" s="98" t="str">
        <f>IF('Résultats officiels'!O30=0,"",IF(AND(U32='Résultats officiels'!U30,'Résultats officiels'!U31=B!U33),"A",""))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Pologne</v>
      </c>
      <c r="V33" s="219">
        <v>1</v>
      </c>
      <c r="W33" s="100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7</v>
      </c>
      <c r="AO33" s="23">
        <f>E32+E34+F36</f>
        <v>6</v>
      </c>
      <c r="AP33" s="22">
        <f>F32+F34+E36</f>
        <v>3</v>
      </c>
      <c r="AQ33" s="24">
        <f>AO33-AP33</f>
        <v>3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1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40103</v>
      </c>
      <c r="BA33" s="22">
        <f>10000*(AS33+AU33)+(E32-F32+F36-E36)*100+(E32+F36)</f>
        <v>60305</v>
      </c>
      <c r="BB33" s="22">
        <f>10000*(AT33+AU33)+(F36-E36+E34-F34)*100+(F36+E34)</f>
        <v>40204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officiels'!H34,B!E34='Résultats officiels'!E34,'Résultats officiels'!F34=B!F34),1,""))</f>
        <v/>
      </c>
      <c r="D34" s="68" t="str">
        <f>D32</f>
        <v>Argentine</v>
      </c>
      <c r="E34" s="217">
        <v>1</v>
      </c>
      <c r="F34" s="217">
        <v>1</v>
      </c>
      <c r="G34" s="73" t="str">
        <f>D33</f>
        <v>Croatie</v>
      </c>
      <c r="H34" s="95">
        <f t="shared" si="0"/>
        <v>3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7</v>
      </c>
      <c r="L34" s="109">
        <f>INDEX(AO33:AO36,MATCH(AK34,$AL33:$AL36,0))</f>
        <v>5</v>
      </c>
      <c r="M34" s="108">
        <f>INDEX(AP33:AP36,MATCH(AK34,$AL33:$AL36,0))</f>
        <v>3</v>
      </c>
      <c r="N34" s="110">
        <f>INDEX(AQ33:AQ36,MATCH(AK34,$AL33:$AL36,0))</f>
        <v>2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2.96</v>
      </c>
      <c r="AM34" s="21" t="str">
        <f>G32</f>
        <v>Islande</v>
      </c>
      <c r="AN34" s="22">
        <f>SUM(AR34:AU34)</f>
        <v>1</v>
      </c>
      <c r="AO34" s="23">
        <f>F32+F35+E37</f>
        <v>3</v>
      </c>
      <c r="AP34" s="22">
        <f>E32+E35+F37</f>
        <v>5</v>
      </c>
      <c r="AQ34" s="24">
        <f>AO34-AP34</f>
        <v>-2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1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1</v>
      </c>
      <c r="AZ34" s="23">
        <f>10000*(AR34+AT34)+(F32-E32+E37-F37)*100+(F32+E37)</f>
        <v>-198</v>
      </c>
      <c r="BA34" s="22">
        <f>10000*(AR34+AU34)+(F32-E32+F35-E35)*100+(F32+F35)</f>
        <v>9902</v>
      </c>
      <c r="BB34" s="22" t="s">
        <v>73</v>
      </c>
      <c r="BC34" s="24">
        <f>10000*(AT34+AU34)+(F35-E35+E37-F37)*100+(F35+E37)</f>
        <v>9902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officiels'!H35,B!E35='Résultats officiels'!E35,'Résultats officiels'!F35=B!F35),1,""))</f>
        <v/>
      </c>
      <c r="D35" s="68" t="str">
        <f>G33</f>
        <v>Nigéria</v>
      </c>
      <c r="E35" s="217">
        <v>1</v>
      </c>
      <c r="F35" s="217">
        <v>1</v>
      </c>
      <c r="G35" s="73" t="str">
        <f>G32</f>
        <v>Islande</v>
      </c>
      <c r="H35" s="95">
        <f t="shared" si="0"/>
        <v>3</v>
      </c>
      <c r="I35" s="106">
        <f>AI35</f>
        <v>3</v>
      </c>
      <c r="J35" s="68" t="str">
        <f>INDEX(AM33:AM36,MATCH(AK35,$AL33:$AL36,0))</f>
        <v>Islande</v>
      </c>
      <c r="K35" s="111">
        <f>INDEX(AN33:AN36,MATCH(AK35,$AL33:$AL36,0))</f>
        <v>1</v>
      </c>
      <c r="L35" s="112">
        <f>INDEX(AO33:AO36,MATCH(AK35,$AL33:$AL36,0))</f>
        <v>3</v>
      </c>
      <c r="M35" s="111">
        <f>INDEX(AP33:AP36,MATCH(AK35,$AL33:$AL36,0))</f>
        <v>5</v>
      </c>
      <c r="N35" s="113">
        <f>INDEX(AQ33:AQ36,MATCH(AK35,$AL33:$AL36,0))</f>
        <v>-2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2.96</v>
      </c>
      <c r="AL35" s="28">
        <f>SUM(BD35:BG35)+2.47</f>
        <v>1.9700000000000002</v>
      </c>
      <c r="AM35" s="21" t="str">
        <f>D33</f>
        <v>Croatie</v>
      </c>
      <c r="AN35" s="22">
        <f>SUM(AR35:AU35)</f>
        <v>7</v>
      </c>
      <c r="AO35" s="23">
        <f>E33+F34+F37</f>
        <v>5</v>
      </c>
      <c r="AP35" s="22">
        <f>F33+E34+E37</f>
        <v>3</v>
      </c>
      <c r="AQ35" s="24">
        <f>AO35-AP35</f>
        <v>2</v>
      </c>
      <c r="AR35" s="22">
        <f>IF(ISBLANK(F34),0,IF(AT33=3,0,IF(AT33=1,1,3)))</f>
        <v>1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40103</v>
      </c>
      <c r="BA35" s="22" t="s">
        <v>73</v>
      </c>
      <c r="BB35" s="22">
        <f>10000*(AR35+AU35)+(E33-F33+F34-E34)*100+(E33+F34)</f>
        <v>40103</v>
      </c>
      <c r="BC35" s="24">
        <f>10000*(AS35+AU35)+(E33-F33+F37-E37)*100+(E33+F37)</f>
        <v>60204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officiels'!H36,B!E36='Résultats officiels'!E36,'Résultats officiels'!F36=B!F36),1,""))</f>
        <v/>
      </c>
      <c r="D36" s="68" t="str">
        <f>G33</f>
        <v>Nigéria</v>
      </c>
      <c r="E36" s="217">
        <v>1</v>
      </c>
      <c r="F36" s="217">
        <v>3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Nigéria</v>
      </c>
      <c r="K36" s="115">
        <f>INDEX(AN33:AN36,MATCH(AK36,$AL33:$AL36,0))</f>
        <v>1</v>
      </c>
      <c r="L36" s="116">
        <f>INDEX(AO33:AO36,MATCH(AK36,$AL33:$AL36,0))</f>
        <v>3</v>
      </c>
      <c r="M36" s="115">
        <f>INDEX(AP33:AP36,MATCH(AK36,$AL33:$AL36,0))</f>
        <v>6</v>
      </c>
      <c r="N36" s="117">
        <f>INDEX(AQ33:AQ36,MATCH(AK36,$AL33:$AL36,0))</f>
        <v>-3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officiels'!U38=B!U36),"E",""))</f>
        <v>E</v>
      </c>
      <c r="R36" s="98" t="str">
        <f>IF('Résultats officiels'!O36=0,"",IF(AND(U36='Résultats officiels'!U36,'Résultats officiels'!U37=B!U37),"A",""))</f>
        <v/>
      </c>
      <c r="S36" s="286" t="str">
        <f>IF(O36=0,"",IF(AND(R36="A",O36='Résultats officiels'!O36),1,IF(AND(B!R37="A",B!O36='Résultats officiels'!O38),1,"")))</f>
        <v/>
      </c>
      <c r="T36" s="297" t="str">
        <f>IF(O36=0,"",IF(AND(R36="A",O36='Résultats officiels'!O36,V36='Résultats officiels'!V36,'Résultats officiels'!V37=B!V37),1,IF(AND(B!R37="A",B!O36='Résultats officiels'!O38,B!V36='Résultats officiels'!V38,'Résultats officiels'!V39=B!V37),1,"")))</f>
        <v/>
      </c>
      <c r="U36" s="128" t="str">
        <f>IF(100*V26+W26&gt;100*V27+W27,U26,IF(100*V26+W26&lt;100*V27+W27,U27,IF(X27*X26=1,"-",CONCATENATE(U26," ou ",U27))))</f>
        <v>France</v>
      </c>
      <c r="V36" s="218">
        <v>1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3.98</v>
      </c>
      <c r="AL36" s="30">
        <f>SUM(BD36:BG36)+2.48</f>
        <v>3.98</v>
      </c>
      <c r="AM36" s="31" t="str">
        <f>G33</f>
        <v>Nigéria</v>
      </c>
      <c r="AN36" s="27">
        <f>SUM(AR36:AU36)</f>
        <v>1</v>
      </c>
      <c r="AO36" s="32">
        <f>F33+E35+E36</f>
        <v>3</v>
      </c>
      <c r="AP36" s="27">
        <f>E33+F35+F36</f>
        <v>6</v>
      </c>
      <c r="AQ36" s="33">
        <f>AO36-AP36</f>
        <v>-3</v>
      </c>
      <c r="AR36" s="27">
        <f>IF(ISBLANK(E36),0,IF(AU33=3,0,IF(AU33=1,1,3)))</f>
        <v>0</v>
      </c>
      <c r="AS36" s="27">
        <f>IF(ISBLANK(E35),0,IF(AU34=3,0,IF(AU34=1,1,3)))</f>
        <v>1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9802</v>
      </c>
      <c r="BB36" s="27">
        <f>10000*(AR36+AT36)+(E36-F36+F33-E33)*100+(E36+F33)</f>
        <v>-298</v>
      </c>
      <c r="BC36" s="33">
        <f>10000*(AS36+AT36)+(E35-F35+F33-E33)*100+(E35+F33)</f>
        <v>9902</v>
      </c>
      <c r="BD36" s="34">
        <f>-BG33</f>
        <v>0.5</v>
      </c>
      <c r="BE36" s="35">
        <f>-BG34</f>
        <v>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>
        <f>IF(H37=0,"",IF(AND(H37='Résultats officiels'!H37,B!E37='Résultats officiels'!E37,'Résultats officiels'!F37=B!F37),1,""))</f>
        <v>1</v>
      </c>
      <c r="D37" s="71" t="str">
        <f>G32</f>
        <v>Islande</v>
      </c>
      <c r="E37" s="217">
        <v>1</v>
      </c>
      <c r="F37" s="217">
        <v>2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67"/>
      <c r="L37" s="167"/>
      <c r="M37" s="167"/>
      <c r="N37" s="167"/>
      <c r="O37" s="293"/>
      <c r="P37" s="293"/>
      <c r="Q37" s="97" t="str">
        <f>IF(AND('Résultats officiels'!O36&gt;0,U37='Résultats officiels'!U37),"E",IF(AND('Résultats officiels'!O38&gt;0,'Résultats officiels'!U39=B!U37),"E",""))</f>
        <v/>
      </c>
      <c r="R37" s="98" t="str">
        <f>IF('Résultats officiels'!O38=0,"",IF(AND(U36='Résultats officiels'!U38,'Résultats officiels'!U39=B!U37),"A",""))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2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69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officiels'!U36=B!U38),"E",""))</f>
        <v/>
      </c>
      <c r="R38" s="98" t="str">
        <f>IF('Résultats officiels'!O38=0,"",IF(AND(U38='Résultats officiels'!U38,'Résultats officiels'!U39=B!U39),"A",""))</f>
        <v/>
      </c>
      <c r="S38" s="286" t="str">
        <f>IF(O38=0,"",IF(AND(R38="A",O38='Résultats officiels'!O38),1,IF(AND(B!R39="A",B!O38='Résultats officiels'!O36),1,"")))</f>
        <v/>
      </c>
      <c r="T38" s="297" t="str">
        <f>IF(O38=0,"",IF(AND(R38="A",O38='Résultats officiels'!O38,V38='Résultats officiels'!V38,'Résultats officiels'!V39=B!V39),1,IF(AND(B!R39="A",B!O38='Résultats officiels'!O36,B!V38='Résultats officiels'!V36,'Résultats officiels'!V37=B!V39),1,"")))</f>
        <v/>
      </c>
      <c r="U38" s="125" t="str">
        <f>IF(100*V28+W28&gt;100*V29+W29,U28,IF(100*V28+W28&lt;100*V29+W29,U29,IF(X30*X31=1,"-",CONCATENATE(U28," ou ",U29))))</f>
        <v>Espagne</v>
      </c>
      <c r="V38" s="218">
        <v>3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69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officiels'!U37=B!U39),"E",""))</f>
        <v/>
      </c>
      <c r="R39" s="98" t="str">
        <f>IF('Résultats officiels'!O36=0,"",IF(AND(U38='Résultats officiels'!U36,'Résultats officiels'!U37=B!U39),"A",""))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2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officiels'!H40,B!E40='Résultats officiels'!E40,'Résultats officiels'!F40=B!F40),1,""))</f>
        <v/>
      </c>
      <c r="D40" s="67" t="s">
        <v>83</v>
      </c>
      <c r="E40" s="217">
        <v>1</v>
      </c>
      <c r="F40" s="217">
        <v>1</v>
      </c>
      <c r="G40" s="72" t="s">
        <v>128</v>
      </c>
      <c r="H40" s="95">
        <f t="shared" si="0"/>
        <v>3</v>
      </c>
      <c r="I40" s="169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officiels'!H41,B!E41='Résultats officiels'!E41,'Résultats officiels'!F41=B!F41),1,""))</f>
        <v/>
      </c>
      <c r="D41" s="68" t="s">
        <v>36</v>
      </c>
      <c r="E41" s="217">
        <v>3</v>
      </c>
      <c r="F41" s="217">
        <v>0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10</v>
      </c>
      <c r="M41" s="103">
        <f>INDEX(AP41:AP44,MATCH(AK41,$AL41:$AL44,0))</f>
        <v>1</v>
      </c>
      <c r="N41" s="123">
        <f>INDEX(AQ41:AQ44,MATCH(AK41,$AL41:$AL44,0))</f>
        <v>9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3.95</v>
      </c>
      <c r="AM41" s="21" t="str">
        <f>D40</f>
        <v>Costa Rica</v>
      </c>
      <c r="AN41" s="22">
        <f>SUM(AR41:AU41)</f>
        <v>1</v>
      </c>
      <c r="AO41" s="23">
        <f>E40+E42+F44</f>
        <v>2</v>
      </c>
      <c r="AP41" s="22">
        <f>F40+F42+E44</f>
        <v>7</v>
      </c>
      <c r="AQ41" s="24">
        <f>AO41-AP41</f>
        <v>-5</v>
      </c>
      <c r="AR41" s="22" t="s">
        <v>73</v>
      </c>
      <c r="AS41" s="22">
        <f>IF(ISBLANK(E40),0,IF(E40&gt;F40,3,IF(E40=F40,1,0)))</f>
        <v>1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9601</v>
      </c>
      <c r="BA41" s="22">
        <f>10000*(AS41+AU41)+(E40-F40+F44-E44)*100+(E40+F44)</f>
        <v>9902</v>
      </c>
      <c r="BB41" s="22">
        <f>10000*(AT41+AU41)+(F44-E44+E42-F42)*100+(F44+E42)</f>
        <v>-499</v>
      </c>
      <c r="BC41" s="24" t="s">
        <v>73</v>
      </c>
      <c r="BD41" s="23" t="s">
        <v>73</v>
      </c>
      <c r="BE41" s="25">
        <f>IF($AN41&gt;$AN42,-0.5,IF($AN42&gt;$AN41,0.5,IF(AW41,-0.5,IF(AV42,0.5,BU41))))</f>
        <v>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officiels'!H42,B!E42='Résultats officiels'!E42,'Résultats officiels'!F42=B!F42),1,""))</f>
        <v/>
      </c>
      <c r="D42" s="68" t="str">
        <f>D40</f>
        <v>Costa Rica</v>
      </c>
      <c r="E42" s="217">
        <v>0</v>
      </c>
      <c r="F42" s="217">
        <v>4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4</v>
      </c>
      <c r="L42" s="109">
        <f>INDEX(AO41:AO44,MATCH(AK42,$AL41:$AL44,0))</f>
        <v>3</v>
      </c>
      <c r="M42" s="108">
        <f>INDEX(AP41:AP44,MATCH(AK42,$AL41:$AL44,0))</f>
        <v>5</v>
      </c>
      <c r="N42" s="110">
        <f>INDEX(AQ41:AQ44,MATCH(AK42,$AL41:$AL44,0))</f>
        <v>-2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2.96</v>
      </c>
      <c r="AM42" s="21" t="str">
        <f>G40</f>
        <v>Serbie</v>
      </c>
      <c r="AN42" s="22">
        <f>SUM(AR42:AU42)</f>
        <v>2</v>
      </c>
      <c r="AO42" s="23">
        <f>F40+F43+E45</f>
        <v>3</v>
      </c>
      <c r="AP42" s="22">
        <f>E40+E43+F45</f>
        <v>5</v>
      </c>
      <c r="AQ42" s="24">
        <f>AO42-AP42</f>
        <v>-2</v>
      </c>
      <c r="AR42" s="22">
        <f>IF(ISBLANK(F40),0,IF(AS41=3,0,IF(AS41=1,1,3)))</f>
        <v>1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1</v>
      </c>
      <c r="AV42" s="23" t="b">
        <f>(10*(AQ41-AQ42)+AO41-AO42&lt;0)</f>
        <v>1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9802</v>
      </c>
      <c r="BA42" s="22">
        <f>10000*(AR42+AU42)+(F40-E40+F43-E43)*100+(F40+F43)</f>
        <v>20002</v>
      </c>
      <c r="BB42" s="22" t="s">
        <v>73</v>
      </c>
      <c r="BC42" s="24">
        <f>10000*(AT42+AU42)+(F43-E43+E45-F45)*100+(F43+E45)</f>
        <v>9802</v>
      </c>
      <c r="BD42" s="29">
        <f>-BE41</f>
        <v>-0.5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officiels'!H43,B!E43='Résultats officiels'!E43,'Résultats officiels'!F43=B!F43),1,""))</f>
        <v/>
      </c>
      <c r="D43" s="68" t="str">
        <f>G41</f>
        <v>Suisse</v>
      </c>
      <c r="E43" s="217">
        <v>1</v>
      </c>
      <c r="F43" s="217">
        <v>1</v>
      </c>
      <c r="G43" s="73" t="str">
        <f>G40</f>
        <v>Serbie</v>
      </c>
      <c r="H43" s="95">
        <f t="shared" si="0"/>
        <v>3</v>
      </c>
      <c r="I43" s="106">
        <f>AI43</f>
        <v>3</v>
      </c>
      <c r="J43" s="68" t="str">
        <f>INDEX(AM41:AM44,MATCH(AK43,$AL41:$AL44,0))</f>
        <v>Serbie</v>
      </c>
      <c r="K43" s="111">
        <f>INDEX(AN41:AN44,MATCH(AK43,$AL41:$AL44,0))</f>
        <v>2</v>
      </c>
      <c r="L43" s="112">
        <f>INDEX(AO41:AO44,MATCH(AK43,$AL41:$AL44,0))</f>
        <v>3</v>
      </c>
      <c r="M43" s="111">
        <f>INDEX(AP41:AP44,MATCH(AK43,$AL41:$AL44,0))</f>
        <v>5</v>
      </c>
      <c r="N43" s="113">
        <f>INDEX(AQ41:AQ44,MATCH(AK43,$AL41:$AL44,0))</f>
        <v>-2</v>
      </c>
      <c r="O43" s="173"/>
      <c r="P43" s="173"/>
      <c r="Q43" s="97" t="str">
        <f>IF(AND('Résultats officiels'!O41&gt;0,U43='Résultats officiels'!U43),"E",IF(AND('Résultats officiels'!O41&gt;0,'Résultats officiels'!U44=B!U43),"E",""))</f>
        <v/>
      </c>
      <c r="R43" s="98" t="str">
        <f>IF('Résultats officiels'!O41=0,"",IF(AND(U43='Résultats officiels'!U43,'Résultats officiels'!U44=B!U44),"A",""))</f>
        <v/>
      </c>
      <c r="S43" s="286" t="str">
        <f>IF(O41=0,"",IF(AND(R43="A",O41='Résultats officiels'!O41),1,IF(AND(B!R44="A",B!O41='Résultats officiels'!O41),1,"")))</f>
        <v/>
      </c>
      <c r="T43" s="287" t="str">
        <f>IF(O41=0,"",IF(AND(R43="A",O41='Résultats officiels'!O41,V43='Résultats officiels'!V43,'Résultats officiels'!V44=B!V44),1,IF(AND(B!R44="A",B!O41='Résultats officiels'!O41,B!V43='Résultats officiels'!V44,'Résultats officiels'!V43=B!V44),1,"")))</f>
        <v/>
      </c>
      <c r="U43" s="125" t="str">
        <f>IF(100*V36+W36&gt;100*V37+W37,U36,IF(100*V36+W36&lt;100*V37+W37,U37," - "))</f>
        <v>Brésil</v>
      </c>
      <c r="V43" s="218">
        <v>2</v>
      </c>
      <c r="W43" s="100"/>
      <c r="X43" s="147" t="str">
        <f>IF(AND('Résultats officiels'!X41&gt;0,AA43='Résultats officiels'!AA43),"E",IF(AND('Résultats officiels'!X41&gt;0,'Résultats officiels'!AA44=B!AA43),"E",""))</f>
        <v/>
      </c>
      <c r="Y43" s="286" t="str">
        <f>IF(X41=0,"",IF(AND(X45="A",X41='Résultats officiels'!X41),1,IF(AND(X46="A",B!X41='Résultats officiels'!X41),1,"")))</f>
        <v/>
      </c>
      <c r="Z43" s="287" t="str">
        <f>IF(X41=0,"",IF(AND(X45="A",X41='Résultats officiels'!X41,AB43='Résultats officiels'!AB43,'Résultats officiels'!AB44=B!AB44),1,IF(AND(B!X46="A",B!X41='Résultats officiels'!X41,B!AB43='Résultats officiels'!AB44,'Résultats officiels'!AB43=B!AB44),1,"")))</f>
        <v/>
      </c>
      <c r="AA43" s="100" t="str">
        <f>IF(100*V36+W36&gt;100*V37+W37,U37,IF(100*V36+W36&lt;100*V37+W37,U36," - "))</f>
        <v>France</v>
      </c>
      <c r="AB43" s="217">
        <v>2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2.96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10</v>
      </c>
      <c r="AP43" s="22">
        <f>F41+E42+E45</f>
        <v>1</v>
      </c>
      <c r="AQ43" s="24">
        <f>AO43-AP43</f>
        <v>9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60607</v>
      </c>
      <c r="BA43" s="22" t="s">
        <v>73</v>
      </c>
      <c r="BB43" s="22">
        <f>10000*(AR43+AU43)+(E41-F41+F42-E42)*100+(E41+F42)</f>
        <v>60707</v>
      </c>
      <c r="BC43" s="24">
        <f>10000*(AS43+AU43)+(E41-F41+F45-E45)*100+(E41+F45)</f>
        <v>60506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officiels'!H44,B!E44='Résultats officiels'!E44,'Résultats officiels'!F44=B!F44),1,""))</f>
        <v/>
      </c>
      <c r="D44" s="68" t="str">
        <f>G41</f>
        <v>Suisse</v>
      </c>
      <c r="E44" s="217">
        <v>2</v>
      </c>
      <c r="F44" s="217">
        <v>1</v>
      </c>
      <c r="G44" s="73" t="str">
        <f>D40</f>
        <v>Costa Rica</v>
      </c>
      <c r="H44" s="95">
        <f t="shared" si="0"/>
        <v>1</v>
      </c>
      <c r="I44" s="114">
        <f>AI44</f>
        <v>4</v>
      </c>
      <c r="J44" s="71" t="str">
        <f>INDEX(AM41:AM44,MATCH(AK44,$AL41:$AL44,0))</f>
        <v>Costa Rica</v>
      </c>
      <c r="K44" s="115">
        <f>INDEX(AN41:AN44,MATCH(AK44,$AL41:$AL44,0))</f>
        <v>1</v>
      </c>
      <c r="L44" s="116">
        <f>INDEX(AO41:AO44,MATCH(AK44,$AL41:$AL44,0))</f>
        <v>2</v>
      </c>
      <c r="M44" s="115">
        <f>INDEX(AP41:AP44,MATCH(AK44,$AL41:$AL44,0))</f>
        <v>7</v>
      </c>
      <c r="N44" s="117">
        <f>INDEX(AQ41:AQ44,MATCH(AK44,$AL41:$AL44,0))</f>
        <v>-5</v>
      </c>
      <c r="O44" s="173"/>
      <c r="P44" s="173"/>
      <c r="Q44" s="97" t="str">
        <f>IF(AND('Résultats officiels'!O41&gt;0,U44='Résultats officiels'!U44),"E",IF(AND('Résultats officiels'!O41&gt;0,'Résultats officiels'!U43=B!U44),"E",""))</f>
        <v/>
      </c>
      <c r="R44" s="98" t="str">
        <f>IF('Résultats officiels'!O41=0,"",IF(AND(U43='Résultats officiels'!U44,'Résultats officiels'!U43=B!U44),"A",""))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Espagne</v>
      </c>
      <c r="V44" s="219">
        <v>1</v>
      </c>
      <c r="W44" s="100"/>
      <c r="X44" s="147" t="str">
        <f>IF(AND('Résultats officiels'!X41&gt;0,AA44='Résultats officiels'!AA44),"E",IF(AND('Résultats officiels'!X41&gt;0,'Résultats officiels'!AA43=B!AA44),"E",""))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Allemagne</v>
      </c>
      <c r="AB44" s="219">
        <v>1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3.95</v>
      </c>
      <c r="AL44" s="30">
        <f>SUM(BD44:BG44)+2.48</f>
        <v>1.98</v>
      </c>
      <c r="AM44" s="31" t="str">
        <f>G41</f>
        <v>Suisse</v>
      </c>
      <c r="AN44" s="27">
        <f>SUM(AR44:AU44)</f>
        <v>4</v>
      </c>
      <c r="AO44" s="32">
        <f>F41+E43+E44</f>
        <v>3</v>
      </c>
      <c r="AP44" s="27">
        <f>E41+F43+F44</f>
        <v>5</v>
      </c>
      <c r="AQ44" s="33">
        <f>AO44-AP44</f>
        <v>-2</v>
      </c>
      <c r="AR44" s="27">
        <f>IF(ISBLANK(E44),0,IF(AU41=3,0,IF(AU41=1,1,3)))</f>
        <v>3</v>
      </c>
      <c r="AS44" s="27">
        <f>IF(ISBLANK(E43),0,IF(AU42=3,0,IF(AU42=1,1,3)))</f>
        <v>1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0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40103</v>
      </c>
      <c r="BB44" s="27">
        <f>10000*(AR44+AT44)+(E44-F44+F41-E41)*100+(E44+F41)</f>
        <v>29802</v>
      </c>
      <c r="BC44" s="33">
        <f>10000*(AS44+AT44)+(E43-F43+F41-E41)*100+(E43+F41)</f>
        <v>9701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officiels'!H45,B!E45='Résultats officiels'!E45,'Résultats officiels'!F45=B!F45),1,""))</f>
        <v/>
      </c>
      <c r="D45" s="71" t="str">
        <f>G40</f>
        <v>Serbie</v>
      </c>
      <c r="E45" s="217">
        <v>1</v>
      </c>
      <c r="F45" s="217">
        <v>3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67"/>
      <c r="L45" s="167"/>
      <c r="M45" s="167"/>
      <c r="N45" s="167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officiels'!AA44=B!AA44),"A",""))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69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officiels'!U46=B!U46),"C","")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Brésil</v>
      </c>
      <c r="V46" s="130"/>
      <c r="W46" s="95"/>
      <c r="X46" s="148" t="str">
        <f>IF('Résultats officiels'!X41=0,"",IF(AND(AA43='Résultats officiels'!AA44,'Résultats officiels'!AA43=B!AA44),"A",""))</f>
        <v/>
      </c>
      <c r="Y46" s="288" t="s">
        <v>92</v>
      </c>
      <c r="Z46" s="257"/>
      <c r="AA46" s="282" t="str">
        <f>IF(100*V43+W43&gt;100*V44+W44,U44,IF(100*V44+W44&gt;100*V43+W43,U43,"-"))</f>
        <v>Espagne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69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officiels'!AA46=B!AA46),"S","")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officiels'!H48,B!E48='Résultats officiels'!E48,'Résultats officiels'!F48=B!F48),1,""))</f>
        <v/>
      </c>
      <c r="D48" s="67" t="s">
        <v>100</v>
      </c>
      <c r="E48" s="217">
        <v>2</v>
      </c>
      <c r="F48" s="217">
        <v>1</v>
      </c>
      <c r="G48" s="72" t="s">
        <v>72</v>
      </c>
      <c r="H48" s="95">
        <f t="shared" si="0"/>
        <v>1</v>
      </c>
      <c r="I48" s="169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France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 t="str">
        <f>IF(H49=0,"",IF(AND(H49='Résultats officiels'!H49,B!E49='Résultats officiels'!E49,'Résultats officiels'!F49=B!F49),1,""))</f>
        <v/>
      </c>
      <c r="D49" s="68" t="s">
        <v>129</v>
      </c>
      <c r="E49" s="217">
        <v>2</v>
      </c>
      <c r="F49" s="217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7</v>
      </c>
      <c r="M49" s="103">
        <f>INDEX(AP49:AP52,MATCH(AK49,$AL49:$AL52,0))</f>
        <v>2</v>
      </c>
      <c r="N49" s="123">
        <f>INDEX(AQ49:AQ52,MATCH(AK49,$AL49:$AL52,0))</f>
        <v>5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7</v>
      </c>
      <c r="AP49" s="22">
        <f>F48+F50+E52</f>
        <v>2</v>
      </c>
      <c r="AQ49" s="24">
        <f>AO49-AP49</f>
        <v>5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60305</v>
      </c>
      <c r="BA49" s="22">
        <f>10000*(AS49+AU49)+(E48-F48+F52-E52)*100+(E48+F52)</f>
        <v>60304</v>
      </c>
      <c r="BB49" s="22">
        <f>10000*(AT49+AU49)+(F52-E52+E50-F50)*100+(F52+E50)</f>
        <v>60405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 t="str">
        <f>IF(H50=0,"",IF(AND(H50='Résultats officiels'!H50,B!E50='Résultats officiels'!E50,'Résultats officiels'!F50=B!F50),1,""))</f>
        <v/>
      </c>
      <c r="D50" s="68" t="str">
        <f>D48</f>
        <v>Allemagne</v>
      </c>
      <c r="E50" s="217">
        <v>3</v>
      </c>
      <c r="F50" s="217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Mexique</v>
      </c>
      <c r="K50" s="108">
        <f>INDEX(AN49:AN52,MATCH(AK50,$AL49:$AL52,0))</f>
        <v>6</v>
      </c>
      <c r="L50" s="109">
        <f>INDEX(AO49:AO52,MATCH(AK50,$AL49:$AL52,0))</f>
        <v>5</v>
      </c>
      <c r="M50" s="108">
        <f>INDEX(AP49:AP52,MATCH(AK50,$AL49:$AL52,0))</f>
        <v>4</v>
      </c>
      <c r="N50" s="110">
        <f>INDEX(AQ49:AQ52,MATCH(AK50,$AL49:$AL52,0))</f>
        <v>1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Allemagne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1.96</v>
      </c>
      <c r="AL50" s="28">
        <f>SUM(BD50:BG50)+2.46</f>
        <v>1.96</v>
      </c>
      <c r="AM50" s="21" t="str">
        <f>G48</f>
        <v>Mexique</v>
      </c>
      <c r="AN50" s="22">
        <f>SUM(AR50:AU50)</f>
        <v>6</v>
      </c>
      <c r="AO50" s="23">
        <f>F48+F51+E53</f>
        <v>5</v>
      </c>
      <c r="AP50" s="22">
        <f>E48+E51+F53</f>
        <v>4</v>
      </c>
      <c r="AQ50" s="24">
        <f>AO50-AP50</f>
        <v>1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3</v>
      </c>
      <c r="AU50" s="22">
        <f>IF(ISBLANK(F51),0,IF(F51&gt;E51,3,IF(F51=E51,1,0)))</f>
        <v>3</v>
      </c>
      <c r="AV50" s="23" t="b">
        <f>(10*(AQ49-AQ50)+AO49-AO50&lt;0)</f>
        <v>0</v>
      </c>
      <c r="AW50" s="22" t="s">
        <v>73</v>
      </c>
      <c r="AX50" s="22" t="b">
        <f>10*(AQ50-AQ51)+AO50-AO51&gt;0</f>
        <v>1</v>
      </c>
      <c r="AY50" s="24" t="b">
        <f>10*(AQ50-AQ52)+AO50-AO52&gt;0</f>
        <v>1</v>
      </c>
      <c r="AZ50" s="23">
        <f>10000*(AR50+AT50)+(F48-E48+E53-F53)*100+(F48+E53)</f>
        <v>30003</v>
      </c>
      <c r="BA50" s="22">
        <f>10000*(AR50+AU50)+(F48-E48+F51-E51)*100+(F48+F51)</f>
        <v>30003</v>
      </c>
      <c r="BB50" s="22" t="s">
        <v>73</v>
      </c>
      <c r="BC50" s="24">
        <f>10000*(AT50+AU50)+(F51-E51+E53-F53)*100+(F51+E53)</f>
        <v>60204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-0.5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>
        <f>IF(H51=0,"",IF(H51='Résultats officiels'!H51,1,""))</f>
        <v>1</v>
      </c>
      <c r="C51" s="75">
        <f>IF(H51=0,"",IF(AND(H51='Résultats officiels'!H51,B!E51='Résultats officiels'!E51,'Résultats officiels'!F51=B!F51),1,""))</f>
        <v>1</v>
      </c>
      <c r="D51" s="68" t="str">
        <f>G49</f>
        <v>Corée du Sud</v>
      </c>
      <c r="E51" s="217">
        <v>1</v>
      </c>
      <c r="F51" s="217">
        <v>2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Suède</v>
      </c>
      <c r="K51" s="111">
        <f>INDEX(AN49:AN52,MATCH(AK51,$AL49:$AL52,0))</f>
        <v>3</v>
      </c>
      <c r="L51" s="112">
        <f>INDEX(AO49:AO52,MATCH(AK51,$AL49:$AL52,0))</f>
        <v>4</v>
      </c>
      <c r="M51" s="111">
        <f>INDEX(AP49:AP52,MATCH(AK51,$AL49:$AL52,0))</f>
        <v>5</v>
      </c>
      <c r="N51" s="113">
        <f>INDEX(AQ49:AQ52,MATCH(AK51,$AL49:$AL52,0))</f>
        <v>-1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27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2.97</v>
      </c>
      <c r="AL51" s="28">
        <f>SUM(BD51:BG51)+2.47</f>
        <v>2.97</v>
      </c>
      <c r="AM51" s="21" t="str">
        <f>D49</f>
        <v>Suède</v>
      </c>
      <c r="AN51" s="22">
        <f>SUM(AR51:AU51)</f>
        <v>3</v>
      </c>
      <c r="AO51" s="23">
        <f>E49+F50+F53</f>
        <v>4</v>
      </c>
      <c r="AP51" s="22">
        <f>F49+E50+E53</f>
        <v>5</v>
      </c>
      <c r="AQ51" s="24">
        <f>AO51-AP51</f>
        <v>-1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-298</v>
      </c>
      <c r="BA51" s="22" t="s">
        <v>73</v>
      </c>
      <c r="BB51" s="22">
        <f>10000*(AR51+AU51)+(E49-F49+F50-E50)*100+(E49+F50)</f>
        <v>30003</v>
      </c>
      <c r="BC51" s="24">
        <f>10000*(AS51+AU51)+(E49-F49+F53-E53)*100+(E49+F53)</f>
        <v>30103</v>
      </c>
      <c r="BD51" s="29">
        <f>-BF49</f>
        <v>0.5</v>
      </c>
      <c r="BE51" s="25">
        <f>-BF50</f>
        <v>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officiels'!H52,B!E52='Résultats officiels'!E52,'Résultats officiels'!F52=B!F52),1,""))</f>
        <v/>
      </c>
      <c r="D52" s="68" t="str">
        <f>G49</f>
        <v>Corée du Sud</v>
      </c>
      <c r="E52" s="217">
        <v>0</v>
      </c>
      <c r="F52" s="217">
        <v>2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1</v>
      </c>
      <c r="M52" s="115">
        <f>INDEX(AP49:AP52,MATCH(AK52,$AL49:$AL52,0))</f>
        <v>6</v>
      </c>
      <c r="N52" s="117">
        <f>INDEX(AQ49:AQ52,MATCH(AK52,$AL49:$AL52,0))</f>
        <v>-5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0</v>
      </c>
      <c r="AO52" s="32">
        <f>F49+E51+E52</f>
        <v>1</v>
      </c>
      <c r="AP52" s="27">
        <f>E49+F51+F52</f>
        <v>6</v>
      </c>
      <c r="AQ52" s="33">
        <f>AO52-AP52</f>
        <v>-5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-299</v>
      </c>
      <c r="BB52" s="27">
        <f>10000*(AR52+AT52)+(E52-F52+F49-E49)*100+(E52+F49)</f>
        <v>-400</v>
      </c>
      <c r="BC52" s="33">
        <f>10000*(AS52+AT52)+(E51-F51+F49-E49)*100+(E51+F49)</f>
        <v>-299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officiels'!H53,B!E53='Résultats officiels'!E53,'Résultats officiels'!F53=B!F53),1,""))</f>
        <v/>
      </c>
      <c r="D53" s="71" t="str">
        <f>G48</f>
        <v>Mexique</v>
      </c>
      <c r="E53" s="217">
        <v>2</v>
      </c>
      <c r="F53" s="217">
        <v>1</v>
      </c>
      <c r="G53" s="74" t="str">
        <f>D49</f>
        <v>Suède</v>
      </c>
      <c r="H53" s="95">
        <f t="shared" si="0"/>
        <v>1</v>
      </c>
      <c r="I53" s="118"/>
      <c r="J53" s="119" t="str">
        <f>IF(OR(I51&lt;3,I50&lt;2),"TIRAGE AU SORT !!!"," ")</f>
        <v xml:space="preserve"> </v>
      </c>
      <c r="K53" s="167"/>
      <c r="L53" s="167"/>
      <c r="M53" s="167"/>
      <c r="N53" s="167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5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69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69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18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>
        <f>IF(H56=0,"",IF(AND(H56='Résultats officiels'!H56,B!E56='Résultats officiels'!E56,'Résultats officiels'!F56=B!F56),1,""))</f>
        <v>1</v>
      </c>
      <c r="D56" s="67" t="s">
        <v>103</v>
      </c>
      <c r="E56" s="217">
        <v>3</v>
      </c>
      <c r="F56" s="217">
        <v>0</v>
      </c>
      <c r="G56" s="72" t="s">
        <v>130</v>
      </c>
      <c r="H56" s="95">
        <f t="shared" si="0"/>
        <v>1</v>
      </c>
      <c r="I56" s="169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>
        <f>IF(H57=0,"",IF(AND(H57='Résultats officiels'!H57,B!E57='Résultats officiels'!E57,'Résultats officiels'!F57=B!F57),1,""))</f>
        <v>1</v>
      </c>
      <c r="D57" s="68" t="s">
        <v>131</v>
      </c>
      <c r="E57" s="217">
        <v>1</v>
      </c>
      <c r="F57" s="217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7</v>
      </c>
      <c r="L57" s="104">
        <f>INDEX(AO57:AO60,MATCH(AK57,$AL57:$AL60,0))</f>
        <v>6</v>
      </c>
      <c r="M57" s="103">
        <f>INDEX(AP57:AP60,MATCH(AK57,$AL57:$AL60,0))</f>
        <v>1</v>
      </c>
      <c r="N57" s="123">
        <f>INDEX(AQ57:AQ60,MATCH(AK57,$AL57:$AL60,0))</f>
        <v>5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4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7</v>
      </c>
      <c r="AO57" s="47">
        <f>E56+E58+F60</f>
        <v>6</v>
      </c>
      <c r="AP57" s="46">
        <f>F56+F58+E60</f>
        <v>1</v>
      </c>
      <c r="AQ57" s="48">
        <f>AO57-AP57</f>
        <v>5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1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60505</v>
      </c>
      <c r="BA57" s="46">
        <f>10000*(AS57+AU57)+(E56-F56+F60-E60)*100+(E56+F60)</f>
        <v>40304</v>
      </c>
      <c r="BB57" s="46">
        <f>10000*(AT57+AU57)+(F60-E60+E58-F58)*100+(F60+E58)</f>
        <v>40203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officiels'!H58,B!E58='Résultats officiels'!E58,'Résultats officiels'!F58=B!F58),1,""))</f>
        <v/>
      </c>
      <c r="D58" s="68" t="str">
        <f>D56</f>
        <v>Belgique</v>
      </c>
      <c r="E58" s="217">
        <v>2</v>
      </c>
      <c r="F58" s="217">
        <v>0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7</v>
      </c>
      <c r="L58" s="109">
        <f>INDEX(AO57:AO60,MATCH(AK58,$AL57:$AL60,0))</f>
        <v>6</v>
      </c>
      <c r="M58" s="108">
        <f>INDEX(AP57:AP60,MATCH(AK58,$AL57:$AL60,0))</f>
        <v>3</v>
      </c>
      <c r="N58" s="110">
        <f>INDEX(AQ57:AQ60,MATCH(AK58,$AL57:$AL60,0))</f>
        <v>3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0</v>
      </c>
      <c r="AO58" s="47">
        <f>F56+F59+E61</f>
        <v>1</v>
      </c>
      <c r="AP58" s="46">
        <f>E56+E59+F61</f>
        <v>7</v>
      </c>
      <c r="AQ58" s="48">
        <f>AO58-AP58</f>
        <v>-6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-400</v>
      </c>
      <c r="BA58" s="46">
        <f>10000*(AR58+AU58)+(F56-E56+F59-E59)*100+(F56+F59)</f>
        <v>-499</v>
      </c>
      <c r="BB58" s="46" t="s">
        <v>73</v>
      </c>
      <c r="BC58" s="48">
        <f>10000*(AT58+AU58)+(F59-E59+E61-F61)*100+(F59+E61)</f>
        <v>-299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officiels'!H59,B!E59='Résultats officiels'!E59,'Résultats officiels'!F59=B!F59),1,""))</f>
        <v/>
      </c>
      <c r="D59" s="68" t="str">
        <f>G57</f>
        <v>Angleterre</v>
      </c>
      <c r="E59" s="217">
        <v>3</v>
      </c>
      <c r="F59" s="217">
        <v>1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3</v>
      </c>
      <c r="L59" s="112">
        <f>INDEX(AO57:AO60,MATCH(AK59,$AL57:$AL60,0))</f>
        <v>2</v>
      </c>
      <c r="M59" s="111">
        <f>INDEX(AP57:AP60,MATCH(AK59,$AL57:$AL60,0))</f>
        <v>4</v>
      </c>
      <c r="N59" s="113">
        <f>INDEX(AQ57:AQ60,MATCH(AK59,$AL57:$AL60,0))</f>
        <v>-2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3</v>
      </c>
      <c r="AO59" s="47">
        <f>E57+F58+F61</f>
        <v>2</v>
      </c>
      <c r="AP59" s="46">
        <f>F57+E58+E61</f>
        <v>4</v>
      </c>
      <c r="AQ59" s="48">
        <f>AO59-AP59</f>
        <v>-2</v>
      </c>
      <c r="AR59" s="46">
        <f>IF(ISBLANK(F58),0,IF(AT57=3,0,IF(AT57=1,1,3)))</f>
        <v>0</v>
      </c>
      <c r="AS59" s="46">
        <f>IF(ISBLANK(F61),0,IF(F61&gt;E61,3,IF(F61=E61,1,0)))</f>
        <v>3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29901</v>
      </c>
      <c r="BA59" s="46" t="s">
        <v>73</v>
      </c>
      <c r="BB59" s="46">
        <f>10000*(AR59+AU59)+(E57-F57+F58-E58)*100+(E57+F58)</f>
        <v>-299</v>
      </c>
      <c r="BC59" s="48">
        <f>10000*(AS59+AU59)+(E57-F57+F61-E61)*100+(E57+F61)</f>
        <v>30002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officiels'!H60,B!E60='Résultats officiels'!E60,'Résultats officiels'!F60=B!F60),1,""))</f>
        <v/>
      </c>
      <c r="D60" s="68" t="str">
        <f>G57</f>
        <v>Angleterre</v>
      </c>
      <c r="E60" s="217">
        <v>1</v>
      </c>
      <c r="F60" s="217">
        <v>1</v>
      </c>
      <c r="G60" s="73" t="str">
        <f>D56</f>
        <v>Belgique</v>
      </c>
      <c r="H60" s="95">
        <f t="shared" si="0"/>
        <v>3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0</v>
      </c>
      <c r="L60" s="116">
        <f>INDEX(AO57:AO60,MATCH(AK60,$AL57:$AL60,0))</f>
        <v>1</v>
      </c>
      <c r="M60" s="115">
        <f>INDEX(AP57:AP60,MATCH(AK60,$AL57:$AL60,0))</f>
        <v>7</v>
      </c>
      <c r="N60" s="117">
        <f>INDEX(AQ57:AQ60,MATCH(AK60,$AL57:$AL60,0))</f>
        <v>-6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7</v>
      </c>
      <c r="AO60" s="58">
        <f>F57+E59+E60</f>
        <v>6</v>
      </c>
      <c r="AP60" s="51">
        <f>E57+F59+F60</f>
        <v>3</v>
      </c>
      <c r="AQ60" s="59">
        <f>AO60-AP60</f>
        <v>3</v>
      </c>
      <c r="AR60" s="51">
        <f>IF(ISBLANK(E60),0,IF(AU57=3,0,IF(AU57=1,1,3)))</f>
        <v>1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40204</v>
      </c>
      <c r="BB60" s="51">
        <f>10000*(AR60+AT60)+(E60-F60+F57-E57)*100+(E60+F57)</f>
        <v>40103</v>
      </c>
      <c r="BC60" s="59">
        <f>10000*(AS60+AT60)+(E59-F59+F57-E57)*100+(E59+F57)</f>
        <v>60305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>
        <f>IF(H61=0,"",IF(H61='Résultats officiels'!H61,1,""))</f>
        <v>1</v>
      </c>
      <c r="C61" s="75" t="str">
        <f>IF(H61=0,"",IF(AND(H61='Résultats officiels'!H61,B!E61='Résultats officiels'!E61,'Résultats officiels'!F61=B!F61),1,""))</f>
        <v/>
      </c>
      <c r="D61" s="71" t="str">
        <f>G56</f>
        <v>Panama</v>
      </c>
      <c r="E61" s="217">
        <v>0</v>
      </c>
      <c r="F61" s="217">
        <v>1</v>
      </c>
      <c r="G61" s="74" t="str">
        <f>D57</f>
        <v>Tunisie</v>
      </c>
      <c r="H61" s="95">
        <f t="shared" si="0"/>
        <v>2</v>
      </c>
      <c r="I61" s="118"/>
      <c r="J61" s="119" t="str">
        <f>IF(OR(I59&lt;3,I58&lt;2),"TIRAGE AU SORT !!!"," ")</f>
        <v xml:space="preserve"> </v>
      </c>
      <c r="K61" s="167"/>
      <c r="L61" s="167"/>
      <c r="M61" s="167"/>
      <c r="N61" s="167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69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69"/>
      <c r="J63" s="95"/>
      <c r="K63" s="95"/>
      <c r="L63" s="95"/>
      <c r="M63" s="95"/>
      <c r="N63" s="95"/>
      <c r="O63" s="95"/>
      <c r="P63" s="167"/>
      <c r="Q63" s="167"/>
      <c r="R63" s="167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officiels'!H64,B!E64='Résultats officiels'!E64,'Résultats officiels'!F64=B!F64),1,""))</f>
        <v/>
      </c>
      <c r="D64" s="67" t="s">
        <v>78</v>
      </c>
      <c r="E64" s="217">
        <v>1</v>
      </c>
      <c r="F64" s="217">
        <v>0</v>
      </c>
      <c r="G64" s="72" t="s">
        <v>79</v>
      </c>
      <c r="H64" s="95">
        <f t="shared" si="0"/>
        <v>1</v>
      </c>
      <c r="I64" s="169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68"/>
      <c r="Q64" s="168"/>
      <c r="R64" s="168"/>
      <c r="S64" s="280" t="s">
        <v>107</v>
      </c>
      <c r="T64" s="281"/>
      <c r="U64" s="262">
        <f>SUM(U51:U62)</f>
        <v>54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officiels'!H65,B!E65='Résultats officiels'!E65,'Résultats officiels'!F65=B!F65),1,""))</f>
        <v/>
      </c>
      <c r="D65" s="68" t="s">
        <v>132</v>
      </c>
      <c r="E65" s="217">
        <v>2</v>
      </c>
      <c r="F65" s="217">
        <v>1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Pologne</v>
      </c>
      <c r="K65" s="103">
        <f>INDEX(AN65:AN68,MATCH(AK65,$AL65:$AL68,0))</f>
        <v>7</v>
      </c>
      <c r="L65" s="104">
        <f>INDEX(AO65:AO68,MATCH(AK65,$AL65:$AL68,0))</f>
        <v>5</v>
      </c>
      <c r="M65" s="103">
        <f>INDEX(AP65:AP68,MATCH(AK65,$AL65:$AL68,0))</f>
        <v>2</v>
      </c>
      <c r="N65" s="123">
        <f>INDEX(AQ65:AQ68,MATCH(AK65,$AL65:$AL68,0))</f>
        <v>3</v>
      </c>
      <c r="O65" s="95"/>
      <c r="P65" s="168"/>
      <c r="Q65" s="168"/>
      <c r="R65" s="168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0.9700000000000002</v>
      </c>
      <c r="AL65" s="44">
        <f>SUM(BD65:BG65)+2.45</f>
        <v>1.9500000000000002</v>
      </c>
      <c r="AM65" s="45" t="str">
        <f>D64</f>
        <v>Colombie</v>
      </c>
      <c r="AN65" s="46">
        <f>SUM(AR65:AU65)</f>
        <v>7</v>
      </c>
      <c r="AO65" s="47">
        <f>E64+E66+F68</f>
        <v>4</v>
      </c>
      <c r="AP65" s="46">
        <f>F64+F66+E68</f>
        <v>2</v>
      </c>
      <c r="AQ65" s="48">
        <f>AO65-AP65</f>
        <v>2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1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0</v>
      </c>
      <c r="AY65" s="48" t="b">
        <f>10*(AQ65-AQ68)+AO65-AO68&gt;0</f>
        <v>1</v>
      </c>
      <c r="AZ65" s="47">
        <f>10000*(AS65+AT65)+(E66-F66+E64-F64)*100+(E66+E64)</f>
        <v>40102</v>
      </c>
      <c r="BA65" s="46">
        <f>10000*(AS65+AU65)+(E64-F64+F68-E68)*100+(E64+F68)</f>
        <v>60203</v>
      </c>
      <c r="BB65" s="46">
        <f>10000*(AT65+AU65)+(F68-E68+E66-F66)*100+(F68+E66)</f>
        <v>40103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officiels'!H66,B!E66='Résultats officiels'!E66,'Résultats officiels'!F66=B!F66),1,""))</f>
        <v/>
      </c>
      <c r="D66" s="68" t="str">
        <f>D64</f>
        <v>Colombie</v>
      </c>
      <c r="E66" s="217">
        <v>1</v>
      </c>
      <c r="F66" s="217">
        <v>1</v>
      </c>
      <c r="G66" s="73" t="str">
        <f>D65</f>
        <v>Pologne</v>
      </c>
      <c r="H66" s="95">
        <f t="shared" si="0"/>
        <v>3</v>
      </c>
      <c r="I66" s="106">
        <f>AI66</f>
        <v>2</v>
      </c>
      <c r="J66" s="124" t="str">
        <f>INDEX(AM65:AM68,MATCH(AK66,$AL65:$AL68,0))</f>
        <v>Colombie</v>
      </c>
      <c r="K66" s="108">
        <f>INDEX(AN65:AN68,MATCH(AK66,$AL65:$AL68,0))</f>
        <v>7</v>
      </c>
      <c r="L66" s="109">
        <f>INDEX(AO65:AO68,MATCH(AK66,$AL65:$AL68,0))</f>
        <v>4</v>
      </c>
      <c r="M66" s="108">
        <f>INDEX(AP65:AP68,MATCH(AK66,$AL65:$AL68,0))</f>
        <v>2</v>
      </c>
      <c r="N66" s="110">
        <f>INDEX(AQ65:AQ68,MATCH(AK66,$AL65:$AL68,0))</f>
        <v>2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1.9500000000000002</v>
      </c>
      <c r="AL66" s="52">
        <f>SUM(BD66:BG66)+2.46</f>
        <v>3.96</v>
      </c>
      <c r="AM66" s="45" t="str">
        <f>G64</f>
        <v>Japon</v>
      </c>
      <c r="AN66" s="46">
        <f>SUM(AR66:AU66)</f>
        <v>0</v>
      </c>
      <c r="AO66" s="47">
        <f>F64+F67+E69</f>
        <v>0</v>
      </c>
      <c r="AP66" s="46">
        <f>E64+E67+F69</f>
        <v>4</v>
      </c>
      <c r="AQ66" s="48">
        <f>AO66-AP66</f>
        <v>-4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-300</v>
      </c>
      <c r="BA66" s="46">
        <f>10000*(AR66+AU66)+(F64-E64+F67-E67)*100+(F64+F67)</f>
        <v>-200</v>
      </c>
      <c r="BB66" s="46" t="s">
        <v>73</v>
      </c>
      <c r="BC66" s="48">
        <f>10000*(AT66+AU66)+(F67-E67+E69-F69)*100+(F67+E69)</f>
        <v>-300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officiels'!H67,B!E67='Résultats officiels'!E67,'Résultats officiels'!F67=B!F67),1,""))</f>
        <v/>
      </c>
      <c r="D67" s="68" t="str">
        <f>G65</f>
        <v>Sénégal</v>
      </c>
      <c r="E67" s="217">
        <v>1</v>
      </c>
      <c r="F67" s="217">
        <v>0</v>
      </c>
      <c r="G67" s="73" t="str">
        <f>G64</f>
        <v>Japon</v>
      </c>
      <c r="H67" s="95">
        <f t="shared" si="0"/>
        <v>1</v>
      </c>
      <c r="I67" s="106">
        <f>AI67</f>
        <v>3</v>
      </c>
      <c r="J67" s="68" t="str">
        <f>INDEX(AM65:AM68,MATCH(AK67,$AL65:$AL68,0))</f>
        <v>Sénégal</v>
      </c>
      <c r="K67" s="111">
        <f>INDEX(AN65:AN68,MATCH(AK67,$AL65:$AL68,0))</f>
        <v>3</v>
      </c>
      <c r="L67" s="112">
        <f>INDEX(AO65:AO68,MATCH(AK67,$AL65:$AL68,0))</f>
        <v>3</v>
      </c>
      <c r="M67" s="111">
        <f>INDEX(AP65:AP68,MATCH(AK67,$AL65:$AL68,0))</f>
        <v>4</v>
      </c>
      <c r="N67" s="113">
        <f>INDEX(AQ65:AQ68,MATCH(AK67,$AL65:$AL68,0))</f>
        <v>-1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2.98</v>
      </c>
      <c r="AL67" s="52">
        <f>SUM(BD67:BG67)+2.47</f>
        <v>0.9700000000000002</v>
      </c>
      <c r="AM67" s="45" t="str">
        <f>D65</f>
        <v>Pologne</v>
      </c>
      <c r="AN67" s="46">
        <f>SUM(AR67:AU67)</f>
        <v>7</v>
      </c>
      <c r="AO67" s="47">
        <f>E65+F66+F69</f>
        <v>5</v>
      </c>
      <c r="AP67" s="46">
        <f>F65+E66+E69</f>
        <v>2</v>
      </c>
      <c r="AQ67" s="48">
        <f>AO67-AP67</f>
        <v>3</v>
      </c>
      <c r="AR67" s="46">
        <f>IF(ISBLANK(F66),0,IF(AT65=3,0,IF(AT65=1,1,3)))</f>
        <v>1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1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40203</v>
      </c>
      <c r="BA67" s="46" t="s">
        <v>73</v>
      </c>
      <c r="BB67" s="46">
        <f>10000*(AR67+AU67)+(E65-F65+F66-E66)*100+(E65+F66)</f>
        <v>40103</v>
      </c>
      <c r="BC67" s="48">
        <f>10000*(AS67+AU67)+(E65-F65+F69-E69)*100+(E65+F69)</f>
        <v>60304</v>
      </c>
      <c r="BD67" s="53">
        <f>-BF65</f>
        <v>-0.5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 t="str">
        <f>IF(H68=0,"",IF(AND(H68='Résultats officiels'!H68,B!E68='Résultats officiels'!E68,'Résultats officiels'!F68=B!F68),1,""))</f>
        <v/>
      </c>
      <c r="D68" s="68" t="str">
        <f>G65</f>
        <v>Sénégal</v>
      </c>
      <c r="E68" s="217">
        <v>1</v>
      </c>
      <c r="F68" s="217">
        <v>2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4</v>
      </c>
      <c r="N68" s="117">
        <f>INDEX(AQ65:AQ68,MATCH(AK68,$AL65:$AL68,0))</f>
        <v>-4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2.98</v>
      </c>
      <c r="AM68" s="57" t="str">
        <f>G65</f>
        <v>Sénégal</v>
      </c>
      <c r="AN68" s="51">
        <f>SUM(AR68:AU68)</f>
        <v>3</v>
      </c>
      <c r="AO68" s="58">
        <f>F65+E67+E68</f>
        <v>3</v>
      </c>
      <c r="AP68" s="51">
        <f>E65+F67+F68</f>
        <v>4</v>
      </c>
      <c r="AQ68" s="59">
        <f>AO68-AP68</f>
        <v>-1</v>
      </c>
      <c r="AR68" s="51">
        <f>IF(ISBLANK(E68),0,IF(AU65=3,0,IF(AU65=1,1,3)))</f>
        <v>0</v>
      </c>
      <c r="AS68" s="51">
        <f>IF(ISBLANK(E67),0,IF(AU66=3,0,IF(AU66=1,1,3)))</f>
        <v>3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1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30002</v>
      </c>
      <c r="BB68" s="51">
        <f>10000*(AR68+AT68)+(E68-F68+F65-E65)*100+(E68+F65)</f>
        <v>-198</v>
      </c>
      <c r="BC68" s="59">
        <f>10000*(AS68+AT68)+(E67-F67+F65-E65)*100+(E67+F65)</f>
        <v>30002</v>
      </c>
      <c r="BD68" s="60">
        <f>-BG65</f>
        <v>0.5</v>
      </c>
      <c r="BE68" s="61">
        <f>-BG66</f>
        <v>-0.5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 t="str">
        <f>IF(H69=0,"",IF(AND(H69='Résultats officiels'!H69,B!E69='Résultats officiels'!E69,'Résultats officiels'!F69=B!F69),1,""))</f>
        <v/>
      </c>
      <c r="D69" s="71" t="str">
        <f>G64</f>
        <v>Japon</v>
      </c>
      <c r="E69" s="217">
        <v>0</v>
      </c>
      <c r="F69" s="217">
        <v>2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67"/>
      <c r="L69" s="167"/>
      <c r="M69" s="167"/>
      <c r="N69" s="167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D3:F3"/>
    <mergeCell ref="G3:W4"/>
    <mergeCell ref="U2:X2"/>
    <mergeCell ref="B4:B5"/>
    <mergeCell ref="C4:C5"/>
    <mergeCell ref="S7:V7"/>
    <mergeCell ref="Y13:AA19"/>
    <mergeCell ref="O14:P15"/>
    <mergeCell ref="S14:S15"/>
    <mergeCell ref="T14:T15"/>
    <mergeCell ref="O16:P17"/>
    <mergeCell ref="O12:P13"/>
    <mergeCell ref="S12:S13"/>
    <mergeCell ref="T12:T13"/>
    <mergeCell ref="S16:S17"/>
    <mergeCell ref="T16:T17"/>
    <mergeCell ref="O18:P19"/>
    <mergeCell ref="S18:S19"/>
    <mergeCell ref="T18:T19"/>
    <mergeCell ref="Y7:AA12"/>
    <mergeCell ref="O8:P9"/>
    <mergeCell ref="S8:S9"/>
    <mergeCell ref="Y20:AA23"/>
    <mergeCell ref="O22:P23"/>
    <mergeCell ref="S22:S23"/>
    <mergeCell ref="T22:T23"/>
    <mergeCell ref="T8:T9"/>
    <mergeCell ref="O10:P11"/>
    <mergeCell ref="S10:S11"/>
    <mergeCell ref="T10:T11"/>
    <mergeCell ref="O24:P25"/>
    <mergeCell ref="S25:V25"/>
    <mergeCell ref="O20:P21"/>
    <mergeCell ref="S20:S21"/>
    <mergeCell ref="T20:T21"/>
    <mergeCell ref="O26:P27"/>
    <mergeCell ref="S26:S27"/>
    <mergeCell ref="T26:T27"/>
    <mergeCell ref="O28:P29"/>
    <mergeCell ref="S28:S29"/>
    <mergeCell ref="T28:T29"/>
    <mergeCell ref="O30:P31"/>
    <mergeCell ref="S30:S31"/>
    <mergeCell ref="T30:T31"/>
    <mergeCell ref="O32:P33"/>
    <mergeCell ref="S32:S33"/>
    <mergeCell ref="T32:T33"/>
    <mergeCell ref="Q47:R47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Q46:R46"/>
    <mergeCell ref="S43:S44"/>
    <mergeCell ref="T43:T44"/>
    <mergeCell ref="Y43:Y44"/>
    <mergeCell ref="Z43:Z44"/>
    <mergeCell ref="Y46:Z47"/>
    <mergeCell ref="Y50:Z51"/>
    <mergeCell ref="AA46:AA47"/>
    <mergeCell ref="Y48:Z49"/>
    <mergeCell ref="AA48:AA49"/>
    <mergeCell ref="S49:X49"/>
    <mergeCell ref="AA50:AA51"/>
    <mergeCell ref="S53:T54"/>
    <mergeCell ref="U53:U54"/>
    <mergeCell ref="S46:T47"/>
    <mergeCell ref="U46:U47"/>
    <mergeCell ref="U64:U65"/>
    <mergeCell ref="S51:T52"/>
    <mergeCell ref="U51:U52"/>
    <mergeCell ref="S50:X50"/>
    <mergeCell ref="V64:X65"/>
    <mergeCell ref="S55:T56"/>
    <mergeCell ref="U55:U56"/>
    <mergeCell ref="S61:T62"/>
    <mergeCell ref="U61:U62"/>
    <mergeCell ref="S63:U63"/>
    <mergeCell ref="S64:T65"/>
    <mergeCell ref="Y56:AC57"/>
    <mergeCell ref="S57:T58"/>
    <mergeCell ref="U57:U58"/>
    <mergeCell ref="V58:X60"/>
    <mergeCell ref="S59:T60"/>
    <mergeCell ref="U59:U60"/>
  </mergeCells>
  <conditionalFormatting sqref="U8 U10 U12 U14 U16 U18 U20 U22 U26 U28 U30 U32 U36 U38 U43">
    <cfRule type="expression" dxfId="375" priority="7" stopIfTrue="1">
      <formula>100*$V8+$W8&gt;100*$V9+$W9</formula>
    </cfRule>
  </conditionalFormatting>
  <conditionalFormatting sqref="U9 U11 U13 U15 U17 U19 U21 U23 U27 U29 U31 U33 U37 U39 U44">
    <cfRule type="expression" dxfId="374" priority="6" stopIfTrue="1">
      <formula>100*$V9+$W9&gt;100*$V8+$W8</formula>
    </cfRule>
  </conditionalFormatting>
  <conditionalFormatting sqref="AA43">
    <cfRule type="expression" dxfId="373" priority="5" stopIfTrue="1">
      <formula>100*$AB43+$AC43&gt;100*$AB44+$AC44</formula>
    </cfRule>
  </conditionalFormatting>
  <conditionalFormatting sqref="AA44">
    <cfRule type="expression" dxfId="372" priority="4" stopIfTrue="1">
      <formula>100*$AB44+$AC44&gt;100*$AB43+$AC43</formula>
    </cfRule>
  </conditionalFormatting>
  <conditionalFormatting sqref="J35:N35 J43:N43 J11:N11 J27:N27 J19:N19 J51:N51 J59:N59 J67:N67">
    <cfRule type="expression" dxfId="371" priority="3" stopIfTrue="1">
      <formula>OR($I11&lt;3)</formula>
    </cfRule>
  </conditionalFormatting>
  <conditionalFormatting sqref="J36:N36 J44:N44 J12:N12 J28:N28 J20:N20 J52:N52 J60:N60 J68:N68">
    <cfRule type="expression" dxfId="370" priority="2" stopIfTrue="1">
      <formula>$I12&lt;3</formula>
    </cfRule>
  </conditionalFormatting>
  <conditionalFormatting sqref="U46:U47 AA46:AA51">
    <cfRule type="cellIs" dxfId="369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5" t="s">
        <v>164</v>
      </c>
      <c r="E3" s="326"/>
      <c r="F3" s="326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officiels'!H8,AC!E8='Résultats officiels'!E8,'Résultats officiels'!F8=AC!F8),1,""))</f>
        <v/>
      </c>
      <c r="D8" s="67" t="s">
        <v>104</v>
      </c>
      <c r="E8" s="232">
        <v>1</v>
      </c>
      <c r="F8" s="232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officiels'!U13=AC!U8),"E",""))</f>
        <v>E</v>
      </c>
      <c r="R8" s="98" t="str">
        <f>IF('Résultats officiels'!O8=0,"",IF(AND(U8='Résultats officiels'!U8,AC!U9='Résultats officiels'!U9),"A",""))</f>
        <v/>
      </c>
      <c r="S8" s="286" t="str">
        <f>IF(O8=0,"",IF(AND(R8="A",O8='Résultats officiels'!O8),1,IF(AND(AC!R9="A",AC!O8='Résultats officiels'!O12),1,"")))</f>
        <v/>
      </c>
      <c r="T8" s="287" t="str">
        <f>IF(O8=0,"",IF(AND(R8="A",O8='Résultats officiels'!O8,V8='Résultats officiels'!V8,'Résultats officiels'!V9=AC!V9),1,IF(AND(AC!R9="A",AC!O8='Résultats officiels'!O12,AC!V8='Résultats officiels'!V13,'Résultats officiels'!V12=AC!V9),1,"")))</f>
        <v/>
      </c>
      <c r="U8" s="99" t="str">
        <f>IF(OR(I10&lt;2),"A1",T(J9))</f>
        <v>Uruguay</v>
      </c>
      <c r="V8" s="235">
        <v>2</v>
      </c>
      <c r="W8" s="236">
        <v>5</v>
      </c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officiels'!H9,AC!E9='Résultats officiels'!E9,'Résultats officiels'!F9=AC!F9),1,""))</f>
        <v/>
      </c>
      <c r="D9" s="68" t="s">
        <v>122</v>
      </c>
      <c r="E9" s="232">
        <v>0</v>
      </c>
      <c r="F9" s="232">
        <v>3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7</v>
      </c>
      <c r="L9" s="104">
        <f>INDEX(AO9:AO12,MATCH(AK9,$AL9:$AL12,0))</f>
        <v>6</v>
      </c>
      <c r="M9" s="103">
        <f>INDEX(AP9:AP12,MATCH(AK9,$AL9:$AL12,0))</f>
        <v>1</v>
      </c>
      <c r="N9" s="105">
        <f>INDEX(AQ9:AQ12,MATCH(AK9,$AL9:$AL12,0))</f>
        <v>5</v>
      </c>
      <c r="O9" s="293"/>
      <c r="P9" s="293"/>
      <c r="Q9" s="97" t="str">
        <f>IF(AND('Résultats officiels'!O8&gt;0,U9='Résultats officiels'!U9),"E",IF(AND('Résultats officiels'!O12&gt;0,'Résultats officiels'!U12=AC!U9),"E",""))</f>
        <v>E</v>
      </c>
      <c r="R9" s="98" t="str">
        <f>IF('Résultats officiels'!O12=0,"",IF(AND(U8='Résultats officiels'!U13,'Résultats officiels'!U12=AC!U9),"A",""))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Espagne</v>
      </c>
      <c r="V9" s="237">
        <v>2</v>
      </c>
      <c r="W9" s="236">
        <v>3</v>
      </c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1.9500000000000002</v>
      </c>
      <c r="AM9" s="21" t="str">
        <f>D8</f>
        <v>Russie</v>
      </c>
      <c r="AN9" s="22">
        <f>SUM(AR9:AU9)</f>
        <v>7</v>
      </c>
      <c r="AO9" s="23">
        <f>E8+E10+F12</f>
        <v>4</v>
      </c>
      <c r="AP9" s="22">
        <f>F8+F10+E12</f>
        <v>2</v>
      </c>
      <c r="AQ9" s="24">
        <f>AO9-AP9</f>
        <v>2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3</v>
      </c>
      <c r="AU9" s="22">
        <f>IF(ISBLANK(F12),0,IF(F12&gt;E12,3,IF(F12=E12,1,0)))</f>
        <v>1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0</v>
      </c>
      <c r="AZ9" s="23">
        <f>10000*(AS9+AT9)+(E10-F10+E8-F8)*100+(E10+E8)</f>
        <v>60203</v>
      </c>
      <c r="BA9" s="22">
        <f>10000*(AS9+AU9)+(E8-F8+F12-E12)*100+(E8+F12)</f>
        <v>40102</v>
      </c>
      <c r="BB9" s="22">
        <f>10000*(AT9+AU9)+(E10-F10+F12-E12)*100+(E10+F12)</f>
        <v>40103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>
        <f>IF(H10=0,"",IF(H10='Résultats officiels'!H10,1,""))</f>
        <v>1</v>
      </c>
      <c r="C10" s="70" t="str">
        <f>IF(H10=0,"",IF(AND(H10='Résultats officiels'!H10,AC!E10='Résultats officiels'!E10,'Résultats officiels'!F10=AC!F10),1,""))</f>
        <v/>
      </c>
      <c r="D10" s="68" t="str">
        <f>D8</f>
        <v>Russie</v>
      </c>
      <c r="E10" s="232">
        <v>2</v>
      </c>
      <c r="F10" s="232">
        <v>1</v>
      </c>
      <c r="G10" s="73" t="str">
        <f>D9</f>
        <v>Egypte</v>
      </c>
      <c r="H10" s="95">
        <f t="shared" si="0"/>
        <v>1</v>
      </c>
      <c r="I10" s="106">
        <f>AI10</f>
        <v>2</v>
      </c>
      <c r="J10" s="107" t="str">
        <f>INDEX(AM9:AM12,MATCH(AK10,$AL9:$AL12,0))</f>
        <v>Russie</v>
      </c>
      <c r="K10" s="108">
        <f>INDEX(AN9:AN12,MATCH(AK10,$AL9:$AL12,0))</f>
        <v>7</v>
      </c>
      <c r="L10" s="109">
        <f>INDEX(AO9:AO12,MATCH(AK10,$AL9:$AL12,0))</f>
        <v>4</v>
      </c>
      <c r="M10" s="108">
        <f>INDEX(AP9:AP12,MATCH(AK10,$AL9:$AL12,0))</f>
        <v>2</v>
      </c>
      <c r="N10" s="110">
        <f>INDEX(AQ9:AQ12,MATCH(AK10,$AL9:$AL12,0))</f>
        <v>2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officiels'!U15=AC!U10),"E",""))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officiels'!O10),1,IF(AND(AC!R11="A",AC!O10='Résultats officiels'!O14),1,"")))</f>
        <v/>
      </c>
      <c r="T10" s="310" t="str">
        <f>IF(O10=0,"",IF(AND(R10="A",O10='Résultats officiels'!O10,V10='Résultats officiels'!V10,'Résultats officiels'!V11=AC!V11),1,IF(AND(AC!R11="A",AC!O10='Résultats officiels'!O14,AC!V10='Résultats officiels'!V15,'Résultats officiels'!V14=AC!V11),1,"")))</f>
        <v/>
      </c>
      <c r="U10" s="99" t="str">
        <f>IF(OR(I26&lt;2),"C1",T(J25))</f>
        <v>France</v>
      </c>
      <c r="V10" s="235">
        <v>2</v>
      </c>
      <c r="W10" s="236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1.9500000000000002</v>
      </c>
      <c r="AL10" s="28">
        <f>SUM(BD10:BG10)+2.46</f>
        <v>2.96</v>
      </c>
      <c r="AM10" s="21" t="str">
        <f>G8</f>
        <v>Arabie Saoudite</v>
      </c>
      <c r="AN10" s="22">
        <f>SUM(AR10:AU10)</f>
        <v>3</v>
      </c>
      <c r="AO10" s="23">
        <f>F8+F11+E13</f>
        <v>2</v>
      </c>
      <c r="AP10" s="22">
        <f>E8+E11+F13</f>
        <v>4</v>
      </c>
      <c r="AQ10" s="24">
        <f>AO10-AP10</f>
        <v>-2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3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1</v>
      </c>
      <c r="AY10" s="24" t="b">
        <f>10*(AQ10-AQ12)+AO10-AO12&gt;0</f>
        <v>0</v>
      </c>
      <c r="AZ10" s="23">
        <f>10000*(AR10+AT10)+(F8-E8+E13-F13)*100+(F8+E13)</f>
        <v>30002</v>
      </c>
      <c r="BA10" s="22">
        <f>10000*(AR10+AU10)+(F8-E8+F11-E11)*100+(F8+F11)</f>
        <v>-300</v>
      </c>
      <c r="BB10" s="22" t="s">
        <v>73</v>
      </c>
      <c r="BC10" s="24">
        <f>10000*(AT10+AU10)+(F11-E11+E13-F13)*100+(F11+E13)</f>
        <v>29902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-0.5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officiels'!H11,AC!E11='Résultats officiels'!E11,'Résultats officiels'!F11=AC!F11),1,""))</f>
        <v/>
      </c>
      <c r="D11" s="68" t="str">
        <f>G9</f>
        <v>Uruguay</v>
      </c>
      <c r="E11" s="232">
        <v>2</v>
      </c>
      <c r="F11" s="232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Arabie Saoudite</v>
      </c>
      <c r="K11" s="111">
        <f>INDEX(AN9:AN12,MATCH(AK11,$AL9:$AL12,0))</f>
        <v>3</v>
      </c>
      <c r="L11" s="112">
        <f>INDEX(AO9:AO12,MATCH(AK11,$AL9:$AL12,0))</f>
        <v>2</v>
      </c>
      <c r="M11" s="111">
        <f>INDEX(AP9:AP12,MATCH(AK11,$AL9:$AL12,0))</f>
        <v>4</v>
      </c>
      <c r="N11" s="113">
        <f>INDEX(AQ9:AQ12,MATCH(AK11,$AL9:$AL12,0))</f>
        <v>-2</v>
      </c>
      <c r="O11" s="293"/>
      <c r="P11" s="293"/>
      <c r="Q11" s="97" t="str">
        <f>IF(AND('Résultats officiels'!O10&gt;0,U11='Résultats officiels'!U11),"E",IF(AND('Résultats officiels'!O14&gt;0,'Résultats officiels'!U14=AC!U11),"E",""))</f>
        <v>E</v>
      </c>
      <c r="R11" s="98" t="str">
        <f>IF('Résultats officiels'!O14=0,"",IF(AND(U10='Résultats officiels'!U15,'Résultats officiels'!U14=AC!U11),"A",""))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37">
        <v>1</v>
      </c>
      <c r="W11" s="236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2.96</v>
      </c>
      <c r="AL11" s="28">
        <f>SUM(BD11:BG11)+2.47</f>
        <v>3.97</v>
      </c>
      <c r="AM11" s="21" t="str">
        <f>D9</f>
        <v>Egypte</v>
      </c>
      <c r="AN11" s="22">
        <f>SUM(AR11:AU11)</f>
        <v>0</v>
      </c>
      <c r="AO11" s="23">
        <f>E9+F10+F13</f>
        <v>2</v>
      </c>
      <c r="AP11" s="22">
        <f>F9+E10+E13</f>
        <v>7</v>
      </c>
      <c r="AQ11" s="24">
        <f>AO11-AP11</f>
        <v>-5</v>
      </c>
      <c r="AR11" s="22">
        <f>IF(ISBLANK(F10),0,IF(AT9=3,0,IF(AT9=1,1,3)))</f>
        <v>0</v>
      </c>
      <c r="AS11" s="22">
        <f>IF(ISBLANK(F13),0,IF(F13&gt;E13,3,IF(F13=E13,1,0)))</f>
        <v>0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0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-198</v>
      </c>
      <c r="BA11" s="22" t="s">
        <v>73</v>
      </c>
      <c r="BB11" s="22">
        <f>10000*(AR11+AU11)+(E9-F9+F10-E10)*100+(E9+F10)</f>
        <v>-399</v>
      </c>
      <c r="BC11" s="24">
        <f>10000*(AS11+AU11)+(E9-F9+F13-E13)*100+(E9+F13)</f>
        <v>-399</v>
      </c>
      <c r="BD11" s="29">
        <f>-BF9</f>
        <v>0.5</v>
      </c>
      <c r="BE11" s="25">
        <f>-BF10</f>
        <v>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officiels'!H12,AC!E12='Résultats officiels'!E12,'Résultats officiels'!F12=AC!F12),1,""))</f>
        <v/>
      </c>
      <c r="D12" s="68" t="str">
        <f>G9</f>
        <v>Uruguay</v>
      </c>
      <c r="E12" s="232">
        <v>1</v>
      </c>
      <c r="F12" s="232">
        <v>1</v>
      </c>
      <c r="G12" s="73" t="str">
        <f>D8</f>
        <v>Russie</v>
      </c>
      <c r="H12" s="95">
        <f t="shared" si="0"/>
        <v>3</v>
      </c>
      <c r="I12" s="114">
        <f>AI12</f>
        <v>4</v>
      </c>
      <c r="J12" s="71" t="str">
        <f>INDEX(AM9:AM12,MATCH(AK12,$AL9:$AL12,0))</f>
        <v>Egypte</v>
      </c>
      <c r="K12" s="115">
        <f>INDEX(AN9:AN12,MATCH(AK12,$AL9:$AL12,0))</f>
        <v>0</v>
      </c>
      <c r="L12" s="116">
        <f>INDEX(AO9:AO12,MATCH(AK12,$AL9:$AL12,0))</f>
        <v>2</v>
      </c>
      <c r="M12" s="115">
        <f>INDEX(AP9:AP12,MATCH(AK12,$AL9:$AL12,0))</f>
        <v>7</v>
      </c>
      <c r="N12" s="117">
        <f>INDEX(AQ9:AQ12,MATCH(AK12,$AL9:$AL12,0))</f>
        <v>-5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officiels'!U9=AC!U12),"E",""))</f>
        <v>E</v>
      </c>
      <c r="R12" s="98" t="str">
        <f>IF('Résultats officiels'!O12=0,"",IF(AND(U12='Résultats officiels'!U12,'Résultats officiels'!U13=AC!U13),"A",""))</f>
        <v/>
      </c>
      <c r="S12" s="286" t="str">
        <f>IF(O12=0,"",IF(AND(R12="A",O12='Résultats officiels'!O12),1,IF(AND(AC!R13="A",AC!O12='Résultats officiels'!O8),1,"")))</f>
        <v/>
      </c>
      <c r="T12" s="308" t="str">
        <f>IF(O12=0,"",IF(AND(R12="A",O12='Résultats officiels'!O12,V12='Résultats officiels'!V12,'Résultats officiels'!V13=AC!V13),1,IF(AND(AC!R13="A",AC!O12='Résultats officiels'!O8,AC!V12='Résultats officiels'!V9,'Résultats officiels'!V8=AC!V13),1,"")))</f>
        <v/>
      </c>
      <c r="U12" s="99" t="str">
        <f>IF(OR(I18&lt;2),"B1",T(J17))</f>
        <v>Portugal</v>
      </c>
      <c r="V12" s="235">
        <v>2</v>
      </c>
      <c r="W12" s="236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3.97</v>
      </c>
      <c r="AL12" s="30">
        <f>SUM(BD12:BG12)+2.48</f>
        <v>0.98</v>
      </c>
      <c r="AM12" s="31" t="str">
        <f>G9</f>
        <v>Uruguay</v>
      </c>
      <c r="AN12" s="27">
        <f>SUM(AR12:AU12)</f>
        <v>7</v>
      </c>
      <c r="AO12" s="32">
        <f>F9+E11+E12</f>
        <v>6</v>
      </c>
      <c r="AP12" s="27">
        <f>E9+F11+F12</f>
        <v>1</v>
      </c>
      <c r="AQ12" s="33">
        <f>AO12-AP12</f>
        <v>5</v>
      </c>
      <c r="AR12" s="27">
        <f>IF(ISBLANK(E12),0,IF(AU9=3,0,IF(AU9=1,1,3)))</f>
        <v>1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40203</v>
      </c>
      <c r="BB12" s="27">
        <f>10000*(AR12+AT12)+(F9-E9+E12-F12)*100+(F9+E12)</f>
        <v>40304</v>
      </c>
      <c r="BC12" s="33">
        <f>10000*(AS12+AT12)+(E11-F11+F9-E9)*100+(E11+F9)</f>
        <v>60505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>
        <f>IF(H13=0,"",IF(H13='Résultats officiels'!H13,1,""))</f>
        <v>1</v>
      </c>
      <c r="C13" s="70">
        <f>IF(H13=0,"",IF(AND(H13='Résultats officiels'!H13,AC!E13='Résultats officiels'!E13,'Résultats officiels'!F13=AC!F13),1,""))</f>
        <v>1</v>
      </c>
      <c r="D13" s="71" t="str">
        <f>G8</f>
        <v>Arabie Saoudite</v>
      </c>
      <c r="E13" s="232">
        <v>2</v>
      </c>
      <c r="F13" s="232">
        <v>1</v>
      </c>
      <c r="G13" s="74" t="str">
        <f>D9</f>
        <v>Egypte</v>
      </c>
      <c r="H13" s="95">
        <f t="shared" si="0"/>
        <v>1</v>
      </c>
      <c r="I13" s="118"/>
      <c r="J13" s="119" t="str">
        <f>IF(OR(I11&lt;3,I10&lt;2),"TIRAGE AU SORT !!!"," ")</f>
        <v xml:space="preserve"> </v>
      </c>
      <c r="K13" s="175"/>
      <c r="L13" s="175"/>
      <c r="M13" s="175"/>
      <c r="N13" s="175"/>
      <c r="O13" s="293"/>
      <c r="P13" s="293"/>
      <c r="Q13" s="97" t="str">
        <f>IF(AND('Résultats officiels'!O12&gt;0,U13='Résultats officiels'!U13),"E",IF(AND('Résultats officiels'!O8&gt;0,'Résultats officiels'!U8=AC!U13),"E",""))</f>
        <v>E</v>
      </c>
      <c r="R13" s="98" t="str">
        <f>IF('Résultats officiels'!O8=0,"",IF(AND(U12='Résultats officiels'!U9,'Résultats officiels'!U8=AC!U13),"A",""))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Russie</v>
      </c>
      <c r="V13" s="237">
        <v>1</v>
      </c>
      <c r="W13" s="236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233"/>
      <c r="F14" s="233"/>
      <c r="G14" s="95"/>
      <c r="H14" s="95"/>
      <c r="I14" s="177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officiels'!U11=AC!U14),"E",""))</f>
        <v>E</v>
      </c>
      <c r="R14" s="98" t="str">
        <f>IF('Résultats officiels'!O14=0,"",IF(AND(U14='Résultats officiels'!U14,'Résultats officiels'!U15=AC!U15),"A",""))</f>
        <v/>
      </c>
      <c r="S14" s="286" t="str">
        <f>IF(O14=0,"",IF(AND(R14="A",O14='Résultats officiels'!O14),1,IF(AND(AC!R15="A",AC!O14='Résultats officiels'!O10),1,"")))</f>
        <v/>
      </c>
      <c r="T14" s="308" t="str">
        <f>IF(O14=0,"",IF(AND(R14="A",O14='Résultats officiels'!O14,V14='Résultats officiels'!V14,'Résultats officiels'!V15=AC!V15),1,IF(AND(AC!R15="A",AC!O14='Résultats officiels'!O10,AC!V14='Résultats officiels'!V11,'Résultats officiels'!V10=AC!V15),1,"")))</f>
        <v/>
      </c>
      <c r="U14" s="99" t="str">
        <f>IF(OR(I34&lt;2),"D1",T(J33))</f>
        <v>Argentine</v>
      </c>
      <c r="V14" s="235">
        <v>2</v>
      </c>
      <c r="W14" s="236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234"/>
      <c r="F15" s="234"/>
      <c r="G15" s="94"/>
      <c r="H15" s="95"/>
      <c r="I15" s="177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officiels'!U10=AC!U15),"E",""))</f>
        <v>E</v>
      </c>
      <c r="R15" s="98" t="str">
        <f>IF('Résultats officiels'!O10=0,"",IF(AND(U15='Résultats officiels'!U10,'Résultats officiels'!U11=AC!U14),"A",""))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37">
        <v>1</v>
      </c>
      <c r="W15" s="236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officiels'!H16,AC!E16='Résultats officiels'!E16,'Résultats officiels'!F16=AC!F16),1,""))</f>
        <v/>
      </c>
      <c r="D16" s="67" t="s">
        <v>124</v>
      </c>
      <c r="E16" s="232">
        <v>1</v>
      </c>
      <c r="F16" s="232">
        <v>0</v>
      </c>
      <c r="G16" s="72" t="s">
        <v>96</v>
      </c>
      <c r="H16" s="95">
        <f t="shared" si="0"/>
        <v>1</v>
      </c>
      <c r="I16" s="177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officiels'!U21=AC!U16),"E",""))</f>
        <v>E</v>
      </c>
      <c r="R16" s="98" t="str">
        <f>IF('Résultats officiels'!O16=0,"",IF(AND(U16='Résultats officiels'!U16,'Résultats officiels'!U17=AC!U17),"A",""))</f>
        <v/>
      </c>
      <c r="S16" s="286" t="str">
        <f>IF(O16=0,"",IF(AND(R16="A",O16='Résultats officiels'!O16),1,IF(AND(AC!R17="A",AC!O16='Résultats officiels'!O20),1,"")))</f>
        <v/>
      </c>
      <c r="T16" s="308" t="str">
        <f>IF(O16=0,"",IF(AND(R16="A",O16='Résultats officiels'!O16,V16='Résultats officiels'!V16,'Résultats officiels'!V17=AC!V17),1,IF(AND(AC!R17="A",AC!O16='Résultats officiels'!O20,AC!V16='Résultats officiels'!V21,'Résultats officiels'!V20=AC!V17),1,"")))</f>
        <v/>
      </c>
      <c r="U16" s="121" t="str">
        <f>IF(OR(I42&lt;2),"E1",T(J41))</f>
        <v>Brésil</v>
      </c>
      <c r="V16" s="235">
        <v>2</v>
      </c>
      <c r="W16" s="236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officiels'!H17,AC!E17='Résultats officiels'!E17,'Résultats officiels'!F17=AC!F17),1,""))</f>
        <v/>
      </c>
      <c r="D17" s="68" t="s">
        <v>101</v>
      </c>
      <c r="E17" s="232">
        <v>3</v>
      </c>
      <c r="F17" s="232">
        <v>2</v>
      </c>
      <c r="G17" s="73" t="s">
        <v>75</v>
      </c>
      <c r="H17" s="95">
        <f t="shared" si="0"/>
        <v>1</v>
      </c>
      <c r="I17" s="101">
        <f>AI17</f>
        <v>1</v>
      </c>
      <c r="J17" s="122" t="str">
        <f>INDEX(AM17:AM20,MATCH(AK17,$AL17:$AL20,0))</f>
        <v>Portugal</v>
      </c>
      <c r="K17" s="103">
        <f>INDEX(AN17:AN20,MATCH(AK17,$AL17:$AL20,0))</f>
        <v>9</v>
      </c>
      <c r="L17" s="104">
        <f>INDEX(AO17:AO20,MATCH(AK17,$AL17:$AL20,0))</f>
        <v>10</v>
      </c>
      <c r="M17" s="103">
        <f>INDEX(AP17:AP20,MATCH(AK17,$AL17:$AL20,0))</f>
        <v>2</v>
      </c>
      <c r="N17" s="123">
        <f>INDEX(AQ17:AQ20,MATCH(AK17,$AL17:$AL20,0))</f>
        <v>8</v>
      </c>
      <c r="O17" s="293"/>
      <c r="P17" s="293"/>
      <c r="Q17" s="97" t="str">
        <f>IF(AND('Résultats officiels'!O16&gt;0,U17='Résultats officiels'!U17),"E",IF(AND('Résultats officiels'!O20&gt;0,'Résultats officiels'!U20=AC!U17),"E",""))</f>
        <v>E</v>
      </c>
      <c r="R17" s="98" t="str">
        <f>IF('Résultats officiels'!O20=0,"",IF(AND(U16='Résultats officiels'!U21,'Résultats officiels'!U20=AC!U17),"A",""))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Suède</v>
      </c>
      <c r="V17" s="237">
        <v>0</v>
      </c>
      <c r="W17" s="236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0.9700000000000002</v>
      </c>
      <c r="AL17" s="20">
        <f>SUM(BD17:BG17)+2.45</f>
        <v>2.95</v>
      </c>
      <c r="AM17" s="21" t="str">
        <f>D16</f>
        <v>Maroc</v>
      </c>
      <c r="AN17" s="22">
        <f>SUM(AR17:AU17)</f>
        <v>3</v>
      </c>
      <c r="AO17" s="23">
        <f>E16+E18+F20</f>
        <v>2</v>
      </c>
      <c r="AP17" s="22">
        <f>F16+F18+E20</f>
        <v>6</v>
      </c>
      <c r="AQ17" s="24">
        <f>AO17-AP17</f>
        <v>-4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29801</v>
      </c>
      <c r="BA17" s="22">
        <f>10000*(AS17+AU17)+(E16-F16+F20-E20)*100+(E16+F20)</f>
        <v>29902</v>
      </c>
      <c r="BB17" s="22">
        <f>10000*(AT17+AU17)+(F20-E20+E18-F18)*100+(F20+E18)</f>
        <v>-499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officiels'!H18,AC!E18='Résultats officiels'!E18,'Résultats officiels'!F18=AC!F18),1,""))</f>
        <v/>
      </c>
      <c r="D18" s="68" t="str">
        <f>D16</f>
        <v>Maroc</v>
      </c>
      <c r="E18" s="232">
        <v>0</v>
      </c>
      <c r="F18" s="232">
        <v>3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Espagne</v>
      </c>
      <c r="K18" s="108">
        <f>INDEX(AN17:AN20,MATCH(AK18,$AL17:$AL20,0))</f>
        <v>6</v>
      </c>
      <c r="L18" s="109">
        <f>INDEX(AO17:AO20,MATCH(AK18,$AL17:$AL20,0))</f>
        <v>8</v>
      </c>
      <c r="M18" s="108">
        <f>INDEX(AP17:AP20,MATCH(AK18,$AL17:$AL20,0))</f>
        <v>4</v>
      </c>
      <c r="N18" s="110">
        <f>INDEX(AQ17:AQ20,MATCH(AK18,$AL17:$AL20,0))</f>
        <v>4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officiels'!U23=AC!U18),"E",""))</f>
        <v>E</v>
      </c>
      <c r="R18" s="98" t="str">
        <f>IF('Résultats officiels'!O18=0,"",IF(AND(U18='Résultats officiels'!U18,'Résultats officiels'!U19=AC!U19),"A",""))</f>
        <v/>
      </c>
      <c r="S18" s="286" t="str">
        <f>IF(O18=0,"",IF(AND(R18="A",O18='Résultats officiels'!O18),1,IF(AND(AC!R19="A",AC!O18='Résultats officiels'!O22),1,"")))</f>
        <v/>
      </c>
      <c r="T18" s="308" t="str">
        <f>IF(O18=0,"",IF(AND(R18="A",O18='Résultats officiels'!O18,V18='Résultats officiels'!V18,'Résultats officiels'!V19=AC!V19),1,IF(AND(AC!R19="A",AC!O18='Résultats officiels'!O22,AC!V18='Résultats officiels'!V23,'Résultats officiels'!V22=AC!V19),1,"")))</f>
        <v/>
      </c>
      <c r="U18" s="121" t="str">
        <f>IF(OR(I58&lt;2),"G1",T(J57))</f>
        <v>Angleterre</v>
      </c>
      <c r="V18" s="235">
        <v>2</v>
      </c>
      <c r="W18" s="236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1.98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8</v>
      </c>
      <c r="AQ18" s="24">
        <f>AO18-AP18</f>
        <v>-8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-500</v>
      </c>
      <c r="BA18" s="22">
        <f>10000*(AR18+AU18)+(F16-E16+F19-E19)*100+(F16+F19)</f>
        <v>-400</v>
      </c>
      <c r="BB18" s="22" t="s">
        <v>73</v>
      </c>
      <c r="BC18" s="24">
        <f>10000*(AT18+AU18)+(F19-E19+E21-F21)*100+(F19+E21)</f>
        <v>-700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officiels'!H19,AC!E19='Résultats officiels'!E19,'Résultats officiels'!F19=AC!F19),1,""))</f>
        <v/>
      </c>
      <c r="D19" s="68" t="str">
        <f>G17</f>
        <v>Espagne</v>
      </c>
      <c r="E19" s="232">
        <v>3</v>
      </c>
      <c r="F19" s="232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3</v>
      </c>
      <c r="L19" s="112">
        <f>INDEX(AO17:AO20,MATCH(AK19,$AL17:$AL20,0))</f>
        <v>2</v>
      </c>
      <c r="M19" s="111">
        <f>INDEX(AP17:AP20,MATCH(AK19,$AL17:$AL20,0))</f>
        <v>6</v>
      </c>
      <c r="N19" s="113">
        <f>INDEX(AQ17:AQ20,MATCH(AK19,$AL17:$AL20,0))</f>
        <v>-4</v>
      </c>
      <c r="O19" s="293"/>
      <c r="P19" s="293"/>
      <c r="Q19" s="97" t="str">
        <f>IF(AND('Résultats officiels'!O18&gt;0,U19='Résultats officiels'!U19),"E",IF(AND('Résultats officiels'!O22&gt;0,'Résultats officiels'!U22=AC!U19),"E",""))</f>
        <v/>
      </c>
      <c r="R19" s="98" t="str">
        <f>IF('Résultats officiels'!O22=0,"",IF(AND(U18='Résultats officiels'!U23,'Résultats officiels'!U22=AC!U19),"A",""))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Pologne</v>
      </c>
      <c r="V19" s="237">
        <v>1</v>
      </c>
      <c r="W19" s="236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0.9700000000000002</v>
      </c>
      <c r="AM19" s="21" t="str">
        <f>D17</f>
        <v>Portugal</v>
      </c>
      <c r="AN19" s="22">
        <f>SUM(AR19:AU19)</f>
        <v>9</v>
      </c>
      <c r="AO19" s="23">
        <f>E17+F18+F21</f>
        <v>10</v>
      </c>
      <c r="AP19" s="22">
        <f>F17+E18+E21</f>
        <v>2</v>
      </c>
      <c r="AQ19" s="24">
        <f>AO19-AP19</f>
        <v>8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3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1</v>
      </c>
      <c r="AZ19" s="23">
        <f>10000*(AR19+AS19)+(F18-E18+F21-E21)*100+(F18+F21)</f>
        <v>60707</v>
      </c>
      <c r="BA19" s="22" t="s">
        <v>73</v>
      </c>
      <c r="BB19" s="22">
        <f>10000*(AR19+AU19)+(E17-F17+F18-E18)*100+(E17+F18)</f>
        <v>60406</v>
      </c>
      <c r="BC19" s="24">
        <f>10000*(AS19+AU19)+(E17-F17+F21-E21)*100+(E17+F21)</f>
        <v>60507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-0.5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officiels'!H20,AC!E20='Résultats officiels'!E20,'Résultats officiels'!F20=AC!F20),1,""))</f>
        <v/>
      </c>
      <c r="D20" s="68" t="str">
        <f>G17</f>
        <v>Espagne</v>
      </c>
      <c r="E20" s="232">
        <v>3</v>
      </c>
      <c r="F20" s="232">
        <v>1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8</v>
      </c>
      <c r="N20" s="117">
        <f>INDEX(AQ17:AQ20,MATCH(AK20,$AL17:$AL20,0))</f>
        <v>-8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officiels'!U17=AC!U20),"E",""))</f>
        <v/>
      </c>
      <c r="R20" s="98" t="str">
        <f>IF('Résultats officiels'!O20=0,"",IF(AND(U20='Résultats officiels'!U20,'Résultats officiels'!U21=AC!U21),"A",""))</f>
        <v/>
      </c>
      <c r="S20" s="286" t="str">
        <f>IF(O20=0,"",IF(AND(R20="A",O20='Résultats officiels'!O20),1,IF(AND(AC!R21="A",AC!O20='Résultats officiels'!O16),1,"")))</f>
        <v/>
      </c>
      <c r="T20" s="308" t="str">
        <f>IF(O20=0,"",IF(AND(R20="A",O20='Résultats officiels'!O20,V20='Résultats officiels'!V20,'Résultats officiels'!V21=AC!V21),1,IF(AND(AC!R21="A",AC!O20='Résultats officiels'!O16,AC!V20='Résultats officiels'!V17,'Résultats officiels'!V16=AC!V21),1,"")))</f>
        <v/>
      </c>
      <c r="U20" s="121" t="str">
        <f>IF(OR(I50&lt;2),"F1",T(J49))</f>
        <v>Allemagne</v>
      </c>
      <c r="V20" s="235">
        <v>3</v>
      </c>
      <c r="W20" s="236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1.98</v>
      </c>
      <c r="AM20" s="31" t="str">
        <f>G17</f>
        <v>Espagne</v>
      </c>
      <c r="AN20" s="27">
        <f>SUM(AR20:AU20)</f>
        <v>6</v>
      </c>
      <c r="AO20" s="32">
        <f>F17+E19+E20</f>
        <v>8</v>
      </c>
      <c r="AP20" s="27">
        <f>E17+F19+F20</f>
        <v>4</v>
      </c>
      <c r="AQ20" s="33">
        <f>AO20-AP20</f>
        <v>4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0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0</v>
      </c>
      <c r="AY20" s="33" t="s">
        <v>73</v>
      </c>
      <c r="AZ20" s="32" t="s">
        <v>73</v>
      </c>
      <c r="BA20" s="27">
        <f>10000*(AR20+AS20)+(E19-F19+E20-F20)*100+(E19+E20)</f>
        <v>60506</v>
      </c>
      <c r="BB20" s="27">
        <f>10000*(AR20+AT20)+(E20-F20+F17-E17)*100+(E20+F17)</f>
        <v>30105</v>
      </c>
      <c r="BC20" s="33">
        <f>10000*(AS20+AT20)+(E19-F19+F17-E17)*100+(E19+F17)</f>
        <v>30205</v>
      </c>
      <c r="BD20" s="34">
        <f>-BG17</f>
        <v>-0.5</v>
      </c>
      <c r="BE20" s="35">
        <f>-BG18</f>
        <v>-0.5</v>
      </c>
      <c r="BF20" s="35">
        <f>-BG19</f>
        <v>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officiels'!H21,AC!E21='Résultats officiels'!E21,'Résultats officiels'!F21=AC!F21),1,""))</f>
        <v/>
      </c>
      <c r="D21" s="71" t="str">
        <f>G16</f>
        <v>Iran</v>
      </c>
      <c r="E21" s="232">
        <v>0</v>
      </c>
      <c r="F21" s="232">
        <v>4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5"/>
      <c r="L21" s="175"/>
      <c r="M21" s="175"/>
      <c r="N21" s="175"/>
      <c r="O21" s="293"/>
      <c r="P21" s="293"/>
      <c r="Q21" s="97" t="str">
        <f>IF(AND('Résultats officiels'!O20&gt;0,U21='Résultats officiels'!U21),"E",IF(AND('Résultats officiels'!O16&gt;0,'Résultats officiels'!U16=AC!U21),"E",""))</f>
        <v/>
      </c>
      <c r="R21" s="98" t="str">
        <f>IF('Résultats officiels'!O16=0,"",IF(AND(U20='Résultats officiels'!U17,'Résultats officiels'!U16=AC!U21),"A",""))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Serbie</v>
      </c>
      <c r="V21" s="237">
        <v>0</v>
      </c>
      <c r="W21" s="236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233"/>
      <c r="F22" s="233"/>
      <c r="G22" s="95"/>
      <c r="H22" s="95"/>
      <c r="I22" s="177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1</v>
      </c>
      <c r="P22" s="293"/>
      <c r="Q22" s="97" t="str">
        <f>IF(AND('Résultats officiels'!O22&gt;0,U22='Résultats officiels'!U22),"E",IF(AND('Résultats officiels'!O18&gt;0,'Résultats officiels'!U19=AC!U22),"E",""))</f>
        <v>E</v>
      </c>
      <c r="R22" s="98" t="str">
        <f>IF('Résultats officiels'!O22=0,"",IF(AND(U22='Résultats officiels'!U22,'Résultats officiels'!U23=AC!U23),"A",""))</f>
        <v/>
      </c>
      <c r="S22" s="286">
        <f>IF(O22=0,"",IF(AND(R22="A",O22='Résultats officiels'!O22),1,IF(AND(AC!R23="A",AC!O22='Résultats officiels'!O18),1,"")))</f>
        <v>1</v>
      </c>
      <c r="T22" s="308" t="str">
        <f>IF(O22=0,"",IF(AND(R22="A",O22='Résultats officiels'!O22,V22='Résultats officiels'!V22,'Résultats officiels'!V23=AC!V23),1,IF(AND(AC!R23="A",AC!O22='Résultats officiels'!O18,AC!V22='Résultats officiels'!V19,'Résultats officiels'!V18=AC!V23),1,"")))</f>
        <v/>
      </c>
      <c r="U22" s="121" t="str">
        <f>IF(OR(I66&lt;2),"H1",T(J65))</f>
        <v>Japon</v>
      </c>
      <c r="V22" s="235">
        <v>1</v>
      </c>
      <c r="W22" s="236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234"/>
      <c r="F23" s="234"/>
      <c r="G23" s="94"/>
      <c r="H23" s="95"/>
      <c r="I23" s="177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officiels'!U18=AC!U23),"E",""))</f>
        <v>E</v>
      </c>
      <c r="R23" s="98" t="str">
        <f>IF('Résultats officiels'!O18=0,"",IF(AND(U22='Résultats officiels'!U19,'Résultats officiels'!U18=AC!U23),"A",""))</f>
        <v>A</v>
      </c>
      <c r="S23" s="286" t="str">
        <f>IF(Y23=0,"",IF(Y23='Résultats officiels'!Y23,1,""))</f>
        <v/>
      </c>
      <c r="T23" s="308"/>
      <c r="U23" s="121" t="str">
        <f>IF(OR(I59&lt;3,I58&lt;2),"G2",T(J58))</f>
        <v>Belgique</v>
      </c>
      <c r="V23" s="237">
        <v>2</v>
      </c>
      <c r="W23" s="236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officiels'!H24,AC!E24='Résultats officiels'!E24,'Résultats officiels'!F24=AC!F24),1,""))</f>
        <v/>
      </c>
      <c r="D24" s="67" t="s">
        <v>88</v>
      </c>
      <c r="E24" s="232">
        <v>2</v>
      </c>
      <c r="F24" s="232">
        <v>0</v>
      </c>
      <c r="G24" s="72" t="s">
        <v>76</v>
      </c>
      <c r="H24" s="95">
        <f t="shared" si="0"/>
        <v>1</v>
      </c>
      <c r="I24" s="177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>
        <f>IF(H25=0,"",IF(H25='Résultats officiels'!H25,1,""))</f>
        <v>1</v>
      </c>
      <c r="C25" s="75">
        <f>IF(H25=0,"",IF(AND(H25='Résultats officiels'!H25,AC!E25='Résultats officiels'!E25,'Résultats officiels'!F25=AC!F25),1,""))</f>
        <v>1</v>
      </c>
      <c r="D25" s="68" t="s">
        <v>125</v>
      </c>
      <c r="E25" s="232">
        <v>0</v>
      </c>
      <c r="F25" s="232">
        <v>1</v>
      </c>
      <c r="G25" s="73" t="s">
        <v>126</v>
      </c>
      <c r="H25" s="95">
        <f t="shared" si="0"/>
        <v>2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7</v>
      </c>
      <c r="L25" s="104">
        <f>INDEX(AO25:AO28,MATCH(AK25,$AL25:$AL28,0))</f>
        <v>5</v>
      </c>
      <c r="M25" s="103">
        <f>INDEX(AP25:AP28,MATCH(AK25,$AL25:$AL28,0))</f>
        <v>1</v>
      </c>
      <c r="N25" s="123">
        <f>INDEX(AQ25:AQ28,MATCH(AK25,$AL25:$AL28,0))</f>
        <v>4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7</v>
      </c>
      <c r="AO25" s="23">
        <f>E24+E26+F28</f>
        <v>5</v>
      </c>
      <c r="AP25" s="22">
        <f>F24+F26+E28</f>
        <v>1</v>
      </c>
      <c r="AQ25" s="24">
        <f>AO25-AP25</f>
        <v>4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1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60404</v>
      </c>
      <c r="BA25" s="22">
        <f>10000*(AS25+AU25)+(E24-F24+F28-E28)*100+(E24+F28)</f>
        <v>40203</v>
      </c>
      <c r="BB25" s="22">
        <f>10000*(AT25+AU25)+(F28-E28+E26-F26)*100+(F28+E26)</f>
        <v>40203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officiels'!H26,AC!E26='Résultats officiels'!E26,'Résultats officiels'!F26=AC!F26),1,""))</f>
        <v/>
      </c>
      <c r="D26" s="68" t="str">
        <f>D24</f>
        <v>France</v>
      </c>
      <c r="E26" s="232">
        <v>2</v>
      </c>
      <c r="F26" s="232">
        <v>0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5</v>
      </c>
      <c r="L26" s="109">
        <f>INDEX(AO25:AO28,MATCH(AK26,$AL25:$AL28,0))</f>
        <v>3</v>
      </c>
      <c r="M26" s="108">
        <f>INDEX(AP25:AP28,MATCH(AK26,$AL25:$AL28,0))</f>
        <v>2</v>
      </c>
      <c r="N26" s="110">
        <f>INDEX(AQ25:AQ28,MATCH(AK26,$AL25:$AL28,0))</f>
        <v>1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2</v>
      </c>
      <c r="P26" s="293"/>
      <c r="Q26" s="97" t="str">
        <f>IF(AND('Résultats officiels'!O26&gt;0,U26='Résultats officiels'!U26),"E",IF(AND('Résultats officiels'!O28&gt;0,'Résultats officiels'!U28=AC!U26),"E",""))</f>
        <v>E</v>
      </c>
      <c r="R26" s="98" t="str">
        <f>IF('Résultats officiels'!O26=0,"",IF(AND(U26='Résultats officiels'!U26,'Résultats officiels'!U27=AC!U27),"A",""))</f>
        <v>A</v>
      </c>
      <c r="S26" s="286">
        <f>IF(O26=0,"",IF(AND(R26="A",O26='Résultats officiels'!O26),1,IF(AND(AC!R27="A",AC!O26='Résultats officiels'!O28),1,"")))</f>
        <v>1</v>
      </c>
      <c r="T26" s="287" t="str">
        <f>IF(O26=0,"",IF(AND(R26="A",O26='Résultats officiels'!O26,V26='Résultats officiels'!V26,'Résultats officiels'!V27=AC!V27),1,IF(AND(AC!R27="A",AC!O26='Résultats officiels'!O28,AC!V26='Résultats officiels'!V28,'Résultats officiels'!V29=AC!V27),1,"")))</f>
        <v/>
      </c>
      <c r="U26" s="125" t="str">
        <f>IF(100*V8+W8&gt;100*V9+W9,U8,IF(100*V8+W8&lt;100*V9+W9,U9,CONCATENATE(U8," ou ",U9)))</f>
        <v>Uruguay</v>
      </c>
      <c r="V26" s="235">
        <v>2</v>
      </c>
      <c r="W26" s="236">
        <v>3</v>
      </c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2.96</v>
      </c>
      <c r="AM26" s="21" t="str">
        <f>G24</f>
        <v>Australie</v>
      </c>
      <c r="AN26" s="22">
        <f>SUM(AR26:AU26)</f>
        <v>4</v>
      </c>
      <c r="AO26" s="23">
        <f>F24+F27+E29</f>
        <v>3</v>
      </c>
      <c r="AP26" s="22">
        <f>E24+E27+F29</f>
        <v>4</v>
      </c>
      <c r="AQ26" s="24">
        <f>AO26-AP26</f>
        <v>-1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3</v>
      </c>
      <c r="AU26" s="22">
        <f>IF(ISBLANK(F27),0,IF(F27&gt;E27,3,IF(F27=E27,1,0)))</f>
        <v>1</v>
      </c>
      <c r="AV26" s="23" t="b">
        <f>(10*(AQ25-AQ26)+AO25-AO26&lt;0)</f>
        <v>0</v>
      </c>
      <c r="AW26" s="22" t="s">
        <v>73</v>
      </c>
      <c r="AX26" s="22" t="b">
        <f>10*(AQ26-AQ27)+AO26-AO27&gt;0</f>
        <v>1</v>
      </c>
      <c r="AY26" s="24" t="b">
        <f>10*(AQ26-AQ28)+AO26-AO28&gt;0</f>
        <v>0</v>
      </c>
      <c r="AZ26" s="23">
        <f>10000*(AR26+AT26)+(F24-E24+E29-F29)*100+(F24+E29)</f>
        <v>29902</v>
      </c>
      <c r="BA26" s="22">
        <f>10000*(AR26+AU26)+(F24-E24+F27-E27)*100+(F24+F27)</f>
        <v>9801</v>
      </c>
      <c r="BB26" s="22" t="s">
        <v>73</v>
      </c>
      <c r="BC26" s="24">
        <f>10000*(AT26+AU26)+(F27-E27+E29-F29)*100+(F27+E29)</f>
        <v>40103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-0.5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>
        <f>IF(H27=0,"",IF(H27='Résultats officiels'!H27,1,""))</f>
        <v>1</v>
      </c>
      <c r="C27" s="75">
        <f>IF(H27=0,"",IF(AND(H27='Résultats officiels'!H27,AC!E27='Résultats officiels'!E27,'Résultats officiels'!F27=AC!F27),1,""))</f>
        <v>1</v>
      </c>
      <c r="D27" s="68" t="str">
        <f>G25</f>
        <v>Danemark</v>
      </c>
      <c r="E27" s="232">
        <v>1</v>
      </c>
      <c r="F27" s="232">
        <v>1</v>
      </c>
      <c r="G27" s="73" t="str">
        <f>G24</f>
        <v>Australie</v>
      </c>
      <c r="H27" s="95">
        <f t="shared" si="0"/>
        <v>3</v>
      </c>
      <c r="I27" s="106">
        <f>AI27</f>
        <v>3</v>
      </c>
      <c r="J27" s="68" t="str">
        <f>INDEX(AM25:AM28,MATCH(AK27,$AL25:$AL28,0))</f>
        <v>Australie</v>
      </c>
      <c r="K27" s="111">
        <f>INDEX(AN25:AN28,MATCH(AK27,$AL25:$AL28,0))</f>
        <v>4</v>
      </c>
      <c r="L27" s="112">
        <f>INDEX(AO25:AO28,MATCH(AK27,$AL25:$AL28,0))</f>
        <v>3</v>
      </c>
      <c r="M27" s="111">
        <f>INDEX(AP25:AP28,MATCH(AK27,$AL25:$AL28,0))</f>
        <v>4</v>
      </c>
      <c r="N27" s="113">
        <f>INDEX(AQ25:AQ28,MATCH(AK27,$AL25:$AL28,0))</f>
        <v>-1</v>
      </c>
      <c r="O27" s="293"/>
      <c r="P27" s="293"/>
      <c r="Q27" s="97" t="str">
        <f>IF(AND('Résultats officiels'!O26&gt;0,U27='Résultats officiels'!U27),"E",IF(AND('Résultats officiels'!O28&gt;0,'Résultats officiels'!U29=AC!U27),"E",""))</f>
        <v>E</v>
      </c>
      <c r="R27" s="98" t="str">
        <f>IF('Résultats officiels'!O28=0,"",IF(AND(U26='Résultats officiels'!U28,'Résultats officiels'!U29=AC!U27),"A",""))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37">
        <v>2</v>
      </c>
      <c r="W27" s="236">
        <v>5</v>
      </c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2.96</v>
      </c>
      <c r="AL27" s="28">
        <f>SUM(BD27:BG27)+2.47</f>
        <v>3.97</v>
      </c>
      <c r="AM27" s="21" t="str">
        <f>D25</f>
        <v>Pérou</v>
      </c>
      <c r="AN27" s="22">
        <f>SUM(AR27:AU27)</f>
        <v>0</v>
      </c>
      <c r="AO27" s="23">
        <f>E25+F26+F29</f>
        <v>1</v>
      </c>
      <c r="AP27" s="22">
        <f>F25+E26+E29</f>
        <v>5</v>
      </c>
      <c r="AQ27" s="24">
        <f>AO27-AP27</f>
        <v>-4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-299</v>
      </c>
      <c r="BA27" s="22" t="s">
        <v>73</v>
      </c>
      <c r="BB27" s="22">
        <f>10000*(AR27+AU27)+(E25-F25+F26-E26)*100+(E25+F26)</f>
        <v>-300</v>
      </c>
      <c r="BC27" s="24">
        <f>10000*(AS27+AU27)+(E25-F25+F29-E29)*100+(E25+F29)</f>
        <v>-199</v>
      </c>
      <c r="BD27" s="29">
        <f>-BF25</f>
        <v>0.5</v>
      </c>
      <c r="BE27" s="25">
        <f>-BF26</f>
        <v>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>
        <f>IF(H28=0,"",IF(H28='Résultats officiels'!H28,1,""))</f>
        <v>1</v>
      </c>
      <c r="C28" s="75" t="str">
        <f>IF(H28=0,"",IF(AND(H28='Résultats officiels'!H28,AC!E28='Résultats officiels'!E28,'Résultats officiels'!F28=AC!F28),1,""))</f>
        <v/>
      </c>
      <c r="D28" s="68" t="str">
        <f>G25</f>
        <v>Danemark</v>
      </c>
      <c r="E28" s="232">
        <v>1</v>
      </c>
      <c r="F28" s="232">
        <v>1</v>
      </c>
      <c r="G28" s="73" t="str">
        <f>D24</f>
        <v>France</v>
      </c>
      <c r="H28" s="95">
        <f t="shared" si="0"/>
        <v>3</v>
      </c>
      <c r="I28" s="114">
        <f>AI28</f>
        <v>4</v>
      </c>
      <c r="J28" s="71" t="str">
        <f>INDEX(AM25:AM28,MATCH(AK28,$AL25:$AL28,0))</f>
        <v>Pérou</v>
      </c>
      <c r="K28" s="115">
        <f>INDEX(AN25:AN28,MATCH(AK28,$AL25:$AL28,0))</f>
        <v>0</v>
      </c>
      <c r="L28" s="116">
        <f>INDEX(AO25:AO28,MATCH(AK28,$AL25:$AL28,0))</f>
        <v>1</v>
      </c>
      <c r="M28" s="115">
        <f>INDEX(AP25:AP28,MATCH(AK28,$AL25:$AL28,0))</f>
        <v>5</v>
      </c>
      <c r="N28" s="117">
        <f>INDEX(AQ25:AQ28,MATCH(AK28,$AL25:$AL28,0))</f>
        <v>-4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officiels'!U26=AC!U28),"E",""))</f>
        <v/>
      </c>
      <c r="R28" s="98" t="str">
        <f>IF('Résultats officiels'!O28=0,"",IF(AND(U28='Résultats officiels'!U28,'Résultats officiels'!U29=AC!U29),"A",""))</f>
        <v/>
      </c>
      <c r="S28" s="286" t="str">
        <f>IF(O28=0,"",IF(AND(R28="A",O28='Résultats officiels'!O28),1,IF(AND(AC!R29="A",AC!O28='Résultats officiels'!O26),1,"")))</f>
        <v/>
      </c>
      <c r="T28" s="287" t="str">
        <f>IF(O28=0,"",IF(AND(R28="A",O28='Résultats officiels'!O28,V28='Résultats officiels'!V28,'Résultats officiels'!V29=AC!V29),1,IF(AND(AC!R29="A",AC!O28='Résultats officiels'!O26,AC!V28='Résultats officiels'!V26,'Résultats officiels'!V27=AC!V29),1,"")))</f>
        <v/>
      </c>
      <c r="U28" s="125" t="str">
        <f>IF(100*V12+W12&gt;100*V13+W13,U12,IF(100*V12+W12&lt;100*V13+W13,U13,CONCATENATE(U12," ou ",U13)))</f>
        <v>Portugal</v>
      </c>
      <c r="V28" s="235">
        <v>2</v>
      </c>
      <c r="W28" s="236">
        <v>4</v>
      </c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3.97</v>
      </c>
      <c r="AL28" s="30">
        <f>SUM(BD28:BG28)+2.48</f>
        <v>1.98</v>
      </c>
      <c r="AM28" s="31" t="str">
        <f>G25</f>
        <v>Danemark</v>
      </c>
      <c r="AN28" s="27">
        <f>SUM(AR28:AU28)</f>
        <v>5</v>
      </c>
      <c r="AO28" s="32">
        <f>F25+E27+E28</f>
        <v>3</v>
      </c>
      <c r="AP28" s="27">
        <f>E25+F27+F28</f>
        <v>2</v>
      </c>
      <c r="AQ28" s="33">
        <f>AO28-AP28</f>
        <v>1</v>
      </c>
      <c r="AR28" s="27">
        <f>IF(ISBLANK(E28),0,IF(AU25=3,0,IF(AU25=1,1,3)))</f>
        <v>1</v>
      </c>
      <c r="AS28" s="27">
        <f>IF(ISBLANK(E27),0,IF(AU26=3,0,IF(AU26=1,1,3)))</f>
        <v>1</v>
      </c>
      <c r="AT28" s="27">
        <f>IF(ISBLANK(F25),0,IF(AU27=3,0,IF(AU27=1,1,3)))</f>
        <v>3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20002</v>
      </c>
      <c r="BB28" s="27">
        <f>10000*(AR28+AT28)+(E28-F28+F25-E25)*100+(E28+F25)</f>
        <v>40102</v>
      </c>
      <c r="BC28" s="33">
        <f>10000*(AS28+AT28)+(E27-F27+F25-E25)*100+(E27+F25)</f>
        <v>40102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officiels'!H29,AC!E29='Résultats officiels'!E29,'Résultats officiels'!F29=AC!F29),1,""))</f>
        <v/>
      </c>
      <c r="D29" s="71" t="str">
        <f>G24</f>
        <v>Australie</v>
      </c>
      <c r="E29" s="232">
        <v>2</v>
      </c>
      <c r="F29" s="232">
        <v>1</v>
      </c>
      <c r="G29" s="74" t="str">
        <f>D25</f>
        <v>Pérou</v>
      </c>
      <c r="H29" s="95">
        <f t="shared" si="0"/>
        <v>1</v>
      </c>
      <c r="I29" s="118"/>
      <c r="J29" s="119" t="str">
        <f>IF(OR(I27&lt;3,I26&lt;2),"TIRAGE AU SORT !!!"," ")</f>
        <v xml:space="preserve"> </v>
      </c>
      <c r="K29" s="175"/>
      <c r="L29" s="175"/>
      <c r="M29" s="175"/>
      <c r="N29" s="175"/>
      <c r="O29" s="293"/>
      <c r="P29" s="293"/>
      <c r="Q29" s="97" t="str">
        <f>IF(AND('Résultats officiels'!O28&gt;0,U29='Résultats officiels'!U29),"E",IF(AND('Résultats officiels'!O26&gt;0,'Résultats officiels'!U27=AC!U29),"E",""))</f>
        <v/>
      </c>
      <c r="R29" s="98" t="str">
        <f>IF('Résultats officiels'!O26=0,"",IF(AND(U28='Résultats officiels'!U26,'Résultats officiels'!U27=AC!U29),"A",""))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37">
        <v>2</v>
      </c>
      <c r="W29" s="236">
        <v>5</v>
      </c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233"/>
      <c r="F30" s="233"/>
      <c r="G30" s="95"/>
      <c r="H30" s="95"/>
      <c r="I30" s="177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officiels'!U32=AC!U30),"E",""))</f>
        <v>E</v>
      </c>
      <c r="R30" s="98" t="str">
        <f>IF('Résultats officiels'!O30=0,"",IF(AND(U30='Résultats officiels'!U30,'Résultats officiels'!U31=AC!U31),"A",""))</f>
        <v/>
      </c>
      <c r="S30" s="286" t="str">
        <f>IF(O30=0,"",IF(AND(R30="A",O30='Résultats officiels'!O30),1,IF(AND(AC!R31="A",AC!O30='Résultats officiels'!O32),1,"")))</f>
        <v/>
      </c>
      <c r="T30" s="287" t="str">
        <f>IF(O30=0,"",IF(AND(R30="A",O30='Résultats officiels'!O30,V30='Résultats officiels'!V30,'Résultats officiels'!V31=AC!V31),1,IF(AND(AC!R31="A",AC!O30='Résultats officiels'!O32,AC!V30='Résultats officiels'!V32,'Résultats officiels'!V33=AC!V31),1,"")))</f>
        <v/>
      </c>
      <c r="U30" s="125" t="str">
        <f>IF(100*V16+W16&gt;100*V17+W17,U16,IF(100*V16+W16&lt;100*V17+W17,U17,CONCATENATE(U16," ou ",U17)))</f>
        <v>Brésil</v>
      </c>
      <c r="V30" s="235">
        <v>2</v>
      </c>
      <c r="W30" s="236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234"/>
      <c r="F31" s="234"/>
      <c r="G31" s="94"/>
      <c r="H31" s="95"/>
      <c r="I31" s="177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officiels'!U33=AC!U31),"E",""))</f>
        <v>E</v>
      </c>
      <c r="R31" s="98" t="str">
        <f>IF('Résultats officiels'!O32=0,"",IF(AND(U30='Résultats officiels'!U32,'Résultats officiels'!U33=AC!U31),"A",""))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Angleterre</v>
      </c>
      <c r="V31" s="237">
        <v>1</v>
      </c>
      <c r="W31" s="236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officiels'!H32,AC!E32='Résultats officiels'!E32,'Résultats officiels'!F32=AC!F32),1,""))</f>
        <v/>
      </c>
      <c r="D32" s="67" t="s">
        <v>94</v>
      </c>
      <c r="E32" s="232">
        <v>3</v>
      </c>
      <c r="F32" s="232">
        <v>0</v>
      </c>
      <c r="G32" s="72" t="s">
        <v>127</v>
      </c>
      <c r="H32" s="95">
        <f t="shared" si="0"/>
        <v>1</v>
      </c>
      <c r="I32" s="177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officiels'!U30=AC!U32),"E",""))</f>
        <v/>
      </c>
      <c r="R32" s="98" t="str">
        <f>IF('Résultats officiels'!O32=0,"",IF(AND(U32='Résultats officiels'!U32,'Résultats officiels'!U33=AC!U33),"A",""))</f>
        <v/>
      </c>
      <c r="S32" s="286" t="str">
        <f>IF(O32=0,"",IF(AND(R32="A",O32='Résultats officiels'!O32),1,IF(AND(AC!R33="A",AC!O32='Résultats officiels'!O30),1,"")))</f>
        <v/>
      </c>
      <c r="T32" s="287" t="str">
        <f>IF(O32=0,"",IF(AND(R32="A",O32='Résultats officiels'!O32,V32='Résultats officiels'!V32,'Résultats officiels'!V33=AC!V33),1,IF(AND(AC!R33="A",AC!O32='Résultats officiels'!O30,AC!V32='Résultats officiels'!V30,'Résultats officiels'!V31=AC!V33),1,"")))</f>
        <v/>
      </c>
      <c r="U32" s="125" t="str">
        <f>IF(100*V20+W20&gt;100*V21+W21,U20,IF(100*V20+W20&lt;100*V21+W21,U21,CONCATENATE(U20," ou ",U21)))</f>
        <v>Allemagne</v>
      </c>
      <c r="V32" s="235">
        <v>2</v>
      </c>
      <c r="W32" s="236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>
        <f>IF(H33=0,"",IF(AND(H33='Résultats officiels'!H33,AC!E33='Résultats officiels'!E33,'Résultats officiels'!F33=AC!F33),1,""))</f>
        <v>1</v>
      </c>
      <c r="D33" s="68" t="s">
        <v>37</v>
      </c>
      <c r="E33" s="232">
        <v>2</v>
      </c>
      <c r="F33" s="232">
        <v>0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9</v>
      </c>
      <c r="L33" s="104">
        <f>INDEX(AO33:AO36,MATCH(AK33,$AL33:$AL36,0))</f>
        <v>8</v>
      </c>
      <c r="M33" s="103">
        <f>INDEX(AP33:AP36,MATCH(AK33,$AL33:$AL36,0))</f>
        <v>1</v>
      </c>
      <c r="N33" s="123">
        <f>INDEX(AQ33:AQ36,MATCH(AK33,$AL33:$AL36,0))</f>
        <v>7</v>
      </c>
      <c r="O33" s="293"/>
      <c r="P33" s="293"/>
      <c r="Q33" s="97" t="str">
        <f>IF(AND('Résultats officiels'!O32&gt;0,U33='Résultats officiels'!U33),"E",IF(AND('Résultats officiels'!O30&gt;0,'Résultats officiels'!U31=AC!U33),"E",""))</f>
        <v>E</v>
      </c>
      <c r="R33" s="98" t="str">
        <f>IF('Résultats officiels'!O30=0,"",IF(AND(U32='Résultats officiels'!U30,'Résultats officiels'!U31=AC!U33),"A",""))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Belgique</v>
      </c>
      <c r="V33" s="237">
        <v>0</v>
      </c>
      <c r="W33" s="236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9</v>
      </c>
      <c r="AO33" s="23">
        <f>E32+E34+F36</f>
        <v>8</v>
      </c>
      <c r="AP33" s="22">
        <f>F32+F34+E36</f>
        <v>1</v>
      </c>
      <c r="AQ33" s="24">
        <f>AO33-AP33</f>
        <v>7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60405</v>
      </c>
      <c r="BA33" s="22">
        <f>10000*(AS33+AU33)+(E32-F32+F36-E36)*100+(E32+F36)</f>
        <v>60606</v>
      </c>
      <c r="BB33" s="22">
        <f>10000*(AT33+AU33)+(F36-E36+E34-F34)*100+(F36+E34)</f>
        <v>60405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1</v>
      </c>
      <c r="BR33" s="27" t="b">
        <f>AND(NOT(BH33),NOT(BK33),NOT(BL33),AN35=AN36,AO35=AO36,AP35=AP36)</f>
        <v>0</v>
      </c>
      <c r="BS33" s="27" t="b">
        <f t="array" ref="BS33">AND(NOT(BH33:BR33))</f>
        <v>0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officiels'!H34,AC!E34='Résultats officiels'!E34,'Résultats officiels'!F34=AC!F34),1,""))</f>
        <v/>
      </c>
      <c r="D34" s="68" t="str">
        <f>D32</f>
        <v>Argentine</v>
      </c>
      <c r="E34" s="232">
        <v>2</v>
      </c>
      <c r="F34" s="232">
        <v>1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6</v>
      </c>
      <c r="L34" s="109">
        <f>INDEX(AO33:AO36,MATCH(AK34,$AL33:$AL36,0))</f>
        <v>5</v>
      </c>
      <c r="M34" s="108">
        <f>INDEX(AP33:AP36,MATCH(AK34,$AL33:$AL36,0))</f>
        <v>2</v>
      </c>
      <c r="N34" s="110">
        <f>INDEX(AQ33:AQ36,MATCH(AK34,$AL33:$AL36,0))</f>
        <v>3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3.46</v>
      </c>
      <c r="AM34" s="21" t="str">
        <f>G32</f>
        <v>Islande</v>
      </c>
      <c r="AN34" s="22">
        <f>SUM(AR34:AU34)</f>
        <v>1</v>
      </c>
      <c r="AO34" s="23">
        <f>F32+F35+E37</f>
        <v>1</v>
      </c>
      <c r="AP34" s="22">
        <f>E32+E35+F37</f>
        <v>6</v>
      </c>
      <c r="AQ34" s="24">
        <f>AO34-AP34</f>
        <v>-5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1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-500</v>
      </c>
      <c r="BA34" s="22">
        <f>10000*(AR34+AU34)+(F32-E32+F35-E35)*100+(F32+F35)</f>
        <v>9701</v>
      </c>
      <c r="BB34" s="22" t="s">
        <v>73</v>
      </c>
      <c r="BC34" s="24">
        <f>10000*(AT34+AU34)+(F35-E35+E37-F37)*100+(F35+E37)</f>
        <v>9801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0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officiels'!H35,AC!E35='Résultats officiels'!E35,'Résultats officiels'!F35=AC!F35),1,""))</f>
        <v/>
      </c>
      <c r="D35" s="68" t="str">
        <f>G33</f>
        <v>Nigéria</v>
      </c>
      <c r="E35" s="232">
        <v>1</v>
      </c>
      <c r="F35" s="232">
        <v>1</v>
      </c>
      <c r="G35" s="73" t="str">
        <f>G32</f>
        <v>Islande</v>
      </c>
      <c r="H35" s="95">
        <f t="shared" si="0"/>
        <v>3</v>
      </c>
      <c r="I35" s="106">
        <f>AI35</f>
        <v>3</v>
      </c>
      <c r="J35" s="68" t="str">
        <f>INDEX(AM33:AM36,MATCH(AK35,$AL33:$AL36,0))</f>
        <v>Islande</v>
      </c>
      <c r="K35" s="111">
        <f>INDEX(AN33:AN36,MATCH(AK35,$AL33:$AL36,0))</f>
        <v>1</v>
      </c>
      <c r="L35" s="112">
        <f>INDEX(AO33:AO36,MATCH(AK35,$AL33:$AL36,0))</f>
        <v>1</v>
      </c>
      <c r="M35" s="111">
        <f>INDEX(AP33:AP36,MATCH(AK35,$AL33:$AL36,0))</f>
        <v>6</v>
      </c>
      <c r="N35" s="113">
        <f>INDEX(AQ33:AQ36,MATCH(AK35,$AL33:$AL36,0))</f>
        <v>-5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3.46</v>
      </c>
      <c r="AL35" s="28">
        <f>SUM(BD35:BG35)+2.47</f>
        <v>1.9700000000000002</v>
      </c>
      <c r="AM35" s="21" t="str">
        <f>D33</f>
        <v>Croatie</v>
      </c>
      <c r="AN35" s="22">
        <f>SUM(AR35:AU35)</f>
        <v>6</v>
      </c>
      <c r="AO35" s="23">
        <f>E33+F34+F37</f>
        <v>5</v>
      </c>
      <c r="AP35" s="22">
        <f>F33+E34+E37</f>
        <v>2</v>
      </c>
      <c r="AQ35" s="24">
        <f>AO35-AP35</f>
        <v>3</v>
      </c>
      <c r="AR35" s="22">
        <f>IF(ISBLANK(F34),0,IF(AT33=3,0,IF(AT33=1,1,3)))</f>
        <v>0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30103</v>
      </c>
      <c r="BA35" s="22" t="s">
        <v>73</v>
      </c>
      <c r="BB35" s="22">
        <f>10000*(AR35+AU35)+(E33-F33+F34-E34)*100+(E33+F34)</f>
        <v>30103</v>
      </c>
      <c r="BC35" s="24">
        <f>10000*(AS35+AU35)+(E33-F33+F37-E37)*100+(E33+F37)</f>
        <v>60404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officiels'!H36,AC!E36='Résultats officiels'!E36,'Résultats officiels'!F36=AC!F36),1,""))</f>
        <v/>
      </c>
      <c r="D36" s="68" t="str">
        <f>G33</f>
        <v>Nigéria</v>
      </c>
      <c r="E36" s="232">
        <v>0</v>
      </c>
      <c r="F36" s="232">
        <v>3</v>
      </c>
      <c r="G36" s="73" t="str">
        <f>D32</f>
        <v>Argentine</v>
      </c>
      <c r="H36" s="95">
        <f t="shared" si="0"/>
        <v>2</v>
      </c>
      <c r="I36" s="114">
        <f>AI36</f>
        <v>3</v>
      </c>
      <c r="J36" s="71" t="str">
        <f>INDEX(AM33:AM36,MATCH(AK36,$AL33:$AL36,0))</f>
        <v>Nigéria</v>
      </c>
      <c r="K36" s="115">
        <f>INDEX(AN33:AN36,MATCH(AK36,$AL33:$AL36,0))</f>
        <v>1</v>
      </c>
      <c r="L36" s="116">
        <f>INDEX(AO33:AO36,MATCH(AK36,$AL33:$AL36,0))</f>
        <v>1</v>
      </c>
      <c r="M36" s="115">
        <f>INDEX(AP33:AP36,MATCH(AK36,$AL33:$AL36,0))</f>
        <v>6</v>
      </c>
      <c r="N36" s="117">
        <f>INDEX(AQ33:AQ36,MATCH(AK36,$AL33:$AL36,0))</f>
        <v>-5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officiels'!U38=AC!U36),"E",""))</f>
        <v>E</v>
      </c>
      <c r="R36" s="98" t="str">
        <f>IF('Résultats officiels'!O36=0,"",IF(AND(U36='Résultats officiels'!U36,'Résultats officiels'!U37=AC!U37),"A",""))</f>
        <v/>
      </c>
      <c r="S36" s="286" t="str">
        <f>IF(O36=0,"",IF(AND(R36="A",O36='Résultats officiels'!O36),1,IF(AND(AC!R37="A",AC!O36='Résultats officiels'!O38),1,"")))</f>
        <v/>
      </c>
      <c r="T36" s="297" t="str">
        <f>IF(O36=0,"",IF(AND(R36="A",O36='Résultats officiels'!O36,V36='Résultats officiels'!V36,'Résultats officiels'!V37=AC!V37),1,IF(AND(AC!R37="A",AC!O36='Résultats officiels'!O38,AC!V36='Résultats officiels'!V38,'Résultats officiels'!V39=AC!V37),1,"")))</f>
        <v/>
      </c>
      <c r="U36" s="128" t="str">
        <f>IF(100*V26+W26&gt;100*V27+W27,U26,IF(100*V26+W26&lt;100*V27+W27,U27,IF(X27*X26=1,"-",CONCATENATE(U26," ou ",U27))))</f>
        <v>France</v>
      </c>
      <c r="V36" s="235">
        <v>1</v>
      </c>
      <c r="W36" s="236">
        <v>5</v>
      </c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3</v>
      </c>
      <c r="AJ36" s="18">
        <f>ROUND(AK36,0)</f>
        <v>3</v>
      </c>
      <c r="AK36" s="19">
        <f>MAX(AL33:AL36)</f>
        <v>3.48</v>
      </c>
      <c r="AL36" s="30">
        <f>SUM(BD36:BG36)+2.48</f>
        <v>3.48</v>
      </c>
      <c r="AM36" s="31" t="str">
        <f>G33</f>
        <v>Nigéria</v>
      </c>
      <c r="AN36" s="27">
        <f>SUM(AR36:AU36)</f>
        <v>1</v>
      </c>
      <c r="AO36" s="32">
        <f>F33+E35+E36</f>
        <v>1</v>
      </c>
      <c r="AP36" s="27">
        <f>E33+F35+F36</f>
        <v>6</v>
      </c>
      <c r="AQ36" s="33">
        <f>AO36-AP36</f>
        <v>-5</v>
      </c>
      <c r="AR36" s="27">
        <f>IF(ISBLANK(E36),0,IF(AU33=3,0,IF(AU33=1,1,3)))</f>
        <v>0</v>
      </c>
      <c r="AS36" s="27">
        <f>IF(ISBLANK(E35),0,IF(AU34=3,0,IF(AU34=1,1,3)))</f>
        <v>1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9701</v>
      </c>
      <c r="BB36" s="27">
        <f>10000*(AR36+AT36)+(E36-F36+F33-E33)*100+(E36+F33)</f>
        <v>-500</v>
      </c>
      <c r="BC36" s="33">
        <f>10000*(AS36+AT36)+(E35-F35+F33-E33)*100+(E35+F33)</f>
        <v>9801</v>
      </c>
      <c r="BD36" s="34">
        <f>-BG33</f>
        <v>0.5</v>
      </c>
      <c r="BE36" s="35">
        <f>-BG34</f>
        <v>0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 t="str">
        <f>IF(H37=0,"",IF(AND(H37='Résultats officiels'!H37,AC!E37='Résultats officiels'!E37,'Résultats officiels'!F37=AC!F37),1,""))</f>
        <v/>
      </c>
      <c r="D37" s="71" t="str">
        <f>G32</f>
        <v>Islande</v>
      </c>
      <c r="E37" s="232">
        <v>0</v>
      </c>
      <c r="F37" s="232">
        <v>2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75"/>
      <c r="L37" s="175"/>
      <c r="M37" s="175"/>
      <c r="N37" s="175"/>
      <c r="O37" s="293"/>
      <c r="P37" s="293"/>
      <c r="Q37" s="97" t="str">
        <f>IF(AND('Résultats officiels'!O36&gt;0,U37='Résultats officiels'!U37),"E",IF(AND('Résultats officiels'!O38&gt;0,'Résultats officiels'!U39=AC!U37),"E",""))</f>
        <v/>
      </c>
      <c r="R37" s="98" t="str">
        <f>IF('Résultats officiels'!O38=0,"",IF(AND(U36='Résultats officiels'!U38,'Résultats officiels'!U39=AC!U37),"A",""))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37">
        <v>1</v>
      </c>
      <c r="W37" s="236">
        <v>4</v>
      </c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233"/>
      <c r="F38" s="233"/>
      <c r="G38" s="95"/>
      <c r="H38" s="95"/>
      <c r="I38" s="177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officiels'!U36=AC!U38),"E",""))</f>
        <v/>
      </c>
      <c r="R38" s="98" t="str">
        <f>IF('Résultats officiels'!O38=0,"",IF(AND(U38='Résultats officiels'!U38,'Résultats officiels'!U39=AC!U39),"A",""))</f>
        <v/>
      </c>
      <c r="S38" s="286" t="str">
        <f>IF(O38=0,"",IF(AND(R38="A",O38='Résultats officiels'!O38),1,IF(AND(AC!R39="A",AC!O38='Résultats officiels'!O36),1,"")))</f>
        <v/>
      </c>
      <c r="T38" s="297" t="str">
        <f>IF(O38=0,"",IF(AND(R38="A",O38='Résultats officiels'!O38,V38='Résultats officiels'!V38,'Résultats officiels'!V39=AC!V39),1,IF(AND(AC!R39="A",AC!O38='Résultats officiels'!O36,AC!V38='Résultats officiels'!V36,'Résultats officiels'!V37=AC!V39),1,"")))</f>
        <v/>
      </c>
      <c r="U38" s="125" t="str">
        <f>IF(100*V28+W28&gt;100*V29+W29,U28,IF(100*V28+W28&lt;100*V29+W29,U29,IF(X30*X31=1,"-",CONCATENATE(U28," ou ",U29))))</f>
        <v>Argentine</v>
      </c>
      <c r="V38" s="235">
        <v>1</v>
      </c>
      <c r="W38" s="236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234"/>
      <c r="F39" s="234"/>
      <c r="G39" s="94"/>
      <c r="H39" s="95"/>
      <c r="I39" s="177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officiels'!U37=AC!U39),"E",""))</f>
        <v/>
      </c>
      <c r="R39" s="98" t="str">
        <f>IF('Résultats officiels'!O36=0,"",IF(AND(U38='Résultats officiels'!U36,'Résultats officiels'!U37=AC!U39),"A",""))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37">
        <v>2</v>
      </c>
      <c r="W39" s="236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>
        <f>IF(H40=0,"",IF(H40='Résultats officiels'!H40,1,""))</f>
        <v>1</v>
      </c>
      <c r="C40" s="75">
        <f>IF(H40=0,"",IF(AND(H40='Résultats officiels'!H40,AC!E40='Résultats officiels'!E40,'Résultats officiels'!F40=AC!F40),1,""))</f>
        <v>1</v>
      </c>
      <c r="D40" s="67" t="s">
        <v>83</v>
      </c>
      <c r="E40" s="232">
        <v>0</v>
      </c>
      <c r="F40" s="232">
        <v>1</v>
      </c>
      <c r="G40" s="72" t="s">
        <v>128</v>
      </c>
      <c r="H40" s="95">
        <f t="shared" si="0"/>
        <v>2</v>
      </c>
      <c r="I40" s="177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officiels'!H41,AC!E41='Résultats officiels'!E41,'Résultats officiels'!F41=AC!F41),1,""))</f>
        <v/>
      </c>
      <c r="D41" s="68" t="s">
        <v>36</v>
      </c>
      <c r="E41" s="232">
        <v>3</v>
      </c>
      <c r="F41" s="232">
        <v>0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8</v>
      </c>
      <c r="M41" s="103">
        <f>INDEX(AP41:AP44,MATCH(AK41,$AL41:$AL44,0))</f>
        <v>0</v>
      </c>
      <c r="N41" s="123">
        <f>INDEX(AQ41:AQ44,MATCH(AK41,$AL41:$AL44,0))</f>
        <v>8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3.95</v>
      </c>
      <c r="AM41" s="21" t="str">
        <f>D40</f>
        <v>Costa Rica</v>
      </c>
      <c r="AN41" s="22">
        <f>SUM(AR41:AU41)</f>
        <v>1</v>
      </c>
      <c r="AO41" s="23">
        <f>E40+E42+F44</f>
        <v>0</v>
      </c>
      <c r="AP41" s="22">
        <f>F40+F42+E44</f>
        <v>3</v>
      </c>
      <c r="AQ41" s="24">
        <f>AO41-AP41</f>
        <v>-3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1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-300</v>
      </c>
      <c r="BA41" s="22">
        <f>10000*(AS41+AU41)+(E40-F40+F44-E44)*100+(E40+F44)</f>
        <v>9900</v>
      </c>
      <c r="BB41" s="22">
        <f>10000*(AT41+AU41)+(F44-E44+E42-F42)*100+(F44+E42)</f>
        <v>9800</v>
      </c>
      <c r="BC41" s="24" t="s">
        <v>73</v>
      </c>
      <c r="BD41" s="23" t="s">
        <v>73</v>
      </c>
      <c r="BE41" s="25">
        <f>IF($AN41&gt;$AN42,-0.5,IF($AN42&gt;$AN41,0.5,IF(AW41,-0.5,IF(AV42,0.5,BU41))))</f>
        <v>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>
        <f>IF(H42=0,"",IF(AND(H42='Résultats officiels'!H42,AC!E42='Résultats officiels'!E42,'Résultats officiels'!F42=AC!F42),1,""))</f>
        <v>1</v>
      </c>
      <c r="D42" s="68" t="str">
        <f>D40</f>
        <v>Costa Rica</v>
      </c>
      <c r="E42" s="232">
        <v>0</v>
      </c>
      <c r="F42" s="232">
        <v>2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Serbie</v>
      </c>
      <c r="K42" s="108">
        <f>INDEX(AN41:AN44,MATCH(AK42,$AL41:$AL44,0))</f>
        <v>4</v>
      </c>
      <c r="L42" s="109">
        <f>INDEX(AO41:AO44,MATCH(AK42,$AL41:$AL44,0))</f>
        <v>2</v>
      </c>
      <c r="M42" s="108">
        <f>INDEX(AP41:AP44,MATCH(AK42,$AL41:$AL44,0))</f>
        <v>4</v>
      </c>
      <c r="N42" s="110">
        <f>INDEX(AQ41:AQ44,MATCH(AK42,$AL41:$AL44,0))</f>
        <v>-2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1.96</v>
      </c>
      <c r="AL42" s="28">
        <f>SUM(BD42:BG42)+2.46</f>
        <v>1.96</v>
      </c>
      <c r="AM42" s="21" t="str">
        <f>G40</f>
        <v>Serbie</v>
      </c>
      <c r="AN42" s="22">
        <f>SUM(AR42:AU42)</f>
        <v>4</v>
      </c>
      <c r="AO42" s="23">
        <f>F40+F43+E45</f>
        <v>2</v>
      </c>
      <c r="AP42" s="22">
        <f>E40+E43+F45</f>
        <v>4</v>
      </c>
      <c r="AQ42" s="24">
        <f>AO42-AP42</f>
        <v>-2</v>
      </c>
      <c r="AR42" s="22">
        <f>IF(ISBLANK(F40),0,IF(AS41=3,0,IF(AS41=1,1,3)))</f>
        <v>3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1</v>
      </c>
      <c r="AV42" s="23" t="b">
        <f>(10*(AQ41-AQ42)+AO41-AO42&lt;0)</f>
        <v>1</v>
      </c>
      <c r="AW42" s="22" t="s">
        <v>73</v>
      </c>
      <c r="AX42" s="22" t="b">
        <f>10*(AQ42-AQ43)+AO42-AO43&gt;0</f>
        <v>0</v>
      </c>
      <c r="AY42" s="24" t="b">
        <f>10*(AQ42-AQ44)+AO42-AO44&gt;0</f>
        <v>1</v>
      </c>
      <c r="AZ42" s="23">
        <f>10000*(AR42+AT42)+(F40-E40+E45-F45)*100+(F40+E45)</f>
        <v>29801</v>
      </c>
      <c r="BA42" s="22">
        <f>10000*(AR42+AU42)+(F40-E40+F43-E43)*100+(F40+F43)</f>
        <v>40102</v>
      </c>
      <c r="BB42" s="22" t="s">
        <v>73</v>
      </c>
      <c r="BC42" s="24">
        <f>10000*(AT42+AU42)+(F43-E43+E45-F45)*100+(F43+E45)</f>
        <v>9701</v>
      </c>
      <c r="BD42" s="29">
        <f>-BE41</f>
        <v>-0.5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-0.5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officiels'!H43,AC!E43='Résultats officiels'!E43,'Résultats officiels'!F43=AC!F43),1,""))</f>
        <v/>
      </c>
      <c r="D43" s="68" t="str">
        <f>G41</f>
        <v>Suisse</v>
      </c>
      <c r="E43" s="232">
        <v>1</v>
      </c>
      <c r="F43" s="232">
        <v>1</v>
      </c>
      <c r="G43" s="73" t="str">
        <f>G40</f>
        <v>Serbie</v>
      </c>
      <c r="H43" s="95">
        <f t="shared" si="0"/>
        <v>3</v>
      </c>
      <c r="I43" s="106">
        <f>AI43</f>
        <v>3</v>
      </c>
      <c r="J43" s="68" t="str">
        <f>INDEX(AM41:AM44,MATCH(AK43,$AL41:$AL44,0))</f>
        <v>Suisse</v>
      </c>
      <c r="K43" s="111">
        <f>INDEX(AN41:AN44,MATCH(AK43,$AL41:$AL44,0))</f>
        <v>2</v>
      </c>
      <c r="L43" s="112">
        <f>INDEX(AO41:AO44,MATCH(AK43,$AL41:$AL44,0))</f>
        <v>1</v>
      </c>
      <c r="M43" s="111">
        <f>INDEX(AP41:AP44,MATCH(AK43,$AL41:$AL44,0))</f>
        <v>4</v>
      </c>
      <c r="N43" s="113">
        <f>INDEX(AQ41:AQ44,MATCH(AK43,$AL41:$AL44,0))</f>
        <v>-3</v>
      </c>
      <c r="O43" s="173"/>
      <c r="P43" s="173"/>
      <c r="Q43" s="97" t="str">
        <f>IF(AND('Résultats officiels'!O41&gt;0,U43='Résultats officiels'!U43),"E",IF(AND('Résultats officiels'!O41&gt;0,'Résultats officiels'!U44=AC!U43),"E",""))</f>
        <v>E</v>
      </c>
      <c r="R43" s="98" t="str">
        <f>IF('Résultats officiels'!O41=0,"",IF(AND(U43='Résultats officiels'!U43,'Résultats officiels'!U44=AC!U44),"A",""))</f>
        <v/>
      </c>
      <c r="S43" s="286" t="str">
        <f>IF(O41=0,"",IF(AND(R43="A",O41='Résultats officiels'!O41),1,IF(AND(AC!R44="A",AC!O41='Résultats officiels'!O41),1,"")))</f>
        <v/>
      </c>
      <c r="T43" s="287" t="str">
        <f>IF(O41=0,"",IF(AND(R43="A",O41='Résultats officiels'!O41,V43='Résultats officiels'!V43,'Résultats officiels'!V44=AC!V44),1,IF(AND(AC!R44="A",AC!O41='Résultats officiels'!O41,AC!V43='Résultats officiels'!V44,'Résultats officiels'!V43=AC!V44),1,"")))</f>
        <v/>
      </c>
      <c r="U43" s="125" t="str">
        <f>IF(100*V36+W36&gt;100*V37+W37,U36,IF(100*V36+W36&lt;100*V37+W37,U37," - "))</f>
        <v>France</v>
      </c>
      <c r="V43" s="235">
        <v>1</v>
      </c>
      <c r="W43" s="100"/>
      <c r="X43" s="147" t="str">
        <f>IF(AND('Résultats officiels'!X41&gt;0,AA43='Résultats officiels'!AA43),"E",IF(AND('Résultats officiels'!X41&gt;0,'Résultats officiels'!AA44=AC!AA43),"E",""))</f>
        <v/>
      </c>
      <c r="Y43" s="286" t="str">
        <f>IF(X41=0,"",IF(AND(X45="A",X41='Résultats officiels'!X41),1,IF(AND(X46="A",AC!X41='Résultats officiels'!X41),1,"")))</f>
        <v/>
      </c>
      <c r="Z43" s="287" t="str">
        <f>IF(X41=0,"",IF(AND(X45="A",X41='Résultats officiels'!X41,AB43='Résultats officiels'!AB43,'Résultats officiels'!AB44=AC!AB44),1,IF(AND(AC!X46="A",AC!X41='Résultats officiels'!X41,AC!AB43='Résultats officiels'!AB44,'Résultats officiels'!AB43=AC!AB44),1,"")))</f>
        <v/>
      </c>
      <c r="AA43" s="100" t="str">
        <f>IF(100*V36+W36&gt;100*V37+W37,U37,IF(100*V36+W36&lt;100*V37+W37,U36," - "))</f>
        <v>Brésil</v>
      </c>
      <c r="AB43" s="232">
        <v>1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2.98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8</v>
      </c>
      <c r="AP43" s="22">
        <f>F41+E42+E45</f>
        <v>0</v>
      </c>
      <c r="AQ43" s="24">
        <f>AO43-AP43</f>
        <v>8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60505</v>
      </c>
      <c r="BA43" s="22" t="s">
        <v>73</v>
      </c>
      <c r="BB43" s="22">
        <f>10000*(AR43+AU43)+(E41-F41+F42-E42)*100+(E41+F42)</f>
        <v>60505</v>
      </c>
      <c r="BC43" s="24">
        <f>10000*(AS43+AU43)+(E41-F41+F45-E45)*100+(E41+F45)</f>
        <v>60606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>
        <f>IF(H44=0,"",IF(H44='Résultats officiels'!H44,1,""))</f>
        <v>1</v>
      </c>
      <c r="C44" s="75" t="str">
        <f>IF(H44=0,"",IF(AND(H44='Résultats officiels'!H44,AC!E44='Résultats officiels'!E44,'Résultats officiels'!F44=AC!F44),1,""))</f>
        <v/>
      </c>
      <c r="D44" s="68" t="str">
        <f>G41</f>
        <v>Suisse</v>
      </c>
      <c r="E44" s="232">
        <v>0</v>
      </c>
      <c r="F44" s="232">
        <v>0</v>
      </c>
      <c r="G44" s="73" t="str">
        <f>D40</f>
        <v>Costa Rica</v>
      </c>
      <c r="H44" s="95">
        <f t="shared" si="0"/>
        <v>3</v>
      </c>
      <c r="I44" s="114">
        <f>AI44</f>
        <v>4</v>
      </c>
      <c r="J44" s="71" t="str">
        <f>INDEX(AM41:AM44,MATCH(AK44,$AL41:$AL44,0))</f>
        <v>Costa Rica</v>
      </c>
      <c r="K44" s="115">
        <f>INDEX(AN41:AN44,MATCH(AK44,$AL41:$AL44,0))</f>
        <v>1</v>
      </c>
      <c r="L44" s="116">
        <f>INDEX(AO41:AO44,MATCH(AK44,$AL41:$AL44,0))</f>
        <v>0</v>
      </c>
      <c r="M44" s="115">
        <f>INDEX(AP41:AP44,MATCH(AK44,$AL41:$AL44,0))</f>
        <v>3</v>
      </c>
      <c r="N44" s="117">
        <f>INDEX(AQ41:AQ44,MATCH(AK44,$AL41:$AL44,0))</f>
        <v>-3</v>
      </c>
      <c r="O44" s="173"/>
      <c r="P44" s="173"/>
      <c r="Q44" s="97" t="str">
        <f>IF(AND('Résultats officiels'!O41&gt;0,U44='Résultats officiels'!U44),"E",IF(AND('Résultats officiels'!O41&gt;0,'Résultats officiels'!U43=AC!U44),"E",""))</f>
        <v/>
      </c>
      <c r="R44" s="98" t="str">
        <f>IF('Résultats officiels'!O41=0,"",IF(AND(U43='Résultats officiels'!U44,'Résultats officiels'!U43=AC!U44),"A",""))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Allemagne</v>
      </c>
      <c r="V44" s="237">
        <v>2</v>
      </c>
      <c r="W44" s="100"/>
      <c r="X44" s="147" t="str">
        <f>IF(AND('Résultats officiels'!X41&gt;0,AA44='Résultats officiels'!AA44),"E",IF(AND('Résultats officiels'!X41&gt;0,'Résultats officiels'!AA43=AC!AA44),"E",""))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Argentine</v>
      </c>
      <c r="AB44" s="237">
        <v>0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3.95</v>
      </c>
      <c r="AL44" s="30">
        <f>SUM(BD44:BG44)+2.48</f>
        <v>2.98</v>
      </c>
      <c r="AM44" s="31" t="str">
        <f>G41</f>
        <v>Suisse</v>
      </c>
      <c r="AN44" s="27">
        <f>SUM(AR44:AU44)</f>
        <v>2</v>
      </c>
      <c r="AO44" s="32">
        <f>F41+E43+E44</f>
        <v>1</v>
      </c>
      <c r="AP44" s="27">
        <f>E41+F43+F44</f>
        <v>4</v>
      </c>
      <c r="AQ44" s="33">
        <f>AO44-AP44</f>
        <v>-3</v>
      </c>
      <c r="AR44" s="27">
        <f>IF(ISBLANK(E44),0,IF(AU41=3,0,IF(AU41=1,1,3)))</f>
        <v>1</v>
      </c>
      <c r="AS44" s="27">
        <f>IF(ISBLANK(E43),0,IF(AU42=3,0,IF(AU42=1,1,3)))</f>
        <v>1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0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20001</v>
      </c>
      <c r="BB44" s="27">
        <f>10000*(AR44+AT44)+(E44-F44+F41-E41)*100+(E44+F41)</f>
        <v>9700</v>
      </c>
      <c r="BC44" s="33">
        <f>10000*(AS44+AT44)+(E43-F43+F41-E41)*100+(E43+F41)</f>
        <v>9701</v>
      </c>
      <c r="BD44" s="34">
        <f>-BG41</f>
        <v>-0.5</v>
      </c>
      <c r="BE44" s="35">
        <f>-BG42</f>
        <v>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officiels'!H45,AC!E45='Résultats officiels'!E45,'Résultats officiels'!F45=AC!F45),1,""))</f>
        <v/>
      </c>
      <c r="D45" s="71" t="str">
        <f>G40</f>
        <v>Serbie</v>
      </c>
      <c r="E45" s="232">
        <v>0</v>
      </c>
      <c r="F45" s="232">
        <v>3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5"/>
      <c r="L45" s="175"/>
      <c r="M45" s="175"/>
      <c r="N45" s="175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officiels'!AA44=AC!AA44),"A",""))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233"/>
      <c r="F46" s="233"/>
      <c r="G46" s="95"/>
      <c r="H46" s="95"/>
      <c r="I46" s="177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officiels'!U46=AC!U46),"C","")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Allemagne</v>
      </c>
      <c r="V46" s="130"/>
      <c r="W46" s="95"/>
      <c r="X46" s="148" t="str">
        <f>IF('Résultats officiels'!X41=0,"",IF(AND(AA43='Résultats officiels'!AA44,'Résultats officiels'!AA43=AC!AA44),"A",""))</f>
        <v/>
      </c>
      <c r="Y46" s="288" t="s">
        <v>92</v>
      </c>
      <c r="Z46" s="257"/>
      <c r="AA46" s="282" t="str">
        <f>IF(100*V43+W43&gt;100*V44+W44,U44,IF(100*V44+W44&gt;100*V43+W43,U43,"-"))</f>
        <v>France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234"/>
      <c r="F47" s="234"/>
      <c r="G47" s="94"/>
      <c r="H47" s="95"/>
      <c r="I47" s="177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officiels'!AA46=AC!AA46),"S","")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officiels'!H48,AC!E48='Résultats officiels'!E48,'Résultats officiels'!F48=AC!F48),1,""))</f>
        <v/>
      </c>
      <c r="D48" s="67" t="s">
        <v>100</v>
      </c>
      <c r="E48" s="232">
        <v>2</v>
      </c>
      <c r="F48" s="232">
        <v>0</v>
      </c>
      <c r="G48" s="72" t="s">
        <v>72</v>
      </c>
      <c r="H48" s="95">
        <f t="shared" si="0"/>
        <v>1</v>
      </c>
      <c r="I48" s="177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Brésil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officiels'!H49,AC!E49='Résultats officiels'!E49,'Résultats officiels'!F49=AC!F49),1,""))</f>
        <v/>
      </c>
      <c r="D49" s="68" t="s">
        <v>129</v>
      </c>
      <c r="E49" s="232">
        <v>1</v>
      </c>
      <c r="F49" s="232">
        <v>2</v>
      </c>
      <c r="G49" s="73" t="s">
        <v>105</v>
      </c>
      <c r="H49" s="95">
        <f t="shared" si="0"/>
        <v>2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7</v>
      </c>
      <c r="L49" s="104">
        <f>INDEX(AO49:AO52,MATCH(AK49,$AL49:$AL52,0))</f>
        <v>5</v>
      </c>
      <c r="M49" s="103">
        <f>INDEX(AP49:AP52,MATCH(AK49,$AL49:$AL52,0))</f>
        <v>2</v>
      </c>
      <c r="N49" s="123">
        <f>INDEX(AQ49:AQ52,MATCH(AK49,$AL49:$AL52,0))</f>
        <v>3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7</v>
      </c>
      <c r="AO49" s="23">
        <f>E48+E50+F52</f>
        <v>5</v>
      </c>
      <c r="AP49" s="22">
        <f>F48+F50+E52</f>
        <v>2</v>
      </c>
      <c r="AQ49" s="24">
        <f>AO49-AP49</f>
        <v>3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1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40203</v>
      </c>
      <c r="BA49" s="22">
        <f>10000*(AS49+AU49)+(E48-F48+F52-E52)*100+(E48+F52)</f>
        <v>60304</v>
      </c>
      <c r="BB49" s="22">
        <f>10000*(AT49+AU49)+(F52-E52+E50-F50)*100+(F52+E50)</f>
        <v>40103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 t="str">
        <f>IF(H50=0,"",IF(H50='Résultats officiels'!H50,1,""))</f>
        <v/>
      </c>
      <c r="C50" s="75" t="str">
        <f>IF(H50=0,"",IF(AND(H50='Résultats officiels'!H50,AC!E50='Résultats officiels'!E50,'Résultats officiels'!F50=AC!F50),1,""))</f>
        <v/>
      </c>
      <c r="D50" s="68" t="str">
        <f>D48</f>
        <v>Allemagne</v>
      </c>
      <c r="E50" s="232">
        <v>1</v>
      </c>
      <c r="F50" s="232">
        <v>1</v>
      </c>
      <c r="G50" s="73" t="str">
        <f>D49</f>
        <v>Suède</v>
      </c>
      <c r="H50" s="95">
        <f t="shared" si="0"/>
        <v>3</v>
      </c>
      <c r="I50" s="106">
        <f>AI50</f>
        <v>2</v>
      </c>
      <c r="J50" s="124" t="str">
        <f>INDEX(AM49:AM52,MATCH(AK50,$AL49:$AL52,0))</f>
        <v>Suède</v>
      </c>
      <c r="K50" s="108">
        <f>INDEX(AN49:AN52,MATCH(AK50,$AL49:$AL52,0))</f>
        <v>4</v>
      </c>
      <c r="L50" s="109">
        <f>INDEX(AO49:AO52,MATCH(AK50,$AL49:$AL52,0))</f>
        <v>4</v>
      </c>
      <c r="M50" s="108">
        <f>INDEX(AP49:AP52,MATCH(AK50,$AL49:$AL52,0))</f>
        <v>3</v>
      </c>
      <c r="N50" s="110">
        <f>INDEX(AQ49:AQ52,MATCH(AK50,$AL49:$AL52,0))</f>
        <v>1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Argentine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1.9700000000000002</v>
      </c>
      <c r="AL50" s="28">
        <f>SUM(BD50:BG50)+2.46</f>
        <v>3.96</v>
      </c>
      <c r="AM50" s="21" t="str">
        <f>G48</f>
        <v>Mexique</v>
      </c>
      <c r="AN50" s="22">
        <f>SUM(AR50:AU50)</f>
        <v>1</v>
      </c>
      <c r="AO50" s="23">
        <f>F48+F51+E53</f>
        <v>0</v>
      </c>
      <c r="AP50" s="22">
        <f>E48+E51+F53</f>
        <v>4</v>
      </c>
      <c r="AQ50" s="24">
        <f>AO50-AP50</f>
        <v>-4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1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0</v>
      </c>
      <c r="AZ50" s="23">
        <f>10000*(AR50+AT50)+(F48-E48+E53-F53)*100+(F48+E53)</f>
        <v>-400</v>
      </c>
      <c r="BA50" s="22">
        <f>10000*(AR50+AU50)+(F48-E48+F51-E51)*100+(F48+F51)</f>
        <v>9800</v>
      </c>
      <c r="BB50" s="22" t="s">
        <v>73</v>
      </c>
      <c r="BC50" s="24">
        <f>10000*(AT50+AU50)+(F51-E51+E53-F53)*100+(F51+E53)</f>
        <v>9800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0.5</v>
      </c>
      <c r="BG50" s="26">
        <f>IF($AN50&gt;$AN52,-0.5,IF($AN52&gt;$AN50,0.5,IF(AY50,-0.5,IF(AW52,0.5,BW50))))</f>
        <v>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officiels'!H51,AC!E51='Résultats officiels'!E51,'Résultats officiels'!F51=AC!F51),1,""))</f>
        <v/>
      </c>
      <c r="D51" s="68" t="str">
        <f>G49</f>
        <v>Corée du Sud</v>
      </c>
      <c r="E51" s="232">
        <v>0</v>
      </c>
      <c r="F51" s="232">
        <v>0</v>
      </c>
      <c r="G51" s="73" t="str">
        <f>G48</f>
        <v>Mexique</v>
      </c>
      <c r="H51" s="95">
        <f t="shared" si="0"/>
        <v>3</v>
      </c>
      <c r="I51" s="106">
        <f>AI51</f>
        <v>3</v>
      </c>
      <c r="J51" s="68" t="str">
        <f>INDEX(AM49:AM52,MATCH(AK51,$AL49:$AL52,0))</f>
        <v>Corée du Sud</v>
      </c>
      <c r="K51" s="111">
        <f>INDEX(AN49:AN52,MATCH(AK51,$AL49:$AL52,0))</f>
        <v>4</v>
      </c>
      <c r="L51" s="112">
        <f>INDEX(AO49:AO52,MATCH(AK51,$AL49:$AL52,0))</f>
        <v>3</v>
      </c>
      <c r="M51" s="111">
        <f>INDEX(AP49:AP52,MATCH(AK51,$AL49:$AL52,0))</f>
        <v>3</v>
      </c>
      <c r="N51" s="113">
        <f>INDEX(AQ49:AQ52,MATCH(AK51,$AL49:$AL52,0))</f>
        <v>0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27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2.98</v>
      </c>
      <c r="AL51" s="28">
        <f>SUM(BD51:BG51)+2.47</f>
        <v>1.9700000000000002</v>
      </c>
      <c r="AM51" s="21" t="str">
        <f>D49</f>
        <v>Suède</v>
      </c>
      <c r="AN51" s="22">
        <f>SUM(AR51:AU51)</f>
        <v>4</v>
      </c>
      <c r="AO51" s="23">
        <f>E49+F50+F53</f>
        <v>4</v>
      </c>
      <c r="AP51" s="22">
        <f>F49+E50+E53</f>
        <v>3</v>
      </c>
      <c r="AQ51" s="24">
        <f>AO51-AP51</f>
        <v>1</v>
      </c>
      <c r="AR51" s="22">
        <f>IF(ISBLANK(F50),0,IF(AT49=3,0,IF(AT49=1,1,3)))</f>
        <v>1</v>
      </c>
      <c r="AS51" s="22">
        <f>IF(ISBLANK(F53),0,IF(F53&gt;E53,3,IF(F53=E53,1,0)))</f>
        <v>3</v>
      </c>
      <c r="AT51" s="22" t="s">
        <v>73</v>
      </c>
      <c r="AU51" s="22">
        <f>IF(ISBLANK(E49),0,IF(E49&gt;F49,3,IF(E49=F49,1,0)))</f>
        <v>0</v>
      </c>
      <c r="AV51" s="23" t="b">
        <f>10*(AQ49-AQ51)+AO49-AO51&lt;0</f>
        <v>0</v>
      </c>
      <c r="AW51" s="22" t="b">
        <f>10*(AQ50-AQ51)+AO50-AO51&lt;0</f>
        <v>1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40203</v>
      </c>
      <c r="BA51" s="22" t="s">
        <v>73</v>
      </c>
      <c r="BB51" s="22">
        <f>10000*(AR51+AU51)+(E49-F49+F50-E50)*100+(E49+F50)</f>
        <v>9902</v>
      </c>
      <c r="BC51" s="24">
        <f>10000*(AS51+AU51)+(E49-F49+F53-E53)*100+(E49+F53)</f>
        <v>30103</v>
      </c>
      <c r="BD51" s="29">
        <f>-BF49</f>
        <v>0.5</v>
      </c>
      <c r="BE51" s="25">
        <f>-BF50</f>
        <v>-0.5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officiels'!H52,AC!E52='Résultats officiels'!E52,'Résultats officiels'!F52=AC!F52),1,""))</f>
        <v/>
      </c>
      <c r="D52" s="68" t="str">
        <f>G49</f>
        <v>Corée du Sud</v>
      </c>
      <c r="E52" s="232">
        <v>1</v>
      </c>
      <c r="F52" s="232">
        <v>2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Mexique</v>
      </c>
      <c r="K52" s="115">
        <f>INDEX(AN49:AN52,MATCH(AK52,$AL49:$AL52,0))</f>
        <v>1</v>
      </c>
      <c r="L52" s="116">
        <f>INDEX(AO49:AO52,MATCH(AK52,$AL49:$AL52,0))</f>
        <v>0</v>
      </c>
      <c r="M52" s="115">
        <f>INDEX(AP49:AP52,MATCH(AK52,$AL49:$AL52,0))</f>
        <v>4</v>
      </c>
      <c r="N52" s="117">
        <f>INDEX(AQ49:AQ52,MATCH(AK52,$AL49:$AL52,0))</f>
        <v>-4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3.96</v>
      </c>
      <c r="AL52" s="30">
        <f>SUM(BD52:BG52)+2.48</f>
        <v>2.98</v>
      </c>
      <c r="AM52" s="31" t="str">
        <f>G49</f>
        <v>Corée du Sud</v>
      </c>
      <c r="AN52" s="27">
        <f>SUM(AR52:AU52)</f>
        <v>4</v>
      </c>
      <c r="AO52" s="32">
        <f>F49+E51+E52</f>
        <v>3</v>
      </c>
      <c r="AP52" s="27">
        <f>E49+F51+F52</f>
        <v>3</v>
      </c>
      <c r="AQ52" s="33">
        <f>AO52-AP52</f>
        <v>0</v>
      </c>
      <c r="AR52" s="27">
        <f>IF(ISBLANK(E52),0,IF(AU49=3,0,IF(AU49=1,1,3)))</f>
        <v>0</v>
      </c>
      <c r="AS52" s="27">
        <f>IF(ISBLANK(E51),0,IF(AU50=3,0,IF(AU50=1,1,3)))</f>
        <v>1</v>
      </c>
      <c r="AT52" s="27">
        <f>IF(ISBLANK(F49),0,IF(AU51=3,0,IF(AU51=1,1,3)))</f>
        <v>3</v>
      </c>
      <c r="AU52" s="27" t="s">
        <v>73</v>
      </c>
      <c r="AV52" s="32" t="b">
        <f>10*(AQ49-AQ52)+AO49-AO52&lt;0</f>
        <v>0</v>
      </c>
      <c r="AW52" s="27" t="b">
        <f>10*(AQ50-AQ52)+AO50-AO52&lt;0</f>
        <v>1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9901</v>
      </c>
      <c r="BB52" s="27">
        <f>10000*(AR52+AT52)+(E52-F52+F49-E49)*100+(E52+F49)</f>
        <v>30003</v>
      </c>
      <c r="BC52" s="33">
        <f>10000*(AS52+AT52)+(E51-F51+F49-E49)*100+(E51+F49)</f>
        <v>40102</v>
      </c>
      <c r="BD52" s="34">
        <f>-BG49</f>
        <v>0.5</v>
      </c>
      <c r="BE52" s="35">
        <f>-BG50</f>
        <v>-0.5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>
        <f>IF(H53=0,"",IF(H53='Résultats officiels'!H53,1,""))</f>
        <v>1</v>
      </c>
      <c r="C53" s="75" t="str">
        <f>IF(H53=0,"",IF(AND(H53='Résultats officiels'!H53,AC!E53='Résultats officiels'!E53,'Résultats officiels'!F53=AC!F53),1,""))</f>
        <v/>
      </c>
      <c r="D53" s="71" t="str">
        <f>G48</f>
        <v>Mexique</v>
      </c>
      <c r="E53" s="232">
        <v>0</v>
      </c>
      <c r="F53" s="232">
        <v>2</v>
      </c>
      <c r="G53" s="74" t="str">
        <f>D49</f>
        <v>Suède</v>
      </c>
      <c r="H53" s="95">
        <f t="shared" si="0"/>
        <v>2</v>
      </c>
      <c r="I53" s="118"/>
      <c r="J53" s="119" t="str">
        <f>IF(OR(I51&lt;3,I50&lt;2),"TIRAGE AU SORT !!!"," ")</f>
        <v xml:space="preserve"> </v>
      </c>
      <c r="K53" s="175"/>
      <c r="L53" s="175"/>
      <c r="M53" s="175"/>
      <c r="N53" s="175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7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233"/>
      <c r="F54" s="233"/>
      <c r="G54" s="95"/>
      <c r="H54" s="95"/>
      <c r="I54" s="177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234"/>
      <c r="F55" s="234"/>
      <c r="G55" s="94"/>
      <c r="H55" s="95"/>
      <c r="I55" s="177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20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officiels'!H56,AC!E56='Résultats officiels'!E56,'Résultats officiels'!F56=AC!F56),1,""))</f>
        <v/>
      </c>
      <c r="D56" s="67" t="s">
        <v>103</v>
      </c>
      <c r="E56" s="232">
        <v>2</v>
      </c>
      <c r="F56" s="232">
        <v>0</v>
      </c>
      <c r="G56" s="72" t="s">
        <v>130</v>
      </c>
      <c r="H56" s="95">
        <f t="shared" si="0"/>
        <v>1</v>
      </c>
      <c r="I56" s="177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>
        <f>IF(H57=0,"",IF(AND(H57='Résultats officiels'!H57,AC!E57='Résultats officiels'!E57,'Résultats officiels'!F57=AC!F57),1,""))</f>
        <v>1</v>
      </c>
      <c r="D57" s="68" t="s">
        <v>131</v>
      </c>
      <c r="E57" s="232">
        <v>1</v>
      </c>
      <c r="F57" s="232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Angleterre</v>
      </c>
      <c r="K57" s="103">
        <f>INDEX(AN57:AN60,MATCH(AK57,$AL57:$AL60,0))</f>
        <v>9</v>
      </c>
      <c r="L57" s="104">
        <f>INDEX(AO57:AO60,MATCH(AK57,$AL57:$AL60,0))</f>
        <v>6</v>
      </c>
      <c r="M57" s="103">
        <f>INDEX(AP57:AP60,MATCH(AK57,$AL57:$AL60,0))</f>
        <v>2</v>
      </c>
      <c r="N57" s="123">
        <f>INDEX(AQ57:AQ60,MATCH(AK57,$AL57:$AL60,0))</f>
        <v>4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2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0.98</v>
      </c>
      <c r="AL57" s="44">
        <f>SUM(BD57:BG57)+2.45</f>
        <v>1.9500000000000002</v>
      </c>
      <c r="AM57" s="45" t="str">
        <f>D56</f>
        <v>Belgique</v>
      </c>
      <c r="AN57" s="46">
        <f>SUM(AR57:AU57)</f>
        <v>6</v>
      </c>
      <c r="AO57" s="47">
        <f>E56+E58+F60</f>
        <v>5</v>
      </c>
      <c r="AP57" s="46">
        <f>F56+F58+E60</f>
        <v>3</v>
      </c>
      <c r="AQ57" s="48">
        <f>AO57-AP57</f>
        <v>2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0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0</v>
      </c>
      <c r="AZ57" s="47">
        <f>10000*(AS57+AT57)+(E58-F58+E56-F56)*100+(E58+E56)</f>
        <v>60304</v>
      </c>
      <c r="BA57" s="46">
        <f>10000*(AS57+AU57)+(E56-F56+F60-E60)*100+(E56+F60)</f>
        <v>30103</v>
      </c>
      <c r="BB57" s="46">
        <f>10000*(AT57+AU57)+(F60-E60+E58-F58)*100+(F60+E58)</f>
        <v>30003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officiels'!H58,AC!E58='Résultats officiels'!E58,'Résultats officiels'!F58=AC!F58),1,""))</f>
        <v/>
      </c>
      <c r="D58" s="68" t="str">
        <f>D56</f>
        <v>Belgique</v>
      </c>
      <c r="E58" s="232">
        <v>2</v>
      </c>
      <c r="F58" s="232">
        <v>1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Belgique</v>
      </c>
      <c r="K58" s="108">
        <f>INDEX(AN57:AN60,MATCH(AK58,$AL57:$AL60,0))</f>
        <v>6</v>
      </c>
      <c r="L58" s="109">
        <f>INDEX(AO57:AO60,MATCH(AK58,$AL57:$AL60,0))</f>
        <v>5</v>
      </c>
      <c r="M58" s="108">
        <f>INDEX(AP57:AP60,MATCH(AK58,$AL57:$AL60,0))</f>
        <v>3</v>
      </c>
      <c r="N58" s="110">
        <f>INDEX(AQ57:AQ60,MATCH(AK58,$AL57:$AL60,0))</f>
        <v>2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1.9500000000000002</v>
      </c>
      <c r="AL58" s="52">
        <f>SUM(BD58:BG58)+2.46</f>
        <v>3.96</v>
      </c>
      <c r="AM58" s="45" t="str">
        <f>G56</f>
        <v>Panama</v>
      </c>
      <c r="AN58" s="46">
        <f>SUM(AR58:AU58)</f>
        <v>1</v>
      </c>
      <c r="AO58" s="47">
        <f>F56+F59+E61</f>
        <v>0</v>
      </c>
      <c r="AP58" s="46">
        <f>E56+E59+F61</f>
        <v>4</v>
      </c>
      <c r="AQ58" s="48">
        <f>AO58-AP58</f>
        <v>-4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1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9800</v>
      </c>
      <c r="BA58" s="46">
        <f>10000*(AR58+AU58)+(F56-E56+F59-E59)*100+(F56+F59)</f>
        <v>-400</v>
      </c>
      <c r="BB58" s="46" t="s">
        <v>73</v>
      </c>
      <c r="BC58" s="48">
        <f>10000*(AT58+AU58)+(F59-E59+E61-F61)*100+(F59+E61)</f>
        <v>9800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officiels'!H59,AC!E59='Résultats officiels'!E59,'Résultats officiels'!F59=AC!F59),1,""))</f>
        <v/>
      </c>
      <c r="D59" s="68" t="str">
        <f>G57</f>
        <v>Angleterre</v>
      </c>
      <c r="E59" s="232">
        <v>2</v>
      </c>
      <c r="F59" s="232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1</v>
      </c>
      <c r="L59" s="112">
        <f>INDEX(AO57:AO60,MATCH(AK59,$AL57:$AL60,0))</f>
        <v>2</v>
      </c>
      <c r="M59" s="111">
        <f>INDEX(AP57:AP60,MATCH(AK59,$AL57:$AL60,0))</f>
        <v>4</v>
      </c>
      <c r="N59" s="113">
        <f>INDEX(AQ57:AQ60,MATCH(AK59,$AL57:$AL60,0))</f>
        <v>-2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1</v>
      </c>
      <c r="AO59" s="47">
        <f>E57+F58+F61</f>
        <v>2</v>
      </c>
      <c r="AP59" s="46">
        <f>F57+E58+E61</f>
        <v>4</v>
      </c>
      <c r="AQ59" s="48">
        <f>AO59-AP59</f>
        <v>-2</v>
      </c>
      <c r="AR59" s="46">
        <f>IF(ISBLANK(F58),0,IF(AT57=3,0,IF(AT57=1,1,3)))</f>
        <v>0</v>
      </c>
      <c r="AS59" s="46">
        <f>IF(ISBLANK(F61),0,IF(F61&gt;E61,3,IF(F61=E61,1,0)))</f>
        <v>1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9901</v>
      </c>
      <c r="BA59" s="46" t="s">
        <v>73</v>
      </c>
      <c r="BB59" s="46">
        <f>10000*(AR59+AU59)+(E57-F57+F58-E58)*100+(E57+F58)</f>
        <v>-198</v>
      </c>
      <c r="BC59" s="48">
        <f>10000*(AS59+AU59)+(E57-F57+F61-E61)*100+(E57+F61)</f>
        <v>9901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officiels'!H60,AC!E60='Résultats officiels'!E60,'Résultats officiels'!F60=AC!F60),1,""))</f>
        <v/>
      </c>
      <c r="D60" s="68" t="str">
        <f>G57</f>
        <v>Angleterre</v>
      </c>
      <c r="E60" s="232">
        <v>2</v>
      </c>
      <c r="F60" s="232">
        <v>1</v>
      </c>
      <c r="G60" s="73" t="str">
        <f>D56</f>
        <v>Belgique</v>
      </c>
      <c r="H60" s="95">
        <f t="shared" si="0"/>
        <v>1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1</v>
      </c>
      <c r="L60" s="116">
        <f>INDEX(AO57:AO60,MATCH(AK60,$AL57:$AL60,0))</f>
        <v>0</v>
      </c>
      <c r="M60" s="115">
        <f>INDEX(AP57:AP60,MATCH(AK60,$AL57:$AL60,0))</f>
        <v>4</v>
      </c>
      <c r="N60" s="117">
        <f>INDEX(AQ57:AQ60,MATCH(AK60,$AL57:$AL60,0))</f>
        <v>-4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0.98</v>
      </c>
      <c r="AM60" s="57" t="str">
        <f>G57</f>
        <v>Angleterre</v>
      </c>
      <c r="AN60" s="51">
        <f>SUM(AR60:AU60)</f>
        <v>9</v>
      </c>
      <c r="AO60" s="58">
        <f>F57+E59+E60</f>
        <v>6</v>
      </c>
      <c r="AP60" s="51">
        <f>E57+F59+F60</f>
        <v>2</v>
      </c>
      <c r="AQ60" s="59">
        <f>AO60-AP60</f>
        <v>4</v>
      </c>
      <c r="AR60" s="51">
        <f>IF(ISBLANK(E60),0,IF(AU57=3,0,IF(AU57=1,1,3)))</f>
        <v>3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1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60304</v>
      </c>
      <c r="BB60" s="51">
        <f>10000*(AR60+AT60)+(E60-F60+F57-E57)*100+(E60+F57)</f>
        <v>60204</v>
      </c>
      <c r="BC60" s="59">
        <f>10000*(AS60+AT60)+(E59-F59+F57-E57)*100+(E59+F57)</f>
        <v>60304</v>
      </c>
      <c r="BD60" s="60">
        <f>-BG57</f>
        <v>-0.5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officiels'!H61,AC!E61='Résultats officiels'!E61,'Résultats officiels'!F61=AC!F61),1,""))</f>
        <v/>
      </c>
      <c r="D61" s="71" t="str">
        <f>G56</f>
        <v>Panama</v>
      </c>
      <c r="E61" s="232">
        <v>0</v>
      </c>
      <c r="F61" s="232">
        <v>0</v>
      </c>
      <c r="G61" s="74" t="str">
        <f>D57</f>
        <v>Tunisie</v>
      </c>
      <c r="H61" s="95">
        <f t="shared" si="0"/>
        <v>3</v>
      </c>
      <c r="I61" s="118"/>
      <c r="J61" s="119" t="str">
        <f>IF(OR(I59&lt;3,I58&lt;2),"TIRAGE AU SORT !!!"," ")</f>
        <v xml:space="preserve"> </v>
      </c>
      <c r="K61" s="175"/>
      <c r="L61" s="175"/>
      <c r="M61" s="175"/>
      <c r="N61" s="175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233"/>
      <c r="F62" s="233"/>
      <c r="G62" s="95"/>
      <c r="H62" s="95"/>
      <c r="I62" s="177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234"/>
      <c r="F63" s="234"/>
      <c r="G63" s="94"/>
      <c r="H63" s="95"/>
      <c r="I63" s="177"/>
      <c r="J63" s="95"/>
      <c r="K63" s="95"/>
      <c r="L63" s="95"/>
      <c r="M63" s="95"/>
      <c r="N63" s="95"/>
      <c r="O63" s="95"/>
      <c r="P63" s="175"/>
      <c r="Q63" s="175"/>
      <c r="R63" s="175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>
        <f>IF(H64=0,"",IF(H64='Résultats officiels'!H64,1,""))</f>
        <v>1</v>
      </c>
      <c r="C64" s="75" t="str">
        <f>IF(H64=0,"",IF(AND(H64='Résultats officiels'!H64,AC!E64='Résultats officiels'!E64,'Résultats officiels'!F64=AC!F64),1,""))</f>
        <v/>
      </c>
      <c r="D64" s="67" t="s">
        <v>78</v>
      </c>
      <c r="E64" s="232">
        <v>0</v>
      </c>
      <c r="F64" s="232">
        <v>1</v>
      </c>
      <c r="G64" s="72" t="s">
        <v>79</v>
      </c>
      <c r="H64" s="95">
        <f t="shared" si="0"/>
        <v>2</v>
      </c>
      <c r="I64" s="177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6"/>
      <c r="Q64" s="176"/>
      <c r="R64" s="176"/>
      <c r="S64" s="280" t="s">
        <v>107</v>
      </c>
      <c r="T64" s="281"/>
      <c r="U64" s="262">
        <f>SUM(U51:U62)</f>
        <v>56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officiels'!H65,AC!E65='Résultats officiels'!E65,'Résultats officiels'!F65=AC!F65),1,""))</f>
        <v/>
      </c>
      <c r="D65" s="68" t="s">
        <v>132</v>
      </c>
      <c r="E65" s="232">
        <v>1</v>
      </c>
      <c r="F65" s="232">
        <v>1</v>
      </c>
      <c r="G65" s="73" t="s">
        <v>133</v>
      </c>
      <c r="H65" s="95">
        <f t="shared" si="0"/>
        <v>3</v>
      </c>
      <c r="I65" s="101">
        <f>AI65</f>
        <v>1</v>
      </c>
      <c r="J65" s="122" t="str">
        <f>INDEX(AM65:AM68,MATCH(AK65,$AL65:$AL68,0))</f>
        <v>Japon</v>
      </c>
      <c r="K65" s="103">
        <f>INDEX(AN65:AN68,MATCH(AK65,$AL65:$AL68,0))</f>
        <v>7</v>
      </c>
      <c r="L65" s="104">
        <f>INDEX(AO65:AO68,MATCH(AK65,$AL65:$AL68,0))</f>
        <v>4</v>
      </c>
      <c r="M65" s="103">
        <f>INDEX(AP65:AP68,MATCH(AK65,$AL65:$AL68,0))</f>
        <v>1</v>
      </c>
      <c r="N65" s="123">
        <f>INDEX(AQ65:AQ68,MATCH(AK65,$AL65:$AL68,0))</f>
        <v>3</v>
      </c>
      <c r="O65" s="95"/>
      <c r="P65" s="176"/>
      <c r="Q65" s="176"/>
      <c r="R65" s="176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0.96</v>
      </c>
      <c r="AL65" s="44">
        <f>SUM(BD65:BG65)+2.45</f>
        <v>2.95</v>
      </c>
      <c r="AM65" s="45" t="str">
        <f>D64</f>
        <v>Colombie</v>
      </c>
      <c r="AN65" s="46">
        <f>SUM(AR65:AU65)</f>
        <v>2</v>
      </c>
      <c r="AO65" s="47">
        <f>E64+E66+F68</f>
        <v>1</v>
      </c>
      <c r="AP65" s="46">
        <f>F64+F66+E68</f>
        <v>2</v>
      </c>
      <c r="AQ65" s="48">
        <f>AO65-AP65</f>
        <v>-1</v>
      </c>
      <c r="AR65" s="46" t="s">
        <v>73</v>
      </c>
      <c r="AS65" s="46">
        <f>IF(ISBLANK(E64),0,IF(E64&gt;F64,3,IF(E64=F64,1,0)))</f>
        <v>0</v>
      </c>
      <c r="AT65" s="46">
        <f>IF(ISBLANK(E66),0,IF(E66&gt;F66,3,IF(E66=F66,1,0)))</f>
        <v>1</v>
      </c>
      <c r="AU65" s="46">
        <f>IF(ISBLANK(F68),0,IF(F68&gt;E68,3,IF(F68=E68,1,0)))</f>
        <v>1</v>
      </c>
      <c r="AV65" s="47" t="s">
        <v>73</v>
      </c>
      <c r="AW65" s="46" t="b">
        <f>(10*(AQ65-AQ66)+AO65-AO66&gt;0)</f>
        <v>0</v>
      </c>
      <c r="AX65" s="46" t="b">
        <f>10*(AQ65-AQ67)+AO65-AO67&gt;0</f>
        <v>0</v>
      </c>
      <c r="AY65" s="48" t="b">
        <f>10*(AQ65-AQ68)+AO65-AO68&gt;0</f>
        <v>1</v>
      </c>
      <c r="AZ65" s="47">
        <f>10000*(AS65+AT65)+(E66-F66+E64-F64)*100+(E66+E64)</f>
        <v>9900</v>
      </c>
      <c r="BA65" s="46">
        <f>10000*(AS65+AU65)+(E64-F64+F68-E68)*100+(E64+F68)</f>
        <v>9901</v>
      </c>
      <c r="BB65" s="46">
        <f>10000*(AT65+AU65)+(F68-E68+E66-F66)*100+(F68+E66)</f>
        <v>20001</v>
      </c>
      <c r="BC65" s="48" t="s">
        <v>73</v>
      </c>
      <c r="BD65" s="47" t="s">
        <v>73</v>
      </c>
      <c r="BE65" s="49">
        <f>IF($AN65&gt;$AN66,-0.5,IF($AN66&gt;$AN65,0.5,IF(AW65,-0.5,IF(AV66,0.5,BU65))))</f>
        <v>0.5</v>
      </c>
      <c r="BF65" s="49">
        <f>IF($AN65&gt;$AN67,-0.5,IF($AN67&gt;$AN65,0.5,IF(AX65,-0.5,IF(AV67,0.5,BV65))))</f>
        <v>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officiels'!H66,AC!E66='Résultats officiels'!E66,'Résultats officiels'!F66=AC!F66),1,""))</f>
        <v/>
      </c>
      <c r="D66" s="68" t="str">
        <f>D64</f>
        <v>Colombie</v>
      </c>
      <c r="E66" s="232">
        <v>0</v>
      </c>
      <c r="F66" s="232">
        <v>0</v>
      </c>
      <c r="G66" s="73" t="str">
        <f>D65</f>
        <v>Pologne</v>
      </c>
      <c r="H66" s="95">
        <f t="shared" si="0"/>
        <v>3</v>
      </c>
      <c r="I66" s="106">
        <f>AI66</f>
        <v>2</v>
      </c>
      <c r="J66" s="124" t="str">
        <f>INDEX(AM65:AM68,MATCH(AK66,$AL65:$AL68,0))</f>
        <v>Pologne</v>
      </c>
      <c r="K66" s="108">
        <f>INDEX(AN65:AN68,MATCH(AK66,$AL65:$AL68,0))</f>
        <v>3</v>
      </c>
      <c r="L66" s="109">
        <f>INDEX(AO65:AO68,MATCH(AK66,$AL65:$AL68,0))</f>
        <v>2</v>
      </c>
      <c r="M66" s="108">
        <f>INDEX(AP65:AP68,MATCH(AK66,$AL65:$AL68,0))</f>
        <v>2</v>
      </c>
      <c r="N66" s="110">
        <f>INDEX(AQ65:AQ68,MATCH(AK66,$AL65:$AL68,0))</f>
        <v>0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1.9700000000000002</v>
      </c>
      <c r="AL66" s="52">
        <f>SUM(BD66:BG66)+2.46</f>
        <v>0.96</v>
      </c>
      <c r="AM66" s="45" t="str">
        <f>G64</f>
        <v>Japon</v>
      </c>
      <c r="AN66" s="46">
        <f>SUM(AR66:AU66)</f>
        <v>7</v>
      </c>
      <c r="AO66" s="47">
        <f>F64+F67+E69</f>
        <v>4</v>
      </c>
      <c r="AP66" s="46">
        <f>E64+E67+F69</f>
        <v>1</v>
      </c>
      <c r="AQ66" s="48">
        <f>AO66-AP66</f>
        <v>3</v>
      </c>
      <c r="AR66" s="46">
        <f>IF(ISBLANK(F64),0,IF(AS65=3,0,IF(AS65=1,1,3)))</f>
        <v>3</v>
      </c>
      <c r="AS66" s="46" t="s">
        <v>73</v>
      </c>
      <c r="AT66" s="46">
        <f>IF(ISBLANK(E69),0,IF(AS67=3,0,IF(AS67=1,1,3)))</f>
        <v>1</v>
      </c>
      <c r="AU66" s="46">
        <f>IF(ISBLANK(F67),0,IF(F67&gt;E67,3,IF(F67=E67,1,0)))</f>
        <v>3</v>
      </c>
      <c r="AV66" s="47" t="b">
        <f>(10*(AQ65-AQ66)+AO65-AO66&lt;0)</f>
        <v>1</v>
      </c>
      <c r="AW66" s="46" t="s">
        <v>73</v>
      </c>
      <c r="AX66" s="46" t="b">
        <f>10*(AQ66-AQ67)+AO66-AO67&gt;0</f>
        <v>1</v>
      </c>
      <c r="AY66" s="48" t="b">
        <f>10*(AQ66-AQ68)+AO66-AO68&gt;0</f>
        <v>1</v>
      </c>
      <c r="AZ66" s="47">
        <f>10000*(AR66+AT66)+(F64-E64+E69-F69)*100+(F64+E69)</f>
        <v>40102</v>
      </c>
      <c r="BA66" s="46">
        <f>10000*(AR66+AU66)+(F64-E64+F67-E67)*100+(F64+F67)</f>
        <v>60303</v>
      </c>
      <c r="BB66" s="46" t="s">
        <v>73</v>
      </c>
      <c r="BC66" s="48">
        <f>10000*(AT66+AU66)+(F67-E67+E69-F69)*100+(F67+E69)</f>
        <v>40203</v>
      </c>
      <c r="BD66" s="53">
        <f>-BE65</f>
        <v>-0.5</v>
      </c>
      <c r="BE66" s="46" t="s">
        <v>73</v>
      </c>
      <c r="BF66" s="49">
        <f>IF($AN66&gt;$AN67,-0.5,IF($AN67&gt;$AN66,0.5,IF(AX66,-0.5,IF(AW67,0.5,BV66))))</f>
        <v>-0.5</v>
      </c>
      <c r="BG66" s="50">
        <f>IF($AN66&gt;$AN68,-0.5,IF($AN68&gt;$AN66,0.5,IF(AY66,-0.5,IF(AW68,0.5,BW66))))</f>
        <v>-0.5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officiels'!H67,AC!E67='Résultats officiels'!E67,'Résultats officiels'!F67=AC!F67),1,""))</f>
        <v/>
      </c>
      <c r="D67" s="68" t="str">
        <f>G65</f>
        <v>Sénégal</v>
      </c>
      <c r="E67" s="232">
        <v>0</v>
      </c>
      <c r="F67" s="232">
        <v>2</v>
      </c>
      <c r="G67" s="73" t="str">
        <f>G64</f>
        <v>Japon</v>
      </c>
      <c r="H67" s="95">
        <f t="shared" si="0"/>
        <v>2</v>
      </c>
      <c r="I67" s="106">
        <f>AI67</f>
        <v>3</v>
      </c>
      <c r="J67" s="68" t="str">
        <f>INDEX(AM65:AM68,MATCH(AK67,$AL65:$AL68,0))</f>
        <v>Colombie</v>
      </c>
      <c r="K67" s="111">
        <f>INDEX(AN65:AN68,MATCH(AK67,$AL65:$AL68,0))</f>
        <v>2</v>
      </c>
      <c r="L67" s="112">
        <f>INDEX(AO65:AO68,MATCH(AK67,$AL65:$AL68,0))</f>
        <v>1</v>
      </c>
      <c r="M67" s="111">
        <f>INDEX(AP65:AP68,MATCH(AK67,$AL65:$AL68,0))</f>
        <v>2</v>
      </c>
      <c r="N67" s="113">
        <f>INDEX(AQ65:AQ68,MATCH(AK67,$AL65:$AL68,0))</f>
        <v>-1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2.95</v>
      </c>
      <c r="AL67" s="52">
        <f>SUM(BD67:BG67)+2.47</f>
        <v>1.9700000000000002</v>
      </c>
      <c r="AM67" s="45" t="str">
        <f>D65</f>
        <v>Pologne</v>
      </c>
      <c r="AN67" s="46">
        <f>SUM(AR67:AU67)</f>
        <v>3</v>
      </c>
      <c r="AO67" s="47">
        <f>E65+F66+F69</f>
        <v>2</v>
      </c>
      <c r="AP67" s="46">
        <f>F65+E66+E69</f>
        <v>2</v>
      </c>
      <c r="AQ67" s="48">
        <f>AO67-AP67</f>
        <v>0</v>
      </c>
      <c r="AR67" s="46">
        <f>IF(ISBLANK(F66),0,IF(AT65=3,0,IF(AT65=1,1,3)))</f>
        <v>1</v>
      </c>
      <c r="AS67" s="46">
        <f>IF(ISBLANK(F69),0,IF(F69&gt;E69,3,IF(F69=E69,1,0)))</f>
        <v>1</v>
      </c>
      <c r="AT67" s="46" t="s">
        <v>73</v>
      </c>
      <c r="AU67" s="46">
        <f>IF(ISBLANK(E65),0,IF(E65&gt;F65,3,IF(E65=F65,1,0)))</f>
        <v>1</v>
      </c>
      <c r="AV67" s="47" t="b">
        <f>10*(AQ65-AQ67)+AO65-AO67&lt;0</f>
        <v>1</v>
      </c>
      <c r="AW67" s="46" t="b">
        <f>10*(AQ66-AQ67)+AO66-AO67&lt;0</f>
        <v>0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20001</v>
      </c>
      <c r="BA67" s="46" t="s">
        <v>73</v>
      </c>
      <c r="BB67" s="46">
        <f>10000*(AR67+AU67)+(E65-F65+F66-E66)*100+(E65+F66)</f>
        <v>20001</v>
      </c>
      <c r="BC67" s="48">
        <f>10000*(AS67+AU67)+(E65-F65+F69-E69)*100+(E65+F69)</f>
        <v>20002</v>
      </c>
      <c r="BD67" s="53">
        <f>-BF65</f>
        <v>-0.5</v>
      </c>
      <c r="BE67" s="49">
        <f>-BF66</f>
        <v>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officiels'!H68,AC!E68='Résultats officiels'!E68,'Résultats officiels'!F68=AC!F68),1,""))</f>
        <v/>
      </c>
      <c r="D68" s="68" t="str">
        <f>G65</f>
        <v>Sénégal</v>
      </c>
      <c r="E68" s="232">
        <v>1</v>
      </c>
      <c r="F68" s="232">
        <v>1</v>
      </c>
      <c r="G68" s="73" t="str">
        <f>D64</f>
        <v>Colombie</v>
      </c>
      <c r="H68" s="95">
        <f t="shared" si="0"/>
        <v>3</v>
      </c>
      <c r="I68" s="114">
        <f>AI68</f>
        <v>4</v>
      </c>
      <c r="J68" s="71" t="str">
        <f>INDEX(AM65:AM68,MATCH(AK68,$AL65:$AL68,0))</f>
        <v>Sénégal</v>
      </c>
      <c r="K68" s="115">
        <f>INDEX(AN65:AN68,MATCH(AK68,$AL65:$AL68,0))</f>
        <v>2</v>
      </c>
      <c r="L68" s="116">
        <f>INDEX(AO65:AO68,MATCH(AK68,$AL65:$AL68,0))</f>
        <v>2</v>
      </c>
      <c r="M68" s="115">
        <f>INDEX(AP65:AP68,MATCH(AK68,$AL65:$AL68,0))</f>
        <v>4</v>
      </c>
      <c r="N68" s="117">
        <f>INDEX(AQ65:AQ68,MATCH(AK68,$AL65:$AL68,0))</f>
        <v>-2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3.98</v>
      </c>
      <c r="AL68" s="56">
        <f>SUM(BD68:BG68)+2.48</f>
        <v>3.98</v>
      </c>
      <c r="AM68" s="57" t="str">
        <f>G65</f>
        <v>Sénégal</v>
      </c>
      <c r="AN68" s="51">
        <f>SUM(AR68:AU68)</f>
        <v>2</v>
      </c>
      <c r="AO68" s="58">
        <f>F65+E67+E68</f>
        <v>2</v>
      </c>
      <c r="AP68" s="51">
        <f>E65+F67+F68</f>
        <v>4</v>
      </c>
      <c r="AQ68" s="59">
        <f>AO68-AP68</f>
        <v>-2</v>
      </c>
      <c r="AR68" s="51">
        <f>IF(ISBLANK(E68),0,IF(AU65=3,0,IF(AU65=1,1,3)))</f>
        <v>1</v>
      </c>
      <c r="AS68" s="51">
        <f>IF(ISBLANK(E67),0,IF(AU66=3,0,IF(AU66=1,1,3)))</f>
        <v>0</v>
      </c>
      <c r="AT68" s="51">
        <f>IF(ISBLANK(F65),0,IF(AU67=3,0,IF(AU67=1,1,3)))</f>
        <v>1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9801</v>
      </c>
      <c r="BB68" s="51">
        <f>10000*(AR68+AT68)+(E68-F68+F65-E65)*100+(E68+F65)</f>
        <v>20002</v>
      </c>
      <c r="BC68" s="59">
        <f>10000*(AS68+AT68)+(E67-F67+F65-E65)*100+(E67+F65)</f>
        <v>9801</v>
      </c>
      <c r="BD68" s="60">
        <f>-BG65</f>
        <v>0.5</v>
      </c>
      <c r="BE68" s="61">
        <f>-BG66</f>
        <v>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officiels'!H69,AC!E69='Résultats officiels'!E69,'Résultats officiels'!F69=AC!F69),1,""))</f>
        <v/>
      </c>
      <c r="D69" s="71" t="str">
        <f>G64</f>
        <v>Japon</v>
      </c>
      <c r="E69" s="232">
        <v>1</v>
      </c>
      <c r="F69" s="232">
        <v>1</v>
      </c>
      <c r="G69" s="74" t="str">
        <f>D65</f>
        <v>Pologne</v>
      </c>
      <c r="H69" s="95">
        <f t="shared" si="0"/>
        <v>3</v>
      </c>
      <c r="I69" s="118"/>
      <c r="J69" s="119" t="str">
        <f>IF(OR(I67&lt;3,I66&lt;2),"TIRAGE AU SORT !!!"," ")</f>
        <v xml:space="preserve"> </v>
      </c>
      <c r="K69" s="175"/>
      <c r="L69" s="175"/>
      <c r="M69" s="175"/>
      <c r="N69" s="17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186" priority="7" stopIfTrue="1">
      <formula>100*$V8+$W8&gt;100*$V9+$W9</formula>
    </cfRule>
  </conditionalFormatting>
  <conditionalFormatting sqref="U9 U11 U13 U15 U17 U19 U21 U23 U27 U29 U31 U33 U37 U39 U44">
    <cfRule type="expression" dxfId="185" priority="6" stopIfTrue="1">
      <formula>100*$V9+$W9&gt;100*$V8+$W8</formula>
    </cfRule>
  </conditionalFormatting>
  <conditionalFormatting sqref="AA43">
    <cfRule type="expression" dxfId="184" priority="5" stopIfTrue="1">
      <formula>100*$AB43+$AC43&gt;100*$AB44+$AC44</formula>
    </cfRule>
  </conditionalFormatting>
  <conditionalFormatting sqref="AA44">
    <cfRule type="expression" dxfId="183" priority="4" stopIfTrue="1">
      <formula>100*$AB44+$AC44&gt;100*$AB43+$AC43</formula>
    </cfRule>
  </conditionalFormatting>
  <conditionalFormatting sqref="J35:N35 J43:N43 J11:N11 J27:N27 J19:N19 J51:N51 J59:N59 J67:N67">
    <cfRule type="expression" dxfId="182" priority="3" stopIfTrue="1">
      <formula>OR($I11&lt;3)</formula>
    </cfRule>
  </conditionalFormatting>
  <conditionalFormatting sqref="J36:N36 J44:N44 J12:N12 J28:N28 J20:N20 J52:N52 J60:N60 J68:N68">
    <cfRule type="expression" dxfId="181" priority="2" stopIfTrue="1">
      <formula>$I12&lt;3</formula>
    </cfRule>
  </conditionalFormatting>
  <conditionalFormatting sqref="U46:U47 AA46:AA51">
    <cfRule type="cellIs" dxfId="180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4" t="s">
        <v>165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1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officiels'!H8,AD!E8='Résultats officiels'!E8,'Résultats officiels'!F8=AD!F8),1,""))</f>
        <v/>
      </c>
      <c r="D8" s="67" t="s">
        <v>104</v>
      </c>
      <c r="E8" s="217">
        <v>1</v>
      </c>
      <c r="F8" s="217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officiels'!U13=AD!U8),"E",""))</f>
        <v>E</v>
      </c>
      <c r="R8" s="98" t="str">
        <f>IF('Résultats officiels'!O8=0,"",IF(AND(U8='Résultats officiels'!U8,AD!U9='Résultats officiels'!U9),"A",""))</f>
        <v/>
      </c>
      <c r="S8" s="286" t="str">
        <f>IF(O8=0,"",IF(AND(R8="A",O8='Résultats officiels'!O8),1,IF(AND(AD!R9="A",AD!O8='Résultats officiels'!O12),1,"")))</f>
        <v/>
      </c>
      <c r="T8" s="287" t="str">
        <f>IF(O8=0,"",IF(AND(R8="A",O8='Résultats officiels'!O8,V8='Résultats officiels'!V8,'Résultats officiels'!V9=AD!V9),1,IF(AND(AD!R9="A",AD!O8='Résultats officiels'!O12,AD!V8='Résultats officiels'!V13,'Résultats officiels'!V12=AD!V9),1,"")))</f>
        <v/>
      </c>
      <c r="U8" s="99" t="str">
        <f>IF(OR(I10&lt;2),"A1",T(J9))</f>
        <v>Russie</v>
      </c>
      <c r="V8" s="218">
        <v>1</v>
      </c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 t="str">
        <f>IF(H9=0,"",IF(H9='Résultats officiels'!H9,1,""))</f>
        <v/>
      </c>
      <c r="C9" s="70" t="str">
        <f>IF(H9=0,"",IF(AND(H9='Résultats officiels'!H9,AD!E9='Résultats officiels'!E9,'Résultats officiels'!F9=AD!F9),1,""))</f>
        <v/>
      </c>
      <c r="D9" s="68" t="s">
        <v>122</v>
      </c>
      <c r="E9" s="217">
        <v>0</v>
      </c>
      <c r="F9" s="217">
        <v>0</v>
      </c>
      <c r="G9" s="73" t="s">
        <v>82</v>
      </c>
      <c r="H9" s="95">
        <f t="shared" ref="H9:H69" si="0">IF(E9="",0,IF(F9="",0,IF(E9&gt;F9,1,IF(E9&lt;F9,2,IF(E9=F9,3)))))</f>
        <v>3</v>
      </c>
      <c r="I9" s="101">
        <f>AI9</f>
        <v>1</v>
      </c>
      <c r="J9" s="102" t="str">
        <f>INDEX(AM9:AM12,MATCH(AK9,$AL9:$AL12,0))</f>
        <v>Russie</v>
      </c>
      <c r="K9" s="103">
        <f>INDEX(AN9:AN12,MATCH(AK9,$AL9:$AL12,0))</f>
        <v>7</v>
      </c>
      <c r="L9" s="104">
        <f>INDEX(AO9:AO12,MATCH(AK9,$AL9:$AL12,0))</f>
        <v>3</v>
      </c>
      <c r="M9" s="103">
        <f>INDEX(AP9:AP12,MATCH(AK9,$AL9:$AL12,0))</f>
        <v>1</v>
      </c>
      <c r="N9" s="105">
        <f>INDEX(AQ9:AQ12,MATCH(AK9,$AL9:$AL12,0))</f>
        <v>2</v>
      </c>
      <c r="O9" s="293"/>
      <c r="P9" s="293"/>
      <c r="Q9" s="97" t="str">
        <f>IF(AND('Résultats officiels'!O8&gt;0,U9='Résultats officiels'!U9),"E",IF(AND('Résultats officiels'!O12&gt;0,'Résultats officiels'!U12=AD!U9),"E",""))</f>
        <v>E</v>
      </c>
      <c r="R9" s="98" t="str">
        <f>IF('Résultats officiels'!O12=0,"",IF(AND(U8='Résultats officiels'!U13,'Résultats officiels'!U12=AD!U9),"A",""))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2</v>
      </c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0.95000000000000018</v>
      </c>
      <c r="AL9" s="20">
        <f>SUM(BD9:BG9)+2.45</f>
        <v>0.95000000000000018</v>
      </c>
      <c r="AM9" s="21" t="str">
        <f>D8</f>
        <v>Russie</v>
      </c>
      <c r="AN9" s="22">
        <f>SUM(AR9:AU9)</f>
        <v>7</v>
      </c>
      <c r="AO9" s="23">
        <f>E8+E10+F12</f>
        <v>3</v>
      </c>
      <c r="AP9" s="22">
        <f>F8+F10+E12</f>
        <v>1</v>
      </c>
      <c r="AQ9" s="24">
        <f>AO9-AP9</f>
        <v>2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1</v>
      </c>
      <c r="AU9" s="22">
        <f>IF(ISBLANK(F12),0,IF(F12&gt;E12,3,IF(F12=E12,1,0)))</f>
        <v>3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1</v>
      </c>
      <c r="AZ9" s="23">
        <f>10000*(AS9+AT9)+(E10-F10+E8-F8)*100+(E10+E8)</f>
        <v>40102</v>
      </c>
      <c r="BA9" s="22">
        <f>10000*(AS9+AU9)+(E8-F8+F12-E12)*100+(E8+F12)</f>
        <v>60202</v>
      </c>
      <c r="BB9" s="22">
        <f>10000*(AT9+AU9)+(E10-F10+F12-E12)*100+(E10+F12)</f>
        <v>40102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-0.5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officiels'!H10,AD!E10='Résultats officiels'!E10,'Résultats officiels'!F10=AD!F10),1,""))</f>
        <v/>
      </c>
      <c r="D10" s="68" t="str">
        <f>D8</f>
        <v>Russie</v>
      </c>
      <c r="E10" s="217">
        <v>1</v>
      </c>
      <c r="F10" s="217">
        <v>1</v>
      </c>
      <c r="G10" s="73" t="str">
        <f>D9</f>
        <v>Egypte</v>
      </c>
      <c r="H10" s="95">
        <f t="shared" si="0"/>
        <v>3</v>
      </c>
      <c r="I10" s="106">
        <f>AI10</f>
        <v>2</v>
      </c>
      <c r="J10" s="107" t="str">
        <f>INDEX(AM9:AM12,MATCH(AK10,$AL9:$AL12,0))</f>
        <v>Egypte</v>
      </c>
      <c r="K10" s="108">
        <f>INDEX(AN9:AN12,MATCH(AK10,$AL9:$AL12,0))</f>
        <v>5</v>
      </c>
      <c r="L10" s="109">
        <f>INDEX(AO9:AO12,MATCH(AK10,$AL9:$AL12,0))</f>
        <v>3</v>
      </c>
      <c r="M10" s="108">
        <f>INDEX(AP9:AP12,MATCH(AK10,$AL9:$AL12,0))</f>
        <v>2</v>
      </c>
      <c r="N10" s="110">
        <f>INDEX(AQ9:AQ12,MATCH(AK10,$AL9:$AL12,0))</f>
        <v>1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officiels'!U15=AD!U10),"E",""))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officiels'!O10),1,IF(AND(AD!R11="A",AD!O10='Résultats officiels'!O14),1,"")))</f>
        <v/>
      </c>
      <c r="T10" s="310" t="str">
        <f>IF(O10=0,"",IF(AND(R10="A",O10='Résultats officiels'!O10,V10='Résultats officiels'!V10,'Résultats officiels'!V11=AD!V11),1,IF(AND(AD!R11="A",AD!O10='Résultats officiels'!O14,AD!V10='Résultats officiels'!V15,'Résultats officiels'!V14=AD!V11),1,"")))</f>
        <v/>
      </c>
      <c r="U10" s="99" t="str">
        <f>IF(OR(I26&lt;2),"C1",T(J25))</f>
        <v>France</v>
      </c>
      <c r="V10" s="218">
        <v>3</v>
      </c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1.9700000000000002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2</v>
      </c>
      <c r="AP10" s="22">
        <f>E8+E11+F13</f>
        <v>5</v>
      </c>
      <c r="AQ10" s="24">
        <f>AO10-AP10</f>
        <v>-3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-199</v>
      </c>
      <c r="BA10" s="22">
        <f>10000*(AR10+AU10)+(F8-E8+F11-E11)*100+(F8+F11)</f>
        <v>-199</v>
      </c>
      <c r="BB10" s="22" t="s">
        <v>73</v>
      </c>
      <c r="BC10" s="24">
        <f>10000*(AT10+AU10)+(F11-E11+E13-F13)*100+(F11+E13)</f>
        <v>-198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officiels'!H11,AD!E11='Résultats officiels'!E11,'Résultats officiels'!F11=AD!F11),1,""))</f>
        <v/>
      </c>
      <c r="D11" s="68" t="str">
        <f>G9</f>
        <v>Uruguay</v>
      </c>
      <c r="E11" s="217">
        <v>2</v>
      </c>
      <c r="F11" s="217">
        <v>1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Uruguay</v>
      </c>
      <c r="K11" s="111">
        <f>INDEX(AN9:AN12,MATCH(AK11,$AL9:$AL12,0))</f>
        <v>4</v>
      </c>
      <c r="L11" s="112">
        <f>INDEX(AO9:AO12,MATCH(AK11,$AL9:$AL12,0))</f>
        <v>2</v>
      </c>
      <c r="M11" s="111">
        <f>INDEX(AP9:AP12,MATCH(AK11,$AL9:$AL12,0))</f>
        <v>2</v>
      </c>
      <c r="N11" s="113">
        <f>INDEX(AQ9:AQ12,MATCH(AK11,$AL9:$AL12,0))</f>
        <v>0</v>
      </c>
      <c r="O11" s="293"/>
      <c r="P11" s="293"/>
      <c r="Q11" s="97" t="str">
        <f>IF(AND('Résultats officiels'!O10&gt;0,U11='Résultats officiels'!U11),"E",IF(AND('Résultats officiels'!O14&gt;0,'Résultats officiels'!U14=AD!U11),"E",""))</f>
        <v>E</v>
      </c>
      <c r="R11" s="98" t="str">
        <f>IF('Résultats officiels'!O14=0,"",IF(AND(U10='Résultats officiels'!U15,'Résultats officiels'!U14=AD!U11),"A",""))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19">
        <v>1</v>
      </c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2.98</v>
      </c>
      <c r="AL11" s="28">
        <f>SUM(BD11:BG11)+2.47</f>
        <v>1.9700000000000002</v>
      </c>
      <c r="AM11" s="21" t="str">
        <f>D9</f>
        <v>Egypte</v>
      </c>
      <c r="AN11" s="22">
        <f>SUM(AR11:AU11)</f>
        <v>5</v>
      </c>
      <c r="AO11" s="23">
        <f>E9+F10+F13</f>
        <v>3</v>
      </c>
      <c r="AP11" s="22">
        <f>F9+E10+E13</f>
        <v>2</v>
      </c>
      <c r="AQ11" s="24">
        <f>AO11-AP11</f>
        <v>1</v>
      </c>
      <c r="AR11" s="22">
        <f>IF(ISBLANK(F10),0,IF(AT9=3,0,IF(AT9=1,1,3)))</f>
        <v>1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1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1</v>
      </c>
      <c r="AZ11" s="23">
        <f>10000*(AR11+AS11)+(F10-E10+F13-E13)*100+(F10+F13)</f>
        <v>40103</v>
      </c>
      <c r="BA11" s="22" t="s">
        <v>73</v>
      </c>
      <c r="BB11" s="22">
        <f>10000*(AR11+AU11)+(E9-F9+F10-E10)*100+(E9+F10)</f>
        <v>20001</v>
      </c>
      <c r="BC11" s="24">
        <f>10000*(AS11+AU11)+(E9-F9+F13-E13)*100+(E9+F13)</f>
        <v>40102</v>
      </c>
      <c r="BD11" s="29">
        <f>-BF9</f>
        <v>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-0.5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officiels'!H12,AD!E12='Résultats officiels'!E12,'Résultats officiels'!F12=AD!F12),1,""))</f>
        <v/>
      </c>
      <c r="D12" s="68" t="str">
        <f>G9</f>
        <v>Uruguay</v>
      </c>
      <c r="E12" s="217">
        <v>0</v>
      </c>
      <c r="F12" s="217">
        <v>1</v>
      </c>
      <c r="G12" s="73" t="str">
        <f>D8</f>
        <v>Russie</v>
      </c>
      <c r="H12" s="95">
        <f t="shared" si="0"/>
        <v>2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2</v>
      </c>
      <c r="M12" s="115">
        <f>INDEX(AP9:AP12,MATCH(AK12,$AL9:$AL12,0))</f>
        <v>5</v>
      </c>
      <c r="N12" s="117">
        <f>INDEX(AQ9:AQ12,MATCH(AK12,$AL9:$AL12,0))</f>
        <v>-3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officiels'!U9=AD!U12),"E",""))</f>
        <v>E</v>
      </c>
      <c r="R12" s="98" t="str">
        <f>IF('Résultats officiels'!O12=0,"",IF(AND(U12='Résultats officiels'!U12,'Résultats officiels'!U13=AD!U13),"A",""))</f>
        <v/>
      </c>
      <c r="S12" s="286" t="str">
        <f>IF(O12=0,"",IF(AND(R12="A",O12='Résultats officiels'!O12),1,IF(AND(AD!R13="A",AD!O12='Résultats officiels'!O8),1,"")))</f>
        <v/>
      </c>
      <c r="T12" s="308" t="str">
        <f>IF(O12=0,"",IF(AND(R12="A",O12='Résultats officiels'!O12,V12='Résultats officiels'!V12,'Résultats officiels'!V13=AD!V13),1,IF(AND(AD!R13="A",AD!O12='Résultats officiels'!O8,AD!V12='Résultats officiels'!V9,'Résultats officiels'!V8=AD!V13),1,"")))</f>
        <v/>
      </c>
      <c r="U12" s="99" t="str">
        <f>IF(OR(I18&lt;2),"B1",T(J17))</f>
        <v>Espagne</v>
      </c>
      <c r="V12" s="218">
        <v>3</v>
      </c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2.98</v>
      </c>
      <c r="AM12" s="31" t="str">
        <f>G9</f>
        <v>Uruguay</v>
      </c>
      <c r="AN12" s="27">
        <f>SUM(AR12:AU12)</f>
        <v>4</v>
      </c>
      <c r="AO12" s="32">
        <f>F9+E11+E12</f>
        <v>2</v>
      </c>
      <c r="AP12" s="27">
        <f>E9+F11+F12</f>
        <v>2</v>
      </c>
      <c r="AQ12" s="33">
        <f>AO12-AP12</f>
        <v>0</v>
      </c>
      <c r="AR12" s="27">
        <f>IF(ISBLANK(E12),0,IF(AU9=3,0,IF(AU9=1,1,3)))</f>
        <v>0</v>
      </c>
      <c r="AS12" s="27">
        <f>IF(ISBLANK(E11),0,IF(AU10=3,0,IF(AU10=1,1,3)))</f>
        <v>3</v>
      </c>
      <c r="AT12" s="27">
        <f>IF(ISBLANK(F9),0,IF(AU11=3,0,IF(AU11=1,1,3)))</f>
        <v>1</v>
      </c>
      <c r="AU12" s="27" t="s">
        <v>73</v>
      </c>
      <c r="AV12" s="32" t="b">
        <f>10*(AQ9-AQ12)+AO9-AO12&lt;0</f>
        <v>0</v>
      </c>
      <c r="AW12" s="27" t="b">
        <f>10*(AQ10-AQ12)+AO10-AO12&lt;0</f>
        <v>1</v>
      </c>
      <c r="AX12" s="27" t="b">
        <f>10*(AQ11-AQ12)+AO11-AO12&lt;0</f>
        <v>0</v>
      </c>
      <c r="AY12" s="33" t="s">
        <v>73</v>
      </c>
      <c r="AZ12" s="32" t="s">
        <v>73</v>
      </c>
      <c r="BA12" s="27">
        <f>10000*(AR12+AS12)+(E12-F12+E11-F11)*100+(E12+E11)</f>
        <v>30002</v>
      </c>
      <c r="BB12" s="27">
        <f>10000*(AR12+AT12)+(F9-E9+E12-F12)*100+(F9+E12)</f>
        <v>9900</v>
      </c>
      <c r="BC12" s="33">
        <f>10000*(AS12+AT12)+(E11-F11+F9-E9)*100+(E11+F9)</f>
        <v>40102</v>
      </c>
      <c r="BD12" s="34">
        <f>-BG9</f>
        <v>0.5</v>
      </c>
      <c r="BE12" s="35">
        <f>-BG10</f>
        <v>-0.5</v>
      </c>
      <c r="BF12" s="35">
        <f>-BG11</f>
        <v>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officiels'!H13,AD!E13='Résultats officiels'!E13,'Résultats officiels'!F13=AD!F13),1,""))</f>
        <v/>
      </c>
      <c r="D13" s="71" t="str">
        <f>G8</f>
        <v>Arabie Saoudite</v>
      </c>
      <c r="E13" s="217">
        <v>1</v>
      </c>
      <c r="F13" s="217">
        <v>2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5"/>
      <c r="L13" s="175"/>
      <c r="M13" s="175"/>
      <c r="N13" s="175"/>
      <c r="O13" s="293"/>
      <c r="P13" s="293"/>
      <c r="Q13" s="97" t="str">
        <f>IF(AND('Résultats officiels'!O12&gt;0,U13='Résultats officiels'!U13),"E",IF(AND('Résultats officiels'!O8&gt;0,'Résultats officiels'!U8=AD!U13),"E",""))</f>
        <v/>
      </c>
      <c r="R13" s="98" t="str">
        <f>IF('Résultats officiels'!O8=0,"",IF(AND(U12='Résultats officiels'!U9,'Résultats officiels'!U8=AD!U13),"A",""))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Egypte</v>
      </c>
      <c r="V13" s="219">
        <v>0</v>
      </c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7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officiels'!U11=AD!U14),"E",""))</f>
        <v>E</v>
      </c>
      <c r="R14" s="98" t="str">
        <f>IF('Résultats officiels'!O14=0,"",IF(AND(U14='Résultats officiels'!U14,'Résultats officiels'!U15=AD!U15),"A",""))</f>
        <v/>
      </c>
      <c r="S14" s="286" t="str">
        <f>IF(O14=0,"",IF(AND(R14="A",O14='Résultats officiels'!O14),1,IF(AND(AD!R15="A",AD!O14='Résultats officiels'!O10),1,"")))</f>
        <v/>
      </c>
      <c r="T14" s="308" t="str">
        <f>IF(O14=0,"",IF(AND(R14="A",O14='Résultats officiels'!O14,V14='Résultats officiels'!V14,'Résultats officiels'!V15=AD!V15),1,IF(AND(AD!R15="A",AD!O14='Résultats officiels'!O10,AD!V14='Résultats officiels'!V11,'Résultats officiels'!V10=AD!V15),1,"")))</f>
        <v/>
      </c>
      <c r="U14" s="99" t="str">
        <f>IF(OR(I34&lt;2),"D1",T(J33))</f>
        <v>Argentine</v>
      </c>
      <c r="V14" s="218">
        <v>2</v>
      </c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7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officiels'!U10=AD!U15),"E",""))</f>
        <v>E</v>
      </c>
      <c r="R15" s="98" t="str">
        <f>IF('Résultats officiels'!O10=0,"",IF(AND(U15='Résultats officiels'!U10,'Résultats officiels'!U11=AD!U14),"A",""))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19">
        <v>1</v>
      </c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officiels'!H16,AD!E16='Résultats officiels'!E16,'Résultats officiels'!F16=AD!F16),1,""))</f>
        <v/>
      </c>
      <c r="D16" s="67" t="s">
        <v>124</v>
      </c>
      <c r="E16" s="217">
        <v>2</v>
      </c>
      <c r="F16" s="217">
        <v>0</v>
      </c>
      <c r="G16" s="72" t="s">
        <v>96</v>
      </c>
      <c r="H16" s="95">
        <f t="shared" si="0"/>
        <v>1</v>
      </c>
      <c r="I16" s="177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officiels'!U21=AD!U16),"E",""))</f>
        <v>E</v>
      </c>
      <c r="R16" s="98" t="str">
        <f>IF('Résultats officiels'!O16=0,"",IF(AND(U16='Résultats officiels'!U16,'Résultats officiels'!U17=AD!U17),"A",""))</f>
        <v/>
      </c>
      <c r="S16" s="286" t="str">
        <f>IF(O16=0,"",IF(AND(R16="A",O16='Résultats officiels'!O16),1,IF(AND(AD!R17="A",AD!O16='Résultats officiels'!O20),1,"")))</f>
        <v/>
      </c>
      <c r="T16" s="308" t="str">
        <f>IF(O16=0,"",IF(AND(R16="A",O16='Résultats officiels'!O16,V16='Résultats officiels'!V16,'Résultats officiels'!V17=AD!V17),1,IF(AND(AD!R17="A",AD!O16='Résultats officiels'!O20,AD!V16='Résultats officiels'!V21,'Résultats officiels'!V20=AD!V17),1,"")))</f>
        <v/>
      </c>
      <c r="U16" s="121" t="str">
        <f>IF(OR(I42&lt;2),"E1",T(J41))</f>
        <v>Brésil</v>
      </c>
      <c r="V16" s="218">
        <v>4</v>
      </c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officiels'!H17,AD!E17='Résultats officiels'!E17,'Résultats officiels'!F17=AD!F17),1,""))</f>
        <v/>
      </c>
      <c r="D17" s="68" t="s">
        <v>101</v>
      </c>
      <c r="E17" s="217">
        <v>1</v>
      </c>
      <c r="F17" s="217">
        <v>2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7</v>
      </c>
      <c r="L17" s="104">
        <f>INDEX(AO17:AO20,MATCH(AK17,$AL17:$AL20,0))</f>
        <v>6</v>
      </c>
      <c r="M17" s="103">
        <f>INDEX(AP17:AP20,MATCH(AK17,$AL17:$AL20,0))</f>
        <v>3</v>
      </c>
      <c r="N17" s="123">
        <f>INDEX(AQ17:AQ20,MATCH(AK17,$AL17:$AL20,0))</f>
        <v>3</v>
      </c>
      <c r="O17" s="293"/>
      <c r="P17" s="293"/>
      <c r="Q17" s="97" t="str">
        <f>IF(AND('Résultats officiels'!O16&gt;0,U17='Résultats officiels'!U17),"E",IF(AND('Résultats officiels'!O20&gt;0,'Résultats officiels'!U20=AD!U17),"E",""))</f>
        <v/>
      </c>
      <c r="R17" s="98" t="str">
        <f>IF('Résultats officiels'!O20=0,"",IF(AND(U16='Résultats officiels'!U21,'Résultats officiels'!U20=AD!U17),"A",""))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Corée du Sud</v>
      </c>
      <c r="V17" s="219">
        <v>0</v>
      </c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4</v>
      </c>
      <c r="AO17" s="23">
        <f>E16+E18+F20</f>
        <v>4</v>
      </c>
      <c r="AP17" s="22">
        <f>F16+F18+E20</f>
        <v>4</v>
      </c>
      <c r="AQ17" s="24">
        <f>AO17-AP17</f>
        <v>0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1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30002</v>
      </c>
      <c r="BA17" s="22">
        <f>10000*(AS17+AU17)+(E16-F16+F20-E20)*100+(E16+F20)</f>
        <v>40204</v>
      </c>
      <c r="BB17" s="22">
        <f>10000*(AT17+AU17)+(F20-E20+E18-F18)*100+(F20+E18)</f>
        <v>9802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officiels'!H18,AD!E18='Résultats officiels'!E18,'Résultats officiels'!F18=AD!F18),1,""))</f>
        <v/>
      </c>
      <c r="D18" s="68" t="str">
        <f>D16</f>
        <v>Maroc</v>
      </c>
      <c r="E18" s="217">
        <v>0</v>
      </c>
      <c r="F18" s="217">
        <v>2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6</v>
      </c>
      <c r="L18" s="109">
        <f>INDEX(AO17:AO20,MATCH(AK18,$AL17:$AL20,0))</f>
        <v>5</v>
      </c>
      <c r="M18" s="108">
        <f>INDEX(AP17:AP20,MATCH(AK18,$AL17:$AL20,0))</f>
        <v>3</v>
      </c>
      <c r="N18" s="110">
        <f>INDEX(AQ17:AQ20,MATCH(AK18,$AL17:$AL20,0))</f>
        <v>2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officiels'!U23=AD!U18),"E",""))</f>
        <v>E</v>
      </c>
      <c r="R18" s="98" t="str">
        <f>IF('Résultats officiels'!O18=0,"",IF(AND(U18='Résultats officiels'!U18,'Résultats officiels'!U19=AD!U19),"A",""))</f>
        <v/>
      </c>
      <c r="S18" s="286" t="str">
        <f>IF(O18=0,"",IF(AND(R18="A",O18='Résultats officiels'!O18),1,IF(AND(AD!R19="A",AD!O18='Résultats officiels'!O22),1,"")))</f>
        <v/>
      </c>
      <c r="T18" s="308" t="str">
        <f>IF(O18=0,"",IF(AND(R18="A",O18='Résultats officiels'!O18,V18='Résultats officiels'!V18,'Résultats officiels'!V19=AD!V19),1,IF(AND(AD!R19="A",AD!O18='Résultats officiels'!O22,AD!V18='Résultats officiels'!V23,'Résultats officiels'!V22=AD!V19),1,"")))</f>
        <v/>
      </c>
      <c r="U18" s="121" t="str">
        <f>IF(OR(I58&lt;2),"G1",T(J57))</f>
        <v>Belgique</v>
      </c>
      <c r="V18" s="218">
        <v>2</v>
      </c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1</v>
      </c>
      <c r="AP18" s="22">
        <f>E16+E19+F21</f>
        <v>6</v>
      </c>
      <c r="AQ18" s="24">
        <f>AO18-AP18</f>
        <v>-5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-299</v>
      </c>
      <c r="BA18" s="22">
        <f>10000*(AR18+AU18)+(F16-E16+F19-E19)*100+(F16+F19)</f>
        <v>-400</v>
      </c>
      <c r="BB18" s="22" t="s">
        <v>73</v>
      </c>
      <c r="BC18" s="24">
        <f>10000*(AT18+AU18)+(F19-E19+E21-F21)*100+(F19+E21)</f>
        <v>-299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officiels'!H19,AD!E19='Résultats officiels'!E19,'Résultats officiels'!F19=AD!F19),1,""))</f>
        <v/>
      </c>
      <c r="D19" s="68" t="str">
        <f>G17</f>
        <v>Espagne</v>
      </c>
      <c r="E19" s="217">
        <v>2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4</v>
      </c>
      <c r="L19" s="112">
        <f>INDEX(AO17:AO20,MATCH(AK19,$AL17:$AL20,0))</f>
        <v>4</v>
      </c>
      <c r="M19" s="111">
        <f>INDEX(AP17:AP20,MATCH(AK19,$AL17:$AL20,0))</f>
        <v>4</v>
      </c>
      <c r="N19" s="113">
        <f>INDEX(AQ17:AQ20,MATCH(AK19,$AL17:$AL20,0))</f>
        <v>0</v>
      </c>
      <c r="O19" s="293"/>
      <c r="P19" s="293"/>
      <c r="Q19" s="97" t="str">
        <f>IF(AND('Résultats officiels'!O18&gt;0,U19='Résultats officiels'!U19),"E",IF(AND('Résultats officiels'!O22&gt;0,'Résultats officiels'!U22=AD!U19),"E",""))</f>
        <v>E</v>
      </c>
      <c r="R19" s="98" t="str">
        <f>IF('Résultats officiels'!O22=0,"",IF(AND(U18='Résultats officiels'!U23,'Résultats officiels'!U22=AD!U19),"A",""))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Colombie</v>
      </c>
      <c r="V19" s="219">
        <v>0</v>
      </c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6</v>
      </c>
      <c r="AO19" s="23">
        <f>E17+F18+F21</f>
        <v>5</v>
      </c>
      <c r="AP19" s="22">
        <f>F17+E18+E21</f>
        <v>3</v>
      </c>
      <c r="AQ19" s="24">
        <f>AO19-AP19</f>
        <v>2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60304</v>
      </c>
      <c r="BA19" s="22" t="s">
        <v>73</v>
      </c>
      <c r="BB19" s="22">
        <f>10000*(AR19+AU19)+(E17-F17+F18-E18)*100+(E17+F18)</f>
        <v>30103</v>
      </c>
      <c r="BC19" s="24">
        <f>10000*(AS19+AU19)+(E17-F17+F21-E21)*100+(E17+F21)</f>
        <v>30003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>
        <f>IF(H20=0,"",IF(H20='Résultats officiels'!H20,1,""))</f>
        <v>1</v>
      </c>
      <c r="C20" s="75">
        <f>IF(H20=0,"",IF(AND(H20='Résultats officiels'!H20,AD!E20='Résultats officiels'!E20,'Résultats officiels'!F20=AD!F20),1,""))</f>
        <v>1</v>
      </c>
      <c r="D20" s="68" t="str">
        <f>G17</f>
        <v>Espagne</v>
      </c>
      <c r="E20" s="217">
        <v>2</v>
      </c>
      <c r="F20" s="217">
        <v>2</v>
      </c>
      <c r="G20" s="73" t="str">
        <f>D16</f>
        <v>Maroc</v>
      </c>
      <c r="H20" s="95">
        <f t="shared" si="0"/>
        <v>3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1</v>
      </c>
      <c r="M20" s="115">
        <f>INDEX(AP17:AP20,MATCH(AK20,$AL17:$AL20,0))</f>
        <v>6</v>
      </c>
      <c r="N20" s="117">
        <f>INDEX(AQ17:AQ20,MATCH(AK20,$AL17:$AL20,0))</f>
        <v>-5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officiels'!U17=AD!U20),"E",""))</f>
        <v/>
      </c>
      <c r="R20" s="98" t="str">
        <f>IF('Résultats officiels'!O20=0,"",IF(AND(U20='Résultats officiels'!U20,'Résultats officiels'!U21=AD!U21),"A",""))</f>
        <v/>
      </c>
      <c r="S20" s="286" t="str">
        <f>IF(O20=0,"",IF(AND(R20="A",O20='Résultats officiels'!O20),1,IF(AND(AD!R21="A",AD!O20='Résultats officiels'!O16),1,"")))</f>
        <v/>
      </c>
      <c r="T20" s="308" t="str">
        <f>IF(O20=0,"",IF(AND(R20="A",O20='Résultats officiels'!O20,V20='Résultats officiels'!V20,'Résultats officiels'!V21=AD!V21),1,IF(AND(AD!R21="A",AD!O20='Résultats officiels'!O16,AD!V20='Résultats officiels'!V17,'Résultats officiels'!V16=AD!V21),1,"")))</f>
        <v/>
      </c>
      <c r="U20" s="121" t="str">
        <f>IF(OR(I50&lt;2),"F1",T(J49))</f>
        <v>Allemagne</v>
      </c>
      <c r="V20" s="218">
        <v>2</v>
      </c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7</v>
      </c>
      <c r="AO20" s="32">
        <f>F17+E19+E20</f>
        <v>6</v>
      </c>
      <c r="AP20" s="27">
        <f>E17+F19+F20</f>
        <v>3</v>
      </c>
      <c r="AQ20" s="33">
        <f>AO20-AP20</f>
        <v>3</v>
      </c>
      <c r="AR20" s="27">
        <f>IF(ISBLANK(E20),0,IF(AU17=3,0,IF(AU17=1,1,3)))</f>
        <v>1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40204</v>
      </c>
      <c r="BB20" s="27">
        <f>10000*(AR20+AT20)+(E20-F20+F17-E17)*100+(E20+F17)</f>
        <v>40104</v>
      </c>
      <c r="BC20" s="33">
        <f>10000*(AS20+AT20)+(E19-F19+F17-E17)*100+(E19+F17)</f>
        <v>60304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officiels'!H21,AD!E21='Résultats officiels'!E21,'Résultats officiels'!F21=AD!F21),1,""))</f>
        <v/>
      </c>
      <c r="D21" s="71" t="str">
        <f>G16</f>
        <v>Iran</v>
      </c>
      <c r="E21" s="217">
        <v>1</v>
      </c>
      <c r="F21" s="217">
        <v>2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5"/>
      <c r="L21" s="175"/>
      <c r="M21" s="175"/>
      <c r="N21" s="175"/>
      <c r="O21" s="293"/>
      <c r="P21" s="293"/>
      <c r="Q21" s="97" t="str">
        <f>IF(AND('Résultats officiels'!O20&gt;0,U21='Résultats officiels'!U21),"E",IF(AND('Résultats officiels'!O16&gt;0,'Résultats officiels'!U16=AD!U21),"E",""))</f>
        <v/>
      </c>
      <c r="R21" s="98" t="str">
        <f>IF('Résultats officiels'!O16=0,"",IF(AND(U20='Résultats officiels'!U17,'Résultats officiels'!U16=AD!U21),"A",""))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Costa Rica</v>
      </c>
      <c r="V21" s="219">
        <v>1</v>
      </c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7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officiels'!U19=AD!U22),"E",""))</f>
        <v/>
      </c>
      <c r="R22" s="98" t="str">
        <f>IF('Résultats officiels'!O22=0,"",IF(AND(U22='Résultats officiels'!U22,'Résultats officiels'!U23=AD!U23),"A",""))</f>
        <v/>
      </c>
      <c r="S22" s="286" t="str">
        <f>IF(O22=0,"",IF(AND(R22="A",O22='Résultats officiels'!O22),1,IF(AND(AD!R23="A",AD!O22='Résultats officiels'!O18),1,"")))</f>
        <v/>
      </c>
      <c r="T22" s="308" t="str">
        <f>IF(O22=0,"",IF(AND(R22="A",O22='Résultats officiels'!O22,V22='Résultats officiels'!V22,'Résultats officiels'!V23=AD!V23),1,IF(AND(AD!R23="A",AD!O22='Résultats officiels'!O18,AD!V22='Résultats officiels'!V19,'Résultats officiels'!V18=AD!V23),1,"")))</f>
        <v/>
      </c>
      <c r="U22" s="121" t="str">
        <f>IF(OR(I66&lt;2),"H1",T(J65))</f>
        <v>Sénégal</v>
      </c>
      <c r="V22" s="218">
        <v>3</v>
      </c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7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officiels'!U18=AD!U23),"E",""))</f>
        <v>E</v>
      </c>
      <c r="R23" s="98" t="str">
        <f>IF('Résultats officiels'!O18=0,"",IF(AND(U22='Résultats officiels'!U19,'Résultats officiels'!U18=AD!U23),"A",""))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2</v>
      </c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officiels'!H24,AD!E24='Résultats officiels'!E24,'Résultats officiels'!F24=AD!F24),1,""))</f>
        <v/>
      </c>
      <c r="D24" s="67" t="s">
        <v>88</v>
      </c>
      <c r="E24" s="217">
        <v>3</v>
      </c>
      <c r="F24" s="217">
        <v>0</v>
      </c>
      <c r="G24" s="72" t="s">
        <v>76</v>
      </c>
      <c r="H24" s="95">
        <f t="shared" si="0"/>
        <v>1</v>
      </c>
      <c r="I24" s="177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officiels'!H25,AD!E25='Résultats officiels'!E25,'Résultats officiels'!F25=AD!F25),1,""))</f>
        <v/>
      </c>
      <c r="D25" s="68" t="s">
        <v>125</v>
      </c>
      <c r="E25" s="217">
        <v>2</v>
      </c>
      <c r="F25" s="217">
        <v>1</v>
      </c>
      <c r="G25" s="73" t="s">
        <v>126</v>
      </c>
      <c r="H25" s="95">
        <f t="shared" si="0"/>
        <v>1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8</v>
      </c>
      <c r="M25" s="103">
        <f>INDEX(AP25:AP28,MATCH(AK25,$AL25:$AL28,0))</f>
        <v>2</v>
      </c>
      <c r="N25" s="123">
        <f>INDEX(AQ25:AQ28,MATCH(AK25,$AL25:$AL28,0))</f>
        <v>6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8</v>
      </c>
      <c r="AP25" s="22">
        <f>F24+F26+E28</f>
        <v>2</v>
      </c>
      <c r="AQ25" s="24">
        <f>AO25-AP25</f>
        <v>6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60505</v>
      </c>
      <c r="BA25" s="22">
        <f>10000*(AS25+AU25)+(E24-F24+F28-E28)*100+(E24+F28)</f>
        <v>60406</v>
      </c>
      <c r="BB25" s="22">
        <f>10000*(AT25+AU25)+(F28-E28+E26-F26)*100+(F28+E26)</f>
        <v>60305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officiels'!H26,AD!E26='Résultats officiels'!E26,'Résultats officiels'!F26=AD!F26),1,""))</f>
        <v/>
      </c>
      <c r="D26" s="68" t="str">
        <f>D24</f>
        <v>France</v>
      </c>
      <c r="E26" s="217">
        <v>2</v>
      </c>
      <c r="F26" s="217">
        <v>0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3</v>
      </c>
      <c r="L26" s="109">
        <f>INDEX(AO25:AO28,MATCH(AK26,$AL25:$AL28,0))</f>
        <v>4</v>
      </c>
      <c r="M26" s="108">
        <f>INDEX(AP25:AP28,MATCH(AK26,$AL25:$AL28,0))</f>
        <v>5</v>
      </c>
      <c r="N26" s="110">
        <f>INDEX(AQ25:AQ28,MATCH(AK26,$AL25:$AL28,0))</f>
        <v>-1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officiels'!U28=AD!U26),"E",""))</f>
        <v/>
      </c>
      <c r="R26" s="98" t="str">
        <f>IF('Résultats officiels'!O26=0,"",IF(AND(U26='Résultats officiels'!U26,'Résultats officiels'!U27=AD!U27),"A",""))</f>
        <v/>
      </c>
      <c r="S26" s="286" t="str">
        <f>IF(O26=0,"",IF(AND(R26="A",O26='Résultats officiels'!O26),1,IF(AND(AD!R27="A",AD!O26='Résultats officiels'!O28),1,"")))</f>
        <v/>
      </c>
      <c r="T26" s="287" t="str">
        <f>IF(O26=0,"",IF(AND(R26="A",O26='Résultats officiels'!O26,V26='Résultats officiels'!V26,'Résultats officiels'!V27=AD!V27),1,IF(AND(AD!R27="A",AD!O26='Résultats officiels'!O28,AD!V26='Résultats officiels'!V28,'Résultats officiels'!V29=AD!V27),1,"")))</f>
        <v/>
      </c>
      <c r="U26" s="125" t="str">
        <f>IF(100*V8+W8&gt;100*V9+W9,U8,IF(100*V8+W8&lt;100*V9+W9,U9,CONCATENATE(U8," ou ",U9)))</f>
        <v>Portugal</v>
      </c>
      <c r="V26" s="218">
        <v>2</v>
      </c>
      <c r="W26" s="100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3.96</v>
      </c>
      <c r="AM26" s="21" t="str">
        <f>G24</f>
        <v>Australie</v>
      </c>
      <c r="AN26" s="22">
        <f>SUM(AR26:AU26)</f>
        <v>3</v>
      </c>
      <c r="AO26" s="23">
        <f>F24+F27+E29</f>
        <v>2</v>
      </c>
      <c r="AP26" s="22">
        <f>E24+E27+F29</f>
        <v>5</v>
      </c>
      <c r="AQ26" s="24">
        <f>AO26-AP26</f>
        <v>-3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3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29802</v>
      </c>
      <c r="BA26" s="22">
        <f>10000*(AR26+AU26)+(F24-E24+F27-E27)*100+(F24+F27)</f>
        <v>-400</v>
      </c>
      <c r="BB26" s="22" t="s">
        <v>73</v>
      </c>
      <c r="BC26" s="24">
        <f>10000*(AT26+AU26)+(F27-E27+E29-F29)*100+(F27+E29)</f>
        <v>30002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officiels'!H27,AD!E27='Résultats officiels'!E27,'Résultats officiels'!F27=AD!F27),1,""))</f>
        <v/>
      </c>
      <c r="D27" s="68" t="str">
        <f>G25</f>
        <v>Danemark</v>
      </c>
      <c r="E27" s="217">
        <v>1</v>
      </c>
      <c r="F27" s="217">
        <v>0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Pérou</v>
      </c>
      <c r="K27" s="111">
        <f>INDEX(AN25:AN28,MATCH(AK27,$AL25:$AL28,0))</f>
        <v>3</v>
      </c>
      <c r="L27" s="112">
        <f>INDEX(AO25:AO28,MATCH(AK27,$AL25:$AL28,0))</f>
        <v>3</v>
      </c>
      <c r="M27" s="111">
        <f>INDEX(AP25:AP28,MATCH(AK27,$AL25:$AL28,0))</f>
        <v>5</v>
      </c>
      <c r="N27" s="113">
        <f>INDEX(AQ25:AQ28,MATCH(AK27,$AL25:$AL28,0))</f>
        <v>-2</v>
      </c>
      <c r="O27" s="293"/>
      <c r="P27" s="293"/>
      <c r="Q27" s="97" t="str">
        <f>IF(AND('Résultats officiels'!O26&gt;0,U27='Résultats officiels'!U27),"E",IF(AND('Résultats officiels'!O28&gt;0,'Résultats officiels'!U29=AD!U27),"E",""))</f>
        <v>E</v>
      </c>
      <c r="R27" s="98" t="str">
        <f>IF('Résultats officiels'!O28=0,"",IF(AND(U26='Résultats officiels'!U28,'Résultats officiels'!U29=AD!U27),"A",""))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4</v>
      </c>
      <c r="W27" s="100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2.97</v>
      </c>
      <c r="AL27" s="28">
        <f>SUM(BD27:BG27)+2.47</f>
        <v>2.97</v>
      </c>
      <c r="AM27" s="21" t="str">
        <f>D25</f>
        <v>Pérou</v>
      </c>
      <c r="AN27" s="22">
        <f>SUM(AR27:AU27)</f>
        <v>3</v>
      </c>
      <c r="AO27" s="23">
        <f>E25+F26+F29</f>
        <v>3</v>
      </c>
      <c r="AP27" s="22">
        <f>F25+E26+E29</f>
        <v>5</v>
      </c>
      <c r="AQ27" s="24">
        <f>AO27-AP27</f>
        <v>-2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3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-299</v>
      </c>
      <c r="BA27" s="22" t="s">
        <v>73</v>
      </c>
      <c r="BB27" s="22">
        <f>10000*(AR27+AU27)+(E25-F25+F26-E26)*100+(E25+F26)</f>
        <v>29902</v>
      </c>
      <c r="BC27" s="24">
        <f>10000*(AS27+AU27)+(E25-F25+F29-E29)*100+(E25+F29)</f>
        <v>30003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officiels'!H28,AD!E28='Résultats officiels'!E28,'Résultats officiels'!F28=AD!F28),1,""))</f>
        <v/>
      </c>
      <c r="D28" s="68" t="str">
        <f>G25</f>
        <v>Danemark</v>
      </c>
      <c r="E28" s="217">
        <v>2</v>
      </c>
      <c r="F28" s="217">
        <v>3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Australie</v>
      </c>
      <c r="K28" s="115">
        <f>INDEX(AN25:AN28,MATCH(AK28,$AL25:$AL28,0))</f>
        <v>3</v>
      </c>
      <c r="L28" s="116">
        <f>INDEX(AO25:AO28,MATCH(AK28,$AL25:$AL28,0))</f>
        <v>2</v>
      </c>
      <c r="M28" s="115">
        <f>INDEX(AP25:AP28,MATCH(AK28,$AL25:$AL28,0))</f>
        <v>5</v>
      </c>
      <c r="N28" s="117">
        <f>INDEX(AQ25:AQ28,MATCH(AK28,$AL25:$AL28,0))</f>
        <v>-3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officiels'!U26=AD!U28),"E",""))</f>
        <v/>
      </c>
      <c r="R28" s="98" t="str">
        <f>IF('Résultats officiels'!O28=0,"",IF(AND(U28='Résultats officiels'!U28,'Résultats officiels'!U29=AD!U29),"A",""))</f>
        <v/>
      </c>
      <c r="S28" s="286" t="str">
        <f>IF(O28=0,"",IF(AND(R28="A",O28='Résultats officiels'!O28),1,IF(AND(AD!R29="A",AD!O28='Résultats officiels'!O26),1,"")))</f>
        <v/>
      </c>
      <c r="T28" s="287" t="str">
        <f>IF(O28=0,"",IF(AND(R28="A",O28='Résultats officiels'!O28,V28='Résultats officiels'!V28,'Résultats officiels'!V29=AD!V29),1,IF(AND(AD!R29="A",AD!O28='Résultats officiels'!O26,AD!V28='Résultats officiels'!V26,'Résultats officiels'!V27=AD!V29),1,"")))</f>
        <v/>
      </c>
      <c r="U28" s="125" t="str">
        <f>IF(100*V12+W12&gt;100*V13+W13,U12,IF(100*V12+W12&lt;100*V13+W13,U13,CONCATENATE(U12," ou ",U13)))</f>
        <v>Espagne</v>
      </c>
      <c r="V28" s="218">
        <v>3</v>
      </c>
      <c r="W28" s="100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3.96</v>
      </c>
      <c r="AL28" s="30">
        <f>SUM(BD28:BG28)+2.48</f>
        <v>1.98</v>
      </c>
      <c r="AM28" s="31" t="str">
        <f>G25</f>
        <v>Danemark</v>
      </c>
      <c r="AN28" s="27">
        <f>SUM(AR28:AU28)</f>
        <v>3</v>
      </c>
      <c r="AO28" s="32">
        <f>F25+E27+E28</f>
        <v>4</v>
      </c>
      <c r="AP28" s="27">
        <f>E25+F27+F28</f>
        <v>5</v>
      </c>
      <c r="AQ28" s="33">
        <f>AO28-AP28</f>
        <v>-1</v>
      </c>
      <c r="AR28" s="27">
        <f>IF(ISBLANK(E28),0,IF(AU25=3,0,IF(AU25=1,1,3)))</f>
        <v>0</v>
      </c>
      <c r="AS28" s="27">
        <f>IF(ISBLANK(E27),0,IF(AU26=3,0,IF(AU26=1,1,3)))</f>
        <v>3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30003</v>
      </c>
      <c r="BB28" s="27">
        <f>10000*(AR28+AT28)+(E28-F28+F25-E25)*100+(E28+F25)</f>
        <v>-197</v>
      </c>
      <c r="BC28" s="33">
        <f>10000*(AS28+AT28)+(E27-F27+F25-E25)*100+(E27+F25)</f>
        <v>30002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officiels'!H29,AD!E29='Résultats officiels'!E29,'Résultats officiels'!F29=AD!F29),1,""))</f>
        <v/>
      </c>
      <c r="D29" s="71" t="str">
        <f>G24</f>
        <v>Australie</v>
      </c>
      <c r="E29" s="217">
        <v>2</v>
      </c>
      <c r="F29" s="217">
        <v>1</v>
      </c>
      <c r="G29" s="74" t="str">
        <f>D25</f>
        <v>Pérou</v>
      </c>
      <c r="H29" s="95">
        <f t="shared" si="0"/>
        <v>1</v>
      </c>
      <c r="I29" s="118"/>
      <c r="J29" s="119" t="str">
        <f>IF(OR(I27&lt;3,I26&lt;2),"TIRAGE AU SORT !!!"," ")</f>
        <v xml:space="preserve"> </v>
      </c>
      <c r="K29" s="175"/>
      <c r="L29" s="175"/>
      <c r="M29" s="175"/>
      <c r="N29" s="175"/>
      <c r="O29" s="293"/>
      <c r="P29" s="293"/>
      <c r="Q29" s="97" t="str">
        <f>IF(AND('Résultats officiels'!O28&gt;0,U29='Résultats officiels'!U29),"E",IF(AND('Résultats officiels'!O26&gt;0,'Résultats officiels'!U27=AD!U29),"E",""))</f>
        <v/>
      </c>
      <c r="R29" s="98" t="str">
        <f>IF('Résultats officiels'!O26=0,"",IF(AND(U28='Résultats officiels'!U26,'Résultats officiels'!U27=AD!U29),"A",""))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1</v>
      </c>
      <c r="W29" s="100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7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officiels'!U32=AD!U30),"E",""))</f>
        <v>E</v>
      </c>
      <c r="R30" s="98" t="str">
        <f>IF('Résultats officiels'!O30=0,"",IF(AND(U30='Résultats officiels'!U30,'Résultats officiels'!U31=AD!U31),"A",""))</f>
        <v>A</v>
      </c>
      <c r="S30" s="286" t="str">
        <f>IF(O30=0,"",IF(AND(R30="A",O30='Résultats officiels'!O30),1,IF(AND(AD!R31="A",AD!O30='Résultats officiels'!O32),1,"")))</f>
        <v/>
      </c>
      <c r="T30" s="287" t="str">
        <f>IF(O30=0,"",IF(AND(R30="A",O30='Résultats officiels'!O30,V30='Résultats officiels'!V30,'Résultats officiels'!V31=AD!V31),1,IF(AND(AD!R31="A",AD!O30='Résultats officiels'!O32,AD!V30='Résultats officiels'!V32,'Résultats officiels'!V33=AD!V31),1,"")))</f>
        <v/>
      </c>
      <c r="U30" s="125" t="str">
        <f>IF(100*V16+W16&gt;100*V17+W17,U16,IF(100*V16+W16&lt;100*V17+W17,U17,CONCATENATE(U16," ou ",U17)))</f>
        <v>Brésil</v>
      </c>
      <c r="V30" s="218">
        <v>3</v>
      </c>
      <c r="W30" s="100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7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officiels'!U33=AD!U31),"E",""))</f>
        <v>E</v>
      </c>
      <c r="R31" s="98" t="str">
        <f>IF('Résultats officiels'!O32=0,"",IF(AND(U30='Résultats officiels'!U32,'Résultats officiels'!U33=AD!U31),"A",""))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1</v>
      </c>
      <c r="W31" s="100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officiels'!H32,AD!E32='Résultats officiels'!E32,'Résultats officiels'!F32=AD!F32),1,""))</f>
        <v/>
      </c>
      <c r="D32" s="67" t="s">
        <v>94</v>
      </c>
      <c r="E32" s="217">
        <v>2</v>
      </c>
      <c r="F32" s="217">
        <v>1</v>
      </c>
      <c r="G32" s="72" t="s">
        <v>127</v>
      </c>
      <c r="H32" s="95">
        <f t="shared" si="0"/>
        <v>1</v>
      </c>
      <c r="I32" s="177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officiels'!U30=AD!U32),"E",""))</f>
        <v/>
      </c>
      <c r="R32" s="98" t="str">
        <f>IF('Résultats officiels'!O32=0,"",IF(AND(U32='Résultats officiels'!U32,'Résultats officiels'!U33=AD!U33),"A",""))</f>
        <v/>
      </c>
      <c r="S32" s="286" t="str">
        <f>IF(O32=0,"",IF(AND(R32="A",O32='Résultats officiels'!O32),1,IF(AND(AD!R33="A",AD!O32='Résultats officiels'!O30),1,"")))</f>
        <v/>
      </c>
      <c r="T32" s="287" t="str">
        <f>IF(O32=0,"",IF(AND(R32="A",O32='Résultats officiels'!O32,V32='Résultats officiels'!V32,'Résultats officiels'!V33=AD!V33),1,IF(AND(AD!R33="A",AD!O32='Résultats officiels'!O30,AD!V32='Résultats officiels'!V30,'Résultats officiels'!V31=AD!V33),1,"")))</f>
        <v/>
      </c>
      <c r="U32" s="125" t="str">
        <f>IF(100*V20+W20&gt;100*V21+W21,U20,IF(100*V20+W20&lt;100*V21+W21,U21,CONCATENATE(U20," ou ",U21)))</f>
        <v>Allemagne</v>
      </c>
      <c r="V32" s="218">
        <v>2</v>
      </c>
      <c r="W32" s="100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 t="str">
        <f>IF(H33=0,"",IF(AND(H33='Résultats officiels'!H33,AD!E33='Résultats officiels'!E33,'Résultats officiels'!F33=AD!F33),1,""))</f>
        <v/>
      </c>
      <c r="D33" s="68" t="s">
        <v>37</v>
      </c>
      <c r="E33" s="217">
        <v>2</v>
      </c>
      <c r="F33" s="217">
        <v>1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9</v>
      </c>
      <c r="L33" s="104">
        <f>INDEX(AO33:AO36,MATCH(AK33,$AL33:$AL36,0))</f>
        <v>6</v>
      </c>
      <c r="M33" s="103">
        <f>INDEX(AP33:AP36,MATCH(AK33,$AL33:$AL36,0))</f>
        <v>3</v>
      </c>
      <c r="N33" s="123">
        <f>INDEX(AQ33:AQ36,MATCH(AK33,$AL33:$AL36,0))</f>
        <v>3</v>
      </c>
      <c r="O33" s="293"/>
      <c r="P33" s="293"/>
      <c r="Q33" s="97" t="str">
        <f>IF(AND('Résultats officiels'!O32&gt;0,U33='Résultats officiels'!U33),"E",IF(AND('Résultats officiels'!O30&gt;0,'Résultats officiels'!U31=AD!U33),"E",""))</f>
        <v/>
      </c>
      <c r="R33" s="98" t="str">
        <f>IF('Résultats officiels'!O30=0,"",IF(AND(U32='Résultats officiels'!U30,'Résultats officiels'!U31=AD!U33),"A",""))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Sénégal</v>
      </c>
      <c r="V33" s="219">
        <v>1</v>
      </c>
      <c r="W33" s="100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9</v>
      </c>
      <c r="AO33" s="23">
        <f>E32+E34+F36</f>
        <v>6</v>
      </c>
      <c r="AP33" s="22">
        <f>F32+F34+E36</f>
        <v>3</v>
      </c>
      <c r="AQ33" s="24">
        <f>AO33-AP33</f>
        <v>3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60205</v>
      </c>
      <c r="BA33" s="22">
        <f>10000*(AS33+AU33)+(E32-F32+F36-E36)*100+(E32+F36)</f>
        <v>60203</v>
      </c>
      <c r="BB33" s="22">
        <f>10000*(AT33+AU33)+(F36-E36+E34-F34)*100+(F36+E34)</f>
        <v>60204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officiels'!H34,AD!E34='Résultats officiels'!E34,'Résultats officiels'!F34=AD!F34),1,""))</f>
        <v/>
      </c>
      <c r="D34" s="68" t="str">
        <f>D32</f>
        <v>Argentine</v>
      </c>
      <c r="E34" s="217">
        <v>3</v>
      </c>
      <c r="F34" s="217">
        <v>2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4</v>
      </c>
      <c r="L34" s="109">
        <f>INDEX(AO33:AO36,MATCH(AK34,$AL33:$AL36,0))</f>
        <v>5</v>
      </c>
      <c r="M34" s="108">
        <f>INDEX(AP33:AP36,MATCH(AK34,$AL33:$AL36,0))</f>
        <v>5</v>
      </c>
      <c r="N34" s="110">
        <f>INDEX(AQ33:AQ36,MATCH(AK34,$AL33:$AL36,0))</f>
        <v>0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2.96</v>
      </c>
      <c r="AM34" s="21" t="str">
        <f>G32</f>
        <v>Islande</v>
      </c>
      <c r="AN34" s="22">
        <f>SUM(AR34:AU34)</f>
        <v>2</v>
      </c>
      <c r="AO34" s="23">
        <f>F32+F35+E37</f>
        <v>3</v>
      </c>
      <c r="AP34" s="22">
        <f>E32+E35+F37</f>
        <v>4</v>
      </c>
      <c r="AQ34" s="24">
        <f>AO34-AP34</f>
        <v>-1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1</v>
      </c>
      <c r="AU34" s="22">
        <f>IF(ISBLANK(F35),0,IF(F35&gt;E35,3,IF(F35=E35,1,0)))</f>
        <v>1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1</v>
      </c>
      <c r="AZ34" s="23">
        <f>10000*(AR34+AT34)+(F32-E32+E37-F37)*100+(F32+E37)</f>
        <v>9902</v>
      </c>
      <c r="BA34" s="22">
        <f>10000*(AR34+AU34)+(F32-E32+F35-E35)*100+(F32+F35)</f>
        <v>9902</v>
      </c>
      <c r="BB34" s="22" t="s">
        <v>73</v>
      </c>
      <c r="BC34" s="24">
        <f>10000*(AT34+AU34)+(F35-E35+E37-F37)*100+(F35+E37)</f>
        <v>20002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officiels'!H35,AD!E35='Résultats officiels'!E35,'Résultats officiels'!F35=AD!F35),1,""))</f>
        <v/>
      </c>
      <c r="D35" s="68" t="str">
        <f>G33</f>
        <v>Nigéria</v>
      </c>
      <c r="E35" s="217">
        <v>1</v>
      </c>
      <c r="F35" s="217">
        <v>1</v>
      </c>
      <c r="G35" s="73" t="str">
        <f>G32</f>
        <v>Islande</v>
      </c>
      <c r="H35" s="95">
        <f t="shared" si="0"/>
        <v>3</v>
      </c>
      <c r="I35" s="106">
        <f>AI35</f>
        <v>3</v>
      </c>
      <c r="J35" s="68" t="str">
        <f>INDEX(AM33:AM36,MATCH(AK35,$AL33:$AL36,0))</f>
        <v>Islande</v>
      </c>
      <c r="K35" s="111">
        <f>INDEX(AN33:AN36,MATCH(AK35,$AL33:$AL36,0))</f>
        <v>2</v>
      </c>
      <c r="L35" s="112">
        <f>INDEX(AO33:AO36,MATCH(AK35,$AL33:$AL36,0))</f>
        <v>3</v>
      </c>
      <c r="M35" s="111">
        <f>INDEX(AP33:AP36,MATCH(AK35,$AL33:$AL36,0))</f>
        <v>4</v>
      </c>
      <c r="N35" s="113">
        <f>INDEX(AQ33:AQ36,MATCH(AK35,$AL33:$AL36,0))</f>
        <v>-1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2.96</v>
      </c>
      <c r="AL35" s="28">
        <f>SUM(BD35:BG35)+2.47</f>
        <v>1.9700000000000002</v>
      </c>
      <c r="AM35" s="21" t="str">
        <f>D33</f>
        <v>Croatie</v>
      </c>
      <c r="AN35" s="22">
        <f>SUM(AR35:AU35)</f>
        <v>4</v>
      </c>
      <c r="AO35" s="23">
        <f>E33+F34+F37</f>
        <v>5</v>
      </c>
      <c r="AP35" s="22">
        <f>F33+E34+E37</f>
        <v>5</v>
      </c>
      <c r="AQ35" s="24">
        <f>AO35-AP35</f>
        <v>0</v>
      </c>
      <c r="AR35" s="22">
        <f>IF(ISBLANK(F34),0,IF(AT33=3,0,IF(AT33=1,1,3)))</f>
        <v>0</v>
      </c>
      <c r="AS35" s="22">
        <f>IF(ISBLANK(F37),0,IF(F37&gt;E37,3,IF(F37=E37,1,0)))</f>
        <v>1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9903</v>
      </c>
      <c r="BA35" s="22" t="s">
        <v>73</v>
      </c>
      <c r="BB35" s="22">
        <f>10000*(AR35+AU35)+(E33-F33+F34-E34)*100+(E33+F34)</f>
        <v>30004</v>
      </c>
      <c r="BC35" s="24">
        <f>10000*(AS35+AU35)+(E33-F33+F37-E37)*100+(E33+F37)</f>
        <v>40103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officiels'!H36,AD!E36='Résultats officiels'!E36,'Résultats officiels'!F36=AD!F36),1,""))</f>
        <v/>
      </c>
      <c r="D36" s="68" t="str">
        <f>G33</f>
        <v>Nigéria</v>
      </c>
      <c r="E36" s="217">
        <v>0</v>
      </c>
      <c r="F36" s="217">
        <v>1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Nigéria</v>
      </c>
      <c r="K36" s="115">
        <f>INDEX(AN33:AN36,MATCH(AK36,$AL33:$AL36,0))</f>
        <v>1</v>
      </c>
      <c r="L36" s="116">
        <f>INDEX(AO33:AO36,MATCH(AK36,$AL33:$AL36,0))</f>
        <v>2</v>
      </c>
      <c r="M36" s="115">
        <f>INDEX(AP33:AP36,MATCH(AK36,$AL33:$AL36,0))</f>
        <v>4</v>
      </c>
      <c r="N36" s="117">
        <f>INDEX(AQ33:AQ36,MATCH(AK36,$AL33:$AL36,0))</f>
        <v>-2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officiels'!U38=AD!U36),"E",""))</f>
        <v>E</v>
      </c>
      <c r="R36" s="98" t="str">
        <f>IF('Résultats officiels'!O36=0,"",IF(AND(U36='Résultats officiels'!U36,'Résultats officiels'!U37=AD!U37),"A",""))</f>
        <v/>
      </c>
      <c r="S36" s="286" t="str">
        <f>IF(O36=0,"",IF(AND(R36="A",O36='Résultats officiels'!O36),1,IF(AND(AD!R37="A",AD!O36='Résultats officiels'!O38),1,"")))</f>
        <v/>
      </c>
      <c r="T36" s="297" t="str">
        <f>IF(O36=0,"",IF(AND(R36="A",O36='Résultats officiels'!O36,V36='Résultats officiels'!V36,'Résultats officiels'!V37=AD!V37),1,IF(AND(AD!R37="A",AD!O36='Résultats officiels'!O38,AD!V36='Résultats officiels'!V38,'Résultats officiels'!V39=AD!V37),1,"")))</f>
        <v/>
      </c>
      <c r="U36" s="128" t="str">
        <f>IF(100*V26+W26&gt;100*V27+W27,U26,IF(100*V26+W26&lt;100*V27+W27,U27,IF(X27*X26=1,"-",CONCATENATE(U26," ou ",U27))))</f>
        <v>France</v>
      </c>
      <c r="V36" s="218">
        <v>3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3.98</v>
      </c>
      <c r="AL36" s="30">
        <f>SUM(BD36:BG36)+2.48</f>
        <v>3.98</v>
      </c>
      <c r="AM36" s="31" t="str">
        <f>G33</f>
        <v>Nigéria</v>
      </c>
      <c r="AN36" s="27">
        <f>SUM(AR36:AU36)</f>
        <v>1</v>
      </c>
      <c r="AO36" s="32">
        <f>F33+E35+E36</f>
        <v>2</v>
      </c>
      <c r="AP36" s="27">
        <f>E33+F35+F36</f>
        <v>4</v>
      </c>
      <c r="AQ36" s="33">
        <f>AO36-AP36</f>
        <v>-2</v>
      </c>
      <c r="AR36" s="27">
        <f>IF(ISBLANK(E36),0,IF(AU33=3,0,IF(AU33=1,1,3)))</f>
        <v>0</v>
      </c>
      <c r="AS36" s="27">
        <f>IF(ISBLANK(E35),0,IF(AU34=3,0,IF(AU34=1,1,3)))</f>
        <v>1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9901</v>
      </c>
      <c r="BB36" s="27">
        <f>10000*(AR36+AT36)+(E36-F36+F33-E33)*100+(E36+F33)</f>
        <v>-199</v>
      </c>
      <c r="BC36" s="33">
        <f>10000*(AS36+AT36)+(E35-F35+F33-E33)*100+(E35+F33)</f>
        <v>9902</v>
      </c>
      <c r="BD36" s="34">
        <f>-BG33</f>
        <v>0.5</v>
      </c>
      <c r="BE36" s="35">
        <f>-BG34</f>
        <v>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officiels'!H37,AD!E37='Résultats officiels'!E37,'Résultats officiels'!F37=AD!F37),1,""))</f>
        <v/>
      </c>
      <c r="D37" s="71" t="str">
        <f>G32</f>
        <v>Islande</v>
      </c>
      <c r="E37" s="217">
        <v>1</v>
      </c>
      <c r="F37" s="217">
        <v>1</v>
      </c>
      <c r="G37" s="74" t="str">
        <f>D33</f>
        <v>Croatie</v>
      </c>
      <c r="H37" s="95">
        <f t="shared" si="0"/>
        <v>3</v>
      </c>
      <c r="I37" s="118"/>
      <c r="J37" s="119" t="str">
        <f>IF(OR(I35&lt;3,I34&lt;2),"TIRAGE AU SORT !!!"," ")</f>
        <v xml:space="preserve"> </v>
      </c>
      <c r="K37" s="175"/>
      <c r="L37" s="175"/>
      <c r="M37" s="175"/>
      <c r="N37" s="175"/>
      <c r="O37" s="293"/>
      <c r="P37" s="293"/>
      <c r="Q37" s="97" t="str">
        <f>IF(AND('Résultats officiels'!O36&gt;0,U37='Résultats officiels'!U37),"E",IF(AND('Résultats officiels'!O38&gt;0,'Résultats officiels'!U39=AD!U37),"E",""))</f>
        <v/>
      </c>
      <c r="R37" s="98" t="str">
        <f>IF('Résultats officiels'!O38=0,"",IF(AND(U36='Résultats officiels'!U38,'Résultats officiels'!U39=AD!U37),"A",""))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2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7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officiels'!U36=AD!U38),"E",""))</f>
        <v/>
      </c>
      <c r="R38" s="98" t="str">
        <f>IF('Résultats officiels'!O38=0,"",IF(AND(U38='Résultats officiels'!U38,'Résultats officiels'!U39=AD!U39),"A",""))</f>
        <v/>
      </c>
      <c r="S38" s="286" t="str">
        <f>IF(O38=0,"",IF(AND(R38="A",O38='Résultats officiels'!O38),1,IF(AND(AD!R39="A",AD!O38='Résultats officiels'!O36),1,"")))</f>
        <v/>
      </c>
      <c r="T38" s="297" t="str">
        <f>IF(O38=0,"",IF(AND(R38="A",O38='Résultats officiels'!O38,V38='Résultats officiels'!V38,'Résultats officiels'!V39=AD!V39),1,IF(AND(AD!R39="A",AD!O38='Résultats officiels'!O36,AD!V38='Résultats officiels'!V36,'Résultats officiels'!V37=AD!V39),1,"")))</f>
        <v/>
      </c>
      <c r="U38" s="125" t="str">
        <f>IF(100*V28+W28&gt;100*V29+W29,U28,IF(100*V28+W28&lt;100*V29+W29,U29,IF(X30*X31=1,"-",CONCATENATE(U28," ou ",U29))))</f>
        <v>Espagne</v>
      </c>
      <c r="V38" s="218">
        <v>3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7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officiels'!U37=AD!U39),"E",""))</f>
        <v/>
      </c>
      <c r="R39" s="98" t="str">
        <f>IF('Résultats officiels'!O36=0,"",IF(AND(U38='Résultats officiels'!U36,'Résultats officiels'!U37=AD!U39),"A",""))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1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officiels'!H40,AD!E40='Résultats officiels'!E40,'Résultats officiels'!F40=AD!F40),1,""))</f>
        <v/>
      </c>
      <c r="D40" s="67" t="s">
        <v>83</v>
      </c>
      <c r="E40" s="217">
        <v>2</v>
      </c>
      <c r="F40" s="217">
        <v>2</v>
      </c>
      <c r="G40" s="72" t="s">
        <v>128</v>
      </c>
      <c r="H40" s="95">
        <f t="shared" si="0"/>
        <v>3</v>
      </c>
      <c r="I40" s="177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officiels'!H41,AD!E41='Résultats officiels'!E41,'Résultats officiels'!F41=AD!F41),1,""))</f>
        <v/>
      </c>
      <c r="D41" s="68" t="s">
        <v>36</v>
      </c>
      <c r="E41" s="217">
        <v>3</v>
      </c>
      <c r="F41" s="217">
        <v>2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9</v>
      </c>
      <c r="M41" s="103">
        <f>INDEX(AP41:AP44,MATCH(AK41,$AL41:$AL44,0))</f>
        <v>3</v>
      </c>
      <c r="N41" s="123">
        <f>INDEX(AQ41:AQ44,MATCH(AK41,$AL41:$AL44,0))</f>
        <v>6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1.9500000000000002</v>
      </c>
      <c r="AM41" s="21" t="str">
        <f>D40</f>
        <v>Costa Rica</v>
      </c>
      <c r="AN41" s="22">
        <f>SUM(AR41:AU41)</f>
        <v>4</v>
      </c>
      <c r="AO41" s="23">
        <f>E40+E42+F44</f>
        <v>3</v>
      </c>
      <c r="AP41" s="22">
        <f>F40+F42+E44</f>
        <v>5</v>
      </c>
      <c r="AQ41" s="24">
        <f>AO41-AP41</f>
        <v>-2</v>
      </c>
      <c r="AR41" s="22" t="s">
        <v>73</v>
      </c>
      <c r="AS41" s="22">
        <f>IF(ISBLANK(E40),0,IF(E40&gt;F40,3,IF(E40=F40,1,0)))</f>
        <v>1</v>
      </c>
      <c r="AT41" s="22">
        <f>IF(ISBLANK(E42),0,IF(E42&gt;F42,3,IF(E42=F42,1,0)))</f>
        <v>0</v>
      </c>
      <c r="AU41" s="22">
        <f>IF(ISBLANK(F44),0,IF(F44&gt;E44,3,IF(F44=E44,1,0)))</f>
        <v>3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9702</v>
      </c>
      <c r="BA41" s="22">
        <f>10000*(AS41+AU41)+(E40-F40+F44-E44)*100+(E40+F44)</f>
        <v>40103</v>
      </c>
      <c r="BB41" s="22">
        <f>10000*(AT41+AU41)+(F44-E44+E42-F42)*100+(F44+E42)</f>
        <v>29801</v>
      </c>
      <c r="BC41" s="24" t="s">
        <v>73</v>
      </c>
      <c r="BD41" s="23" t="s">
        <v>73</v>
      </c>
      <c r="BE41" s="25">
        <f>IF($AN41&gt;$AN42,-0.5,IF($AN42&gt;$AN41,0.5,IF(AW41,-0.5,IF(AV42,0.5,BU41))))</f>
        <v>-0.5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-0.5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officiels'!H42,AD!E42='Résultats officiels'!E42,'Résultats officiels'!F42=AD!F42),1,""))</f>
        <v/>
      </c>
      <c r="D42" s="68" t="str">
        <f>D40</f>
        <v>Costa Rica</v>
      </c>
      <c r="E42" s="217">
        <v>0</v>
      </c>
      <c r="F42" s="217">
        <v>3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Costa Rica</v>
      </c>
      <c r="K42" s="108">
        <f>INDEX(AN41:AN44,MATCH(AK42,$AL41:$AL44,0))</f>
        <v>4</v>
      </c>
      <c r="L42" s="109">
        <f>INDEX(AO41:AO44,MATCH(AK42,$AL41:$AL44,0))</f>
        <v>3</v>
      </c>
      <c r="M42" s="108">
        <f>INDEX(AP41:AP44,MATCH(AK42,$AL41:$AL44,0))</f>
        <v>5</v>
      </c>
      <c r="N42" s="110">
        <f>INDEX(AQ41:AQ44,MATCH(AK42,$AL41:$AL44,0))</f>
        <v>-2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1.9500000000000002</v>
      </c>
      <c r="AL42" s="28">
        <f>SUM(BD42:BG42)+2.46</f>
        <v>2.96</v>
      </c>
      <c r="AM42" s="21" t="str">
        <f>G40</f>
        <v>Serbie</v>
      </c>
      <c r="AN42" s="22">
        <f>SUM(AR42:AU42)</f>
        <v>2</v>
      </c>
      <c r="AO42" s="23">
        <f>F40+F43+E45</f>
        <v>5</v>
      </c>
      <c r="AP42" s="22">
        <f>E40+E43+F45</f>
        <v>7</v>
      </c>
      <c r="AQ42" s="24">
        <f>AO42-AP42</f>
        <v>-2</v>
      </c>
      <c r="AR42" s="22">
        <f>IF(ISBLANK(F40),0,IF(AS41=3,0,IF(AS41=1,1,3)))</f>
        <v>1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1</v>
      </c>
      <c r="AV42" s="23" t="b">
        <f>(10*(AQ41-AQ42)+AO41-AO42&lt;0)</f>
        <v>1</v>
      </c>
      <c r="AW42" s="22" t="s">
        <v>73</v>
      </c>
      <c r="AX42" s="22" t="b">
        <f>10*(AQ42-AQ43)+AO42-AO43&gt;0</f>
        <v>0</v>
      </c>
      <c r="AY42" s="24" t="b">
        <f>10*(AQ42-AQ44)+AO42-AO44&gt;0</f>
        <v>1</v>
      </c>
      <c r="AZ42" s="23">
        <f>10000*(AR42+AT42)+(F40-E40+E45-F45)*100+(F40+E45)</f>
        <v>9803</v>
      </c>
      <c r="BA42" s="22">
        <f>10000*(AR42+AU42)+(F40-E40+F43-E43)*100+(F40+F43)</f>
        <v>20004</v>
      </c>
      <c r="BB42" s="22" t="s">
        <v>73</v>
      </c>
      <c r="BC42" s="24">
        <f>10000*(AT42+AU42)+(F43-E43+E45-F45)*100+(F43+E45)</f>
        <v>9803</v>
      </c>
      <c r="BD42" s="29">
        <f>-BE41</f>
        <v>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-0.5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officiels'!H43,AD!E43='Résultats officiels'!E43,'Résultats officiels'!F43=AD!F43),1,""))</f>
        <v/>
      </c>
      <c r="D43" s="68" t="str">
        <f>G41</f>
        <v>Suisse</v>
      </c>
      <c r="E43" s="217">
        <v>2</v>
      </c>
      <c r="F43" s="217">
        <v>2</v>
      </c>
      <c r="G43" s="73" t="str">
        <f>G40</f>
        <v>Serbie</v>
      </c>
      <c r="H43" s="95">
        <f t="shared" si="0"/>
        <v>3</v>
      </c>
      <c r="I43" s="106">
        <f>AI43</f>
        <v>3</v>
      </c>
      <c r="J43" s="68" t="str">
        <f>INDEX(AM41:AM44,MATCH(AK43,$AL41:$AL44,0))</f>
        <v>Serbie</v>
      </c>
      <c r="K43" s="111">
        <f>INDEX(AN41:AN44,MATCH(AK43,$AL41:$AL44,0))</f>
        <v>2</v>
      </c>
      <c r="L43" s="112">
        <f>INDEX(AO41:AO44,MATCH(AK43,$AL41:$AL44,0))</f>
        <v>5</v>
      </c>
      <c r="M43" s="111">
        <f>INDEX(AP41:AP44,MATCH(AK43,$AL41:$AL44,0))</f>
        <v>7</v>
      </c>
      <c r="N43" s="113">
        <f>INDEX(AQ41:AQ44,MATCH(AK43,$AL41:$AL44,0))</f>
        <v>-2</v>
      </c>
      <c r="O43" s="173"/>
      <c r="P43" s="173"/>
      <c r="Q43" s="97" t="str">
        <f>IF(AND('Résultats officiels'!O41&gt;0,U43='Résultats officiels'!U43),"E",IF(AND('Résultats officiels'!O41&gt;0,'Résultats officiels'!U44=AD!U43),"E",""))</f>
        <v>E</v>
      </c>
      <c r="R43" s="98" t="str">
        <f>IF('Résultats officiels'!O41=0,"",IF(AND(U43='Résultats officiels'!U43,'Résultats officiels'!U44=AD!U44),"A",""))</f>
        <v/>
      </c>
      <c r="S43" s="286" t="str">
        <f>IF(O41=0,"",IF(AND(R43="A",O41='Résultats officiels'!O41),1,IF(AND(AD!R44="A",AD!O41='Résultats officiels'!O41),1,"")))</f>
        <v/>
      </c>
      <c r="T43" s="287" t="str">
        <f>IF(O41=0,"",IF(AND(R43="A",O41='Résultats officiels'!O41,V43='Résultats officiels'!V43,'Résultats officiels'!V44=AD!V44),1,IF(AND(AD!R44="A",AD!O41='Résultats officiels'!O41,AD!V43='Résultats officiels'!V44,'Résultats officiels'!V43=AD!V44),1,"")))</f>
        <v/>
      </c>
      <c r="U43" s="125" t="str">
        <f>IF(100*V36+W36&gt;100*V37+W37,U36,IF(100*V36+W36&lt;100*V37+W37,U37," - "))</f>
        <v>France</v>
      </c>
      <c r="V43" s="218">
        <v>3</v>
      </c>
      <c r="W43" s="100"/>
      <c r="X43" s="147" t="str">
        <f>IF(AND('Résultats officiels'!X41&gt;0,AA43='Résultats officiels'!AA43),"E",IF(AND('Résultats officiels'!X41&gt;0,'Résultats officiels'!AA44=AD!AA43),"E",""))</f>
        <v/>
      </c>
      <c r="Y43" s="286" t="str">
        <f>IF(X41=0,"",IF(AND(X45="A",X41='Résultats officiels'!X41),1,IF(AND(X46="A",AD!X41='Résultats officiels'!X41),1,"")))</f>
        <v/>
      </c>
      <c r="Z43" s="287" t="str">
        <f>IF(X41=0,"",IF(AND(X45="A",X41='Résultats officiels'!X41,AB43='Résultats officiels'!AB43,'Résultats officiels'!AB44=AD!AB44),1,IF(AND(AD!X46="A",AD!X41='Résultats officiels'!X41,AD!AB43='Résultats officiels'!AB44,'Résultats officiels'!AB43=AD!AB44),1,"")))</f>
        <v/>
      </c>
      <c r="AA43" s="100" t="str">
        <f>IF(100*V36+W36&gt;100*V37+W37,U37,IF(100*V36+W36&lt;100*V37+W37,U36," - "))</f>
        <v>Brésil</v>
      </c>
      <c r="AB43" s="217">
        <v>3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2.96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9</v>
      </c>
      <c r="AP43" s="22">
        <f>F41+E42+E45</f>
        <v>3</v>
      </c>
      <c r="AQ43" s="24">
        <f>AO43-AP43</f>
        <v>6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60506</v>
      </c>
      <c r="BA43" s="22" t="s">
        <v>73</v>
      </c>
      <c r="BB43" s="22">
        <f>10000*(AR43+AU43)+(E41-F41+F42-E42)*100+(E41+F42)</f>
        <v>60406</v>
      </c>
      <c r="BC43" s="24">
        <f>10000*(AS43+AU43)+(E41-F41+F45-E45)*100+(E41+F45)</f>
        <v>60306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officiels'!H44,AD!E44='Résultats officiels'!E44,'Résultats officiels'!F44=AD!F44),1,""))</f>
        <v/>
      </c>
      <c r="D44" s="68" t="str">
        <f>G41</f>
        <v>Suisse</v>
      </c>
      <c r="E44" s="217">
        <v>0</v>
      </c>
      <c r="F44" s="217">
        <v>1</v>
      </c>
      <c r="G44" s="73" t="str">
        <f>D40</f>
        <v>Costa Rica</v>
      </c>
      <c r="H44" s="95">
        <f t="shared" si="0"/>
        <v>2</v>
      </c>
      <c r="I44" s="114">
        <f>AI44</f>
        <v>4</v>
      </c>
      <c r="J44" s="71" t="str">
        <f>INDEX(AM41:AM44,MATCH(AK44,$AL41:$AL44,0))</f>
        <v>Suisse</v>
      </c>
      <c r="K44" s="115">
        <f>INDEX(AN41:AN44,MATCH(AK44,$AL41:$AL44,0))</f>
        <v>1</v>
      </c>
      <c r="L44" s="116">
        <f>INDEX(AO41:AO44,MATCH(AK44,$AL41:$AL44,0))</f>
        <v>4</v>
      </c>
      <c r="M44" s="115">
        <f>INDEX(AP41:AP44,MATCH(AK44,$AL41:$AL44,0))</f>
        <v>6</v>
      </c>
      <c r="N44" s="117">
        <f>INDEX(AQ41:AQ44,MATCH(AK44,$AL41:$AL44,0))</f>
        <v>-2</v>
      </c>
      <c r="O44" s="173"/>
      <c r="P44" s="173"/>
      <c r="Q44" s="97" t="str">
        <f>IF(AND('Résultats officiels'!O41&gt;0,U44='Résultats officiels'!U44),"E",IF(AND('Résultats officiels'!O41&gt;0,'Résultats officiels'!U43=AD!U44),"E",""))</f>
        <v/>
      </c>
      <c r="R44" s="98" t="str">
        <f>IF('Résultats officiels'!O41=0,"",IF(AND(U43='Résultats officiels'!U44,'Résultats officiels'!U43=AD!U44),"A",""))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Espagne</v>
      </c>
      <c r="V44" s="219">
        <v>1</v>
      </c>
      <c r="W44" s="100"/>
      <c r="X44" s="147" t="str">
        <f>IF(AND('Résultats officiels'!X41&gt;0,AA44='Résultats officiels'!AA44),"E",IF(AND('Résultats officiels'!X41&gt;0,'Résultats officiels'!AA43=AD!AA44),"E",""))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Allemagne</v>
      </c>
      <c r="AB44" s="219">
        <v>1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3.98</v>
      </c>
      <c r="AL44" s="30">
        <f>SUM(BD44:BG44)+2.48</f>
        <v>3.98</v>
      </c>
      <c r="AM44" s="31" t="str">
        <f>G41</f>
        <v>Suisse</v>
      </c>
      <c r="AN44" s="27">
        <f>SUM(AR44:AU44)</f>
        <v>1</v>
      </c>
      <c r="AO44" s="32">
        <f>F41+E43+E44</f>
        <v>4</v>
      </c>
      <c r="AP44" s="27">
        <f>E41+F43+F44</f>
        <v>6</v>
      </c>
      <c r="AQ44" s="33">
        <f>AO44-AP44</f>
        <v>-2</v>
      </c>
      <c r="AR44" s="27">
        <f>IF(ISBLANK(E44),0,IF(AU41=3,0,IF(AU41=1,1,3)))</f>
        <v>0</v>
      </c>
      <c r="AS44" s="27">
        <f>IF(ISBLANK(E43),0,IF(AU42=3,0,IF(AU42=1,1,3)))</f>
        <v>1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0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9902</v>
      </c>
      <c r="BB44" s="27">
        <f>10000*(AR44+AT44)+(E44-F44+F41-E41)*100+(E44+F41)</f>
        <v>-198</v>
      </c>
      <c r="BC44" s="33">
        <f>10000*(AS44+AT44)+(E43-F43+F41-E41)*100+(E43+F41)</f>
        <v>9904</v>
      </c>
      <c r="BD44" s="34">
        <f>-BG41</f>
        <v>0.5</v>
      </c>
      <c r="BE44" s="35">
        <f>-BG42</f>
        <v>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officiels'!H45,AD!E45='Résultats officiels'!E45,'Résultats officiels'!F45=AD!F45),1,""))</f>
        <v/>
      </c>
      <c r="D45" s="71" t="str">
        <f>G40</f>
        <v>Serbie</v>
      </c>
      <c r="E45" s="217">
        <v>1</v>
      </c>
      <c r="F45" s="217">
        <v>3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5"/>
      <c r="L45" s="175"/>
      <c r="M45" s="175"/>
      <c r="N45" s="175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officiels'!AA44=AD!AA44),"A",""))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7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officiels'!U46=AD!U46),"C","")</f>
        <v>C</v>
      </c>
      <c r="R46" s="307"/>
      <c r="S46" s="256" t="s">
        <v>91</v>
      </c>
      <c r="T46" s="257"/>
      <c r="U46" s="260" t="str">
        <f>IF(100*V43+W43&gt;100*V44+W44,U43,IF(100*V44+W44&gt;100*V43+W43,U44,"-"))</f>
        <v>France</v>
      </c>
      <c r="V46" s="130"/>
      <c r="W46" s="95"/>
      <c r="X46" s="148" t="str">
        <f>IF('Résultats officiels'!X41=0,"",IF(AND(AA43='Résultats officiels'!AA44,'Résultats officiels'!AA43=AD!AA44),"A",""))</f>
        <v/>
      </c>
      <c r="Y46" s="288" t="s">
        <v>92</v>
      </c>
      <c r="Z46" s="257"/>
      <c r="AA46" s="282" t="str">
        <f>IF(100*V43+W43&gt;100*V44+W44,U44,IF(100*V44+W44&gt;100*V43+W43,U43,"-"))</f>
        <v>Espagne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7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officiels'!AA46=AD!AA46),"S","")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officiels'!H48,AD!E48='Résultats officiels'!E48,'Résultats officiels'!F48=AD!F48),1,""))</f>
        <v/>
      </c>
      <c r="D48" s="67" t="s">
        <v>100</v>
      </c>
      <c r="E48" s="217">
        <v>2</v>
      </c>
      <c r="F48" s="217">
        <v>1</v>
      </c>
      <c r="G48" s="72" t="s">
        <v>72</v>
      </c>
      <c r="H48" s="95">
        <f t="shared" si="0"/>
        <v>1</v>
      </c>
      <c r="I48" s="177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Brésil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officiels'!H49,AD!E49='Résultats officiels'!E49,'Résultats officiels'!F49=AD!F49),1,""))</f>
        <v/>
      </c>
      <c r="D49" s="68" t="s">
        <v>129</v>
      </c>
      <c r="E49" s="217">
        <v>1</v>
      </c>
      <c r="F49" s="217">
        <v>1</v>
      </c>
      <c r="G49" s="73" t="s">
        <v>105</v>
      </c>
      <c r="H49" s="95">
        <f t="shared" si="0"/>
        <v>3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6</v>
      </c>
      <c r="M49" s="103">
        <f>INDEX(AP49:AP52,MATCH(AK49,$AL49:$AL52,0))</f>
        <v>2</v>
      </c>
      <c r="N49" s="123">
        <f>INDEX(AQ49:AQ52,MATCH(AK49,$AL49:$AL52,0))</f>
        <v>4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6</v>
      </c>
      <c r="AP49" s="22">
        <f>F48+F50+E52</f>
        <v>2</v>
      </c>
      <c r="AQ49" s="24">
        <f>AO49-AP49</f>
        <v>4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60304</v>
      </c>
      <c r="BA49" s="22">
        <f>10000*(AS49+AU49)+(E48-F48+F52-E52)*100+(E48+F52)</f>
        <v>60204</v>
      </c>
      <c r="BB49" s="22">
        <f>10000*(AT49+AU49)+(F52-E52+E50-F50)*100+(F52+E50)</f>
        <v>60304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 t="str">
        <f>IF(H50=0,"",IF(AND(H50='Résultats officiels'!H50,AD!E50='Résultats officiels'!E50,'Résultats officiels'!F50=AD!F50),1,""))</f>
        <v/>
      </c>
      <c r="D50" s="68" t="str">
        <f>D48</f>
        <v>Allemagne</v>
      </c>
      <c r="E50" s="217">
        <v>2</v>
      </c>
      <c r="F50" s="217">
        <v>0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Corée du Sud</v>
      </c>
      <c r="K50" s="108">
        <f>INDEX(AN49:AN52,MATCH(AK50,$AL49:$AL52,0))</f>
        <v>4</v>
      </c>
      <c r="L50" s="109">
        <f>INDEX(AO49:AO52,MATCH(AK50,$AL49:$AL52,0))</f>
        <v>4</v>
      </c>
      <c r="M50" s="108">
        <f>INDEX(AP49:AP52,MATCH(AK50,$AL49:$AL52,0))</f>
        <v>4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Allemagne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1.98</v>
      </c>
      <c r="AL50" s="28">
        <f>SUM(BD50:BG50)+2.46</f>
        <v>3.96</v>
      </c>
      <c r="AM50" s="21" t="str">
        <f>G48</f>
        <v>Mexique</v>
      </c>
      <c r="AN50" s="22">
        <f>SUM(AR50:AU50)</f>
        <v>1</v>
      </c>
      <c r="AO50" s="23">
        <f>F48+F51+E53</f>
        <v>3</v>
      </c>
      <c r="AP50" s="22">
        <f>E48+E51+F53</f>
        <v>5</v>
      </c>
      <c r="AQ50" s="24">
        <f>AO50-AP50</f>
        <v>-2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1</v>
      </c>
      <c r="AU50" s="22">
        <f>IF(ISBLANK(F51),0,IF(F51&gt;E51,3,IF(F51=E51,1,0)))</f>
        <v>0</v>
      </c>
      <c r="AV50" s="23" t="b">
        <f>(10*(AQ49-AQ50)+AO49-AO50&lt;0)</f>
        <v>0</v>
      </c>
      <c r="AW50" s="22" t="s">
        <v>73</v>
      </c>
      <c r="AX50" s="22" t="b">
        <f>10*(AQ50-AQ51)+AO50-AO51&gt;0</f>
        <v>1</v>
      </c>
      <c r="AY50" s="24" t="b">
        <f>10*(AQ50-AQ52)+AO50-AO52&gt;0</f>
        <v>0</v>
      </c>
      <c r="AZ50" s="23">
        <f>10000*(AR50+AT50)+(F48-E48+E53-F53)*100+(F48+E53)</f>
        <v>9902</v>
      </c>
      <c r="BA50" s="22">
        <f>10000*(AR50+AU50)+(F48-E48+F51-E51)*100+(F48+F51)</f>
        <v>-198</v>
      </c>
      <c r="BB50" s="22" t="s">
        <v>73</v>
      </c>
      <c r="BC50" s="24">
        <f>10000*(AT50+AU50)+(F51-E51+E53-F53)*100+(F51+E53)</f>
        <v>9902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0.5</v>
      </c>
      <c r="BG50" s="26">
        <f>IF($AN50&gt;$AN52,-0.5,IF($AN52&gt;$AN50,0.5,IF(AY50,-0.5,IF(AW52,0.5,BW50))))</f>
        <v>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officiels'!H51,AD!E51='Résultats officiels'!E51,'Résultats officiels'!F51=AD!F51),1,""))</f>
        <v/>
      </c>
      <c r="D51" s="68" t="str">
        <f>G49</f>
        <v>Corée du Sud</v>
      </c>
      <c r="E51" s="217">
        <v>2</v>
      </c>
      <c r="F51" s="217">
        <v>1</v>
      </c>
      <c r="G51" s="73" t="str">
        <f>G48</f>
        <v>Mexique</v>
      </c>
      <c r="H51" s="95">
        <f t="shared" si="0"/>
        <v>1</v>
      </c>
      <c r="I51" s="106">
        <f>AI51</f>
        <v>3</v>
      </c>
      <c r="J51" s="68" t="str">
        <f>INDEX(AM49:AM52,MATCH(AK51,$AL49:$AL52,0))</f>
        <v>Suède</v>
      </c>
      <c r="K51" s="111">
        <f>INDEX(AN49:AN52,MATCH(AK51,$AL49:$AL52,0))</f>
        <v>2</v>
      </c>
      <c r="L51" s="112">
        <f>INDEX(AO49:AO52,MATCH(AK51,$AL49:$AL52,0))</f>
        <v>2</v>
      </c>
      <c r="M51" s="111">
        <f>INDEX(AP49:AP52,MATCH(AK51,$AL49:$AL52,0))</f>
        <v>4</v>
      </c>
      <c r="N51" s="113">
        <f>INDEX(AQ49:AQ52,MATCH(AK51,$AL49:$AL52,0))</f>
        <v>-2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19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2.97</v>
      </c>
      <c r="AL51" s="28">
        <f>SUM(BD51:BG51)+2.47</f>
        <v>2.97</v>
      </c>
      <c r="AM51" s="21" t="str">
        <f>D49</f>
        <v>Suède</v>
      </c>
      <c r="AN51" s="22">
        <f>SUM(AR51:AU51)</f>
        <v>2</v>
      </c>
      <c r="AO51" s="23">
        <f>E49+F50+F53</f>
        <v>2</v>
      </c>
      <c r="AP51" s="22">
        <f>F49+E50+E53</f>
        <v>4</v>
      </c>
      <c r="AQ51" s="24">
        <f>AO51-AP51</f>
        <v>-2</v>
      </c>
      <c r="AR51" s="22">
        <f>IF(ISBLANK(F50),0,IF(AT49=3,0,IF(AT49=1,1,3)))</f>
        <v>0</v>
      </c>
      <c r="AS51" s="22">
        <f>IF(ISBLANK(F53),0,IF(F53&gt;E53,3,IF(F53=E53,1,0)))</f>
        <v>1</v>
      </c>
      <c r="AT51" s="22" t="s">
        <v>73</v>
      </c>
      <c r="AU51" s="22">
        <f>IF(ISBLANK(E49),0,IF(E49&gt;F49,3,IF(E49=F49,1,0)))</f>
        <v>1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0</v>
      </c>
      <c r="AZ51" s="23">
        <f>10000*(AR51+AS51)+(F50-E50+F53-E53)*100+(F50+F53)</f>
        <v>9801</v>
      </c>
      <c r="BA51" s="22" t="s">
        <v>73</v>
      </c>
      <c r="BB51" s="22">
        <f>10000*(AR51+AU51)+(E49-F49+F50-E50)*100+(E49+F50)</f>
        <v>9801</v>
      </c>
      <c r="BC51" s="24">
        <f>10000*(AS51+AU51)+(E49-F49+F53-E53)*100+(E49+F53)</f>
        <v>20002</v>
      </c>
      <c r="BD51" s="29">
        <f>-BF49</f>
        <v>0.5</v>
      </c>
      <c r="BE51" s="25">
        <f>-BF50</f>
        <v>-0.5</v>
      </c>
      <c r="BF51" s="25" t="s">
        <v>73</v>
      </c>
      <c r="BG51" s="26">
        <f>IF($AN51&gt;$AN52,-0.5,IF($AN52&gt;$AN51,0.5,IF(AY51,-0.5,IF(AX52,0.5,BW51))))</f>
        <v>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officiels'!H52,AD!E52='Résultats officiels'!E52,'Résultats officiels'!F52=AD!F52),1,""))</f>
        <v/>
      </c>
      <c r="D52" s="68" t="str">
        <f>G49</f>
        <v>Corée du Sud</v>
      </c>
      <c r="E52" s="217">
        <v>1</v>
      </c>
      <c r="F52" s="217">
        <v>2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Mexique</v>
      </c>
      <c r="K52" s="115">
        <f>INDEX(AN49:AN52,MATCH(AK52,$AL49:$AL52,0))</f>
        <v>1</v>
      </c>
      <c r="L52" s="116">
        <f>INDEX(AO49:AO52,MATCH(AK52,$AL49:$AL52,0))</f>
        <v>3</v>
      </c>
      <c r="M52" s="115">
        <f>INDEX(AP49:AP52,MATCH(AK52,$AL49:$AL52,0))</f>
        <v>5</v>
      </c>
      <c r="N52" s="117">
        <f>INDEX(AQ49:AQ52,MATCH(AK52,$AL49:$AL52,0))</f>
        <v>-2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3.96</v>
      </c>
      <c r="AL52" s="30">
        <f>SUM(BD52:BG52)+2.48</f>
        <v>1.98</v>
      </c>
      <c r="AM52" s="31" t="str">
        <f>G49</f>
        <v>Corée du Sud</v>
      </c>
      <c r="AN52" s="27">
        <f>SUM(AR52:AU52)</f>
        <v>4</v>
      </c>
      <c r="AO52" s="32">
        <f>F49+E51+E52</f>
        <v>4</v>
      </c>
      <c r="AP52" s="27">
        <f>E49+F51+F52</f>
        <v>4</v>
      </c>
      <c r="AQ52" s="33">
        <f>AO52-AP52</f>
        <v>0</v>
      </c>
      <c r="AR52" s="27">
        <f>IF(ISBLANK(E52),0,IF(AU49=3,0,IF(AU49=1,1,3)))</f>
        <v>0</v>
      </c>
      <c r="AS52" s="27">
        <f>IF(ISBLANK(E51),0,IF(AU50=3,0,IF(AU50=1,1,3)))</f>
        <v>3</v>
      </c>
      <c r="AT52" s="27">
        <f>IF(ISBLANK(F49),0,IF(AU51=3,0,IF(AU51=1,1,3)))</f>
        <v>1</v>
      </c>
      <c r="AU52" s="27" t="s">
        <v>73</v>
      </c>
      <c r="AV52" s="32" t="b">
        <f>10*(AQ49-AQ52)+AO49-AO52&lt;0</f>
        <v>0</v>
      </c>
      <c r="AW52" s="27" t="b">
        <f>10*(AQ50-AQ52)+AO50-AO52&lt;0</f>
        <v>1</v>
      </c>
      <c r="AX52" s="27" t="b">
        <f>10*(AQ51-AQ52)+AO51-AO52&lt;0</f>
        <v>1</v>
      </c>
      <c r="AY52" s="33" t="s">
        <v>73</v>
      </c>
      <c r="AZ52" s="32" t="s">
        <v>73</v>
      </c>
      <c r="BA52" s="27">
        <f>10000*(AR52+AS52)+(E51-F51+E52-F52)*100+(E51+E52)</f>
        <v>30003</v>
      </c>
      <c r="BB52" s="27">
        <f>10000*(AR52+AT52)+(E52-F52+F49-E49)*100+(E52+F49)</f>
        <v>9902</v>
      </c>
      <c r="BC52" s="33">
        <f>10000*(AS52+AT52)+(E51-F51+F49-E49)*100+(E51+F49)</f>
        <v>40103</v>
      </c>
      <c r="BD52" s="34">
        <f>-BG49</f>
        <v>0.5</v>
      </c>
      <c r="BE52" s="35">
        <f>-BG50</f>
        <v>-0.5</v>
      </c>
      <c r="BF52" s="35">
        <f>-BG51</f>
        <v>-0.5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officiels'!H53,AD!E53='Résultats officiels'!E53,'Résultats officiels'!F53=AD!F53),1,""))</f>
        <v/>
      </c>
      <c r="D53" s="71" t="str">
        <f>G48</f>
        <v>Mexique</v>
      </c>
      <c r="E53" s="217">
        <v>1</v>
      </c>
      <c r="F53" s="217">
        <v>1</v>
      </c>
      <c r="G53" s="74" t="str">
        <f>D49</f>
        <v>Suède</v>
      </c>
      <c r="H53" s="95">
        <f t="shared" si="0"/>
        <v>3</v>
      </c>
      <c r="I53" s="118"/>
      <c r="J53" s="119" t="str">
        <f>IF(OR(I51&lt;3,I50&lt;2),"TIRAGE AU SORT !!!"," ")</f>
        <v xml:space="preserve"> </v>
      </c>
      <c r="K53" s="175"/>
      <c r="L53" s="175"/>
      <c r="M53" s="175"/>
      <c r="N53" s="175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3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7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7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16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>
        <f>IF(H56=0,"",IF(AND(H56='Résultats officiels'!H56,AD!E56='Résultats officiels'!E56,'Résultats officiels'!F56=AD!F56),1,""))</f>
        <v>1</v>
      </c>
      <c r="D56" s="67" t="s">
        <v>103</v>
      </c>
      <c r="E56" s="217">
        <v>3</v>
      </c>
      <c r="F56" s="217">
        <v>0</v>
      </c>
      <c r="G56" s="72" t="s">
        <v>130</v>
      </c>
      <c r="H56" s="95">
        <f t="shared" si="0"/>
        <v>1</v>
      </c>
      <c r="I56" s="177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 t="str">
        <f>IF(H57=0,"",IF(AND(H57='Résultats officiels'!H57,AD!E57='Résultats officiels'!E57,'Résultats officiels'!F57=AD!F57),1,""))</f>
        <v/>
      </c>
      <c r="D57" s="68" t="s">
        <v>131</v>
      </c>
      <c r="E57" s="217">
        <v>0</v>
      </c>
      <c r="F57" s="217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9</v>
      </c>
      <c r="L57" s="104">
        <f>INDEX(AO57:AO60,MATCH(AK57,$AL57:$AL60,0))</f>
        <v>7</v>
      </c>
      <c r="M57" s="103">
        <f>INDEX(AP57:AP60,MATCH(AK57,$AL57:$AL60,0))</f>
        <v>1</v>
      </c>
      <c r="N57" s="123">
        <f>INDEX(AQ57:AQ60,MATCH(AK57,$AL57:$AL60,0))</f>
        <v>6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1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9</v>
      </c>
      <c r="AO57" s="47">
        <f>E56+E58+F60</f>
        <v>7</v>
      </c>
      <c r="AP57" s="46">
        <f>F56+F58+E60</f>
        <v>1</v>
      </c>
      <c r="AQ57" s="48">
        <f>AO57-AP57</f>
        <v>6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3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60505</v>
      </c>
      <c r="BA57" s="46">
        <f>10000*(AS57+AU57)+(E56-F56+F60-E60)*100+(E56+F60)</f>
        <v>60405</v>
      </c>
      <c r="BB57" s="46">
        <f>10000*(AT57+AU57)+(F60-E60+E58-F58)*100+(F60+E58)</f>
        <v>60304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1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0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officiels'!H58,AD!E58='Résultats officiels'!E58,'Résultats officiels'!F58=AD!F58),1,""))</f>
        <v/>
      </c>
      <c r="D58" s="68" t="str">
        <f>D56</f>
        <v>Belgique</v>
      </c>
      <c r="E58" s="217">
        <v>2</v>
      </c>
      <c r="F58" s="217">
        <v>0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6</v>
      </c>
      <c r="L58" s="109">
        <f>INDEX(AO57:AO60,MATCH(AK58,$AL57:$AL60,0))</f>
        <v>4</v>
      </c>
      <c r="M58" s="108">
        <f>INDEX(AP57:AP60,MATCH(AK58,$AL57:$AL60,0))</f>
        <v>2</v>
      </c>
      <c r="N58" s="110">
        <f>INDEX(AQ57:AQ60,MATCH(AK58,$AL57:$AL60,0))</f>
        <v>2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3.46</v>
      </c>
      <c r="AM58" s="45" t="str">
        <f>G56</f>
        <v>Panama</v>
      </c>
      <c r="AN58" s="46">
        <f>SUM(AR58:AU58)</f>
        <v>1</v>
      </c>
      <c r="AO58" s="47">
        <f>F56+F59+E61</f>
        <v>1</v>
      </c>
      <c r="AP58" s="46">
        <f>E56+E59+F61</f>
        <v>5</v>
      </c>
      <c r="AQ58" s="48">
        <f>AO58-AP58</f>
        <v>-4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1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9701</v>
      </c>
      <c r="BA58" s="46">
        <f>10000*(AR58+AU58)+(F56-E56+F59-E59)*100+(F56+F59)</f>
        <v>-400</v>
      </c>
      <c r="BB58" s="46" t="s">
        <v>73</v>
      </c>
      <c r="BC58" s="48">
        <f>10000*(AT58+AU58)+(F59-E59+E61-F61)*100+(F59+E61)</f>
        <v>9901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officiels'!H59,AD!E59='Résultats officiels'!E59,'Résultats officiels'!F59=AD!F59),1,""))</f>
        <v/>
      </c>
      <c r="D59" s="68" t="str">
        <f>G57</f>
        <v>Angleterre</v>
      </c>
      <c r="E59" s="217">
        <v>1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Panama</v>
      </c>
      <c r="K59" s="111">
        <f>INDEX(AN57:AN60,MATCH(AK59,$AL57:$AL60,0))</f>
        <v>1</v>
      </c>
      <c r="L59" s="112">
        <f>INDEX(AO57:AO60,MATCH(AK59,$AL57:$AL60,0))</f>
        <v>1</v>
      </c>
      <c r="M59" s="111">
        <f>INDEX(AP57:AP60,MATCH(AK59,$AL57:$AL60,0))</f>
        <v>5</v>
      </c>
      <c r="N59" s="113">
        <f>INDEX(AQ57:AQ60,MATCH(AK59,$AL57:$AL60,0))</f>
        <v>-4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3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3.46</v>
      </c>
      <c r="AL59" s="52">
        <f>SUM(BD59:BG59)+2.47</f>
        <v>3.47</v>
      </c>
      <c r="AM59" s="45" t="str">
        <f>D57</f>
        <v>Tunisie</v>
      </c>
      <c r="AN59" s="46">
        <f>SUM(AR59:AU59)</f>
        <v>1</v>
      </c>
      <c r="AO59" s="47">
        <f>E57+F58+F61</f>
        <v>1</v>
      </c>
      <c r="AP59" s="46">
        <f>F57+E58+E61</f>
        <v>5</v>
      </c>
      <c r="AQ59" s="48">
        <f>AO59-AP59</f>
        <v>-4</v>
      </c>
      <c r="AR59" s="46">
        <f>IF(ISBLANK(F58),0,IF(AT57=3,0,IF(AT57=1,1,3)))</f>
        <v>0</v>
      </c>
      <c r="AS59" s="46">
        <f>IF(ISBLANK(F61),0,IF(F61&gt;E61,3,IF(F61=E61,1,0)))</f>
        <v>1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0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9801</v>
      </c>
      <c r="BA59" s="46" t="s">
        <v>73</v>
      </c>
      <c r="BB59" s="46">
        <f>10000*(AR59+AU59)+(E57-F57+F58-E58)*100+(E57+F58)</f>
        <v>-400</v>
      </c>
      <c r="BC59" s="48">
        <f>10000*(AS59+AU59)+(E57-F57+F61-E61)*100+(E57+F61)</f>
        <v>9801</v>
      </c>
      <c r="BD59" s="53">
        <f>-BF57</f>
        <v>0.5</v>
      </c>
      <c r="BE59" s="49">
        <f>-BF58</f>
        <v>0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>
        <f>IF(H60=0,"",IF(H60='Résultats officiels'!H60,1,""))</f>
        <v>1</v>
      </c>
      <c r="C60" s="75" t="str">
        <f>IF(H60=0,"",IF(AND(H60='Résultats officiels'!H60,AD!E60='Résultats officiels'!E60,'Résultats officiels'!F60=AD!F60),1,""))</f>
        <v/>
      </c>
      <c r="D60" s="68" t="str">
        <f>G57</f>
        <v>Angleterre</v>
      </c>
      <c r="E60" s="217">
        <v>1</v>
      </c>
      <c r="F60" s="217">
        <v>2</v>
      </c>
      <c r="G60" s="73" t="str">
        <f>D56</f>
        <v>Belgique</v>
      </c>
      <c r="H60" s="95">
        <f t="shared" si="0"/>
        <v>2</v>
      </c>
      <c r="I60" s="114">
        <f>AI60</f>
        <v>3</v>
      </c>
      <c r="J60" s="71" t="str">
        <f>INDEX(AM57:AM60,MATCH(AK60,$AL57:$AL60,0))</f>
        <v>Tunisie</v>
      </c>
      <c r="K60" s="115">
        <f>INDEX(AN57:AN60,MATCH(AK60,$AL57:$AL60,0))</f>
        <v>1</v>
      </c>
      <c r="L60" s="116">
        <f>INDEX(AO57:AO60,MATCH(AK60,$AL57:$AL60,0))</f>
        <v>1</v>
      </c>
      <c r="M60" s="115">
        <f>INDEX(AP57:AP60,MATCH(AK60,$AL57:$AL60,0))</f>
        <v>5</v>
      </c>
      <c r="N60" s="117">
        <f>INDEX(AQ57:AQ60,MATCH(AK60,$AL57:$AL60,0))</f>
        <v>-4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3</v>
      </c>
      <c r="AJ60" s="55">
        <f>ROUND(AK60,0)</f>
        <v>3</v>
      </c>
      <c r="AK60" s="43">
        <f>MAX(AL57:AL60)</f>
        <v>3.47</v>
      </c>
      <c r="AL60" s="56">
        <f>SUM(BD60:BG60)+2.48</f>
        <v>1.98</v>
      </c>
      <c r="AM60" s="57" t="str">
        <f>G57</f>
        <v>Angleterre</v>
      </c>
      <c r="AN60" s="51">
        <f>SUM(AR60:AU60)</f>
        <v>6</v>
      </c>
      <c r="AO60" s="58">
        <f>F57+E59+E60</f>
        <v>4</v>
      </c>
      <c r="AP60" s="51">
        <f>E57+F59+F60</f>
        <v>2</v>
      </c>
      <c r="AQ60" s="59">
        <f>AO60-AP60</f>
        <v>2</v>
      </c>
      <c r="AR60" s="51">
        <f>IF(ISBLANK(E60),0,IF(AU57=3,0,IF(AU57=1,1,3)))</f>
        <v>0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30002</v>
      </c>
      <c r="BB60" s="51">
        <f>10000*(AR60+AT60)+(E60-F60+F57-E57)*100+(E60+F57)</f>
        <v>30103</v>
      </c>
      <c r="BC60" s="59">
        <f>10000*(AS60+AT60)+(E59-F59+F57-E57)*100+(E59+F57)</f>
        <v>60303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officiels'!H61,AD!E61='Résultats officiels'!E61,'Résultats officiels'!F61=AD!F61),1,""))</f>
        <v/>
      </c>
      <c r="D61" s="71" t="str">
        <f>G56</f>
        <v>Panama</v>
      </c>
      <c r="E61" s="217">
        <v>1</v>
      </c>
      <c r="F61" s="217">
        <v>1</v>
      </c>
      <c r="G61" s="74" t="str">
        <f>D57</f>
        <v>Tunisie</v>
      </c>
      <c r="H61" s="95">
        <f t="shared" si="0"/>
        <v>3</v>
      </c>
      <c r="I61" s="118"/>
      <c r="J61" s="119" t="str">
        <f>IF(OR(I59&lt;3,I58&lt;2),"TIRAGE AU SORT !!!"," ")</f>
        <v xml:space="preserve"> </v>
      </c>
      <c r="K61" s="175"/>
      <c r="L61" s="175"/>
      <c r="M61" s="175"/>
      <c r="N61" s="175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7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7"/>
      <c r="J63" s="95"/>
      <c r="K63" s="95"/>
      <c r="L63" s="95"/>
      <c r="M63" s="95"/>
      <c r="N63" s="95"/>
      <c r="O63" s="95"/>
      <c r="P63" s="175"/>
      <c r="Q63" s="175"/>
      <c r="R63" s="175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officiels'!H64,AD!E64='Résultats officiels'!E64,'Résultats officiels'!F64=AD!F64),1,""))</f>
        <v/>
      </c>
      <c r="D64" s="67" t="s">
        <v>78</v>
      </c>
      <c r="E64" s="217">
        <v>2</v>
      </c>
      <c r="F64" s="217">
        <v>1</v>
      </c>
      <c r="G64" s="72" t="s">
        <v>79</v>
      </c>
      <c r="H64" s="95">
        <f t="shared" si="0"/>
        <v>1</v>
      </c>
      <c r="I64" s="177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6"/>
      <c r="Q64" s="176"/>
      <c r="R64" s="176"/>
      <c r="S64" s="280" t="s">
        <v>107</v>
      </c>
      <c r="T64" s="281"/>
      <c r="U64" s="262">
        <f>SUM(U51:U62)</f>
        <v>42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>
        <f>IF(H65=0,"",IF(H65='Résultats officiels'!H65,1,""))</f>
        <v>1</v>
      </c>
      <c r="C65" s="75">
        <f>IF(H65=0,"",IF(AND(H65='Résultats officiels'!H65,AD!E65='Résultats officiels'!E65,'Résultats officiels'!F65=AD!F65),1,""))</f>
        <v>1</v>
      </c>
      <c r="D65" s="68" t="s">
        <v>132</v>
      </c>
      <c r="E65" s="217">
        <v>1</v>
      </c>
      <c r="F65" s="217">
        <v>2</v>
      </c>
      <c r="G65" s="73" t="s">
        <v>133</v>
      </c>
      <c r="H65" s="95">
        <f t="shared" si="0"/>
        <v>2</v>
      </c>
      <c r="I65" s="101">
        <f>AI65</f>
        <v>1</v>
      </c>
      <c r="J65" s="122" t="str">
        <f>INDEX(AM65:AM68,MATCH(AK65,$AL65:$AL68,0))</f>
        <v>Sénégal</v>
      </c>
      <c r="K65" s="103">
        <f>INDEX(AN65:AN68,MATCH(AK65,$AL65:$AL68,0))</f>
        <v>9</v>
      </c>
      <c r="L65" s="104">
        <f>INDEX(AO65:AO68,MATCH(AK65,$AL65:$AL68,0))</f>
        <v>6</v>
      </c>
      <c r="M65" s="103">
        <f>INDEX(AP65:AP68,MATCH(AK65,$AL65:$AL68,0))</f>
        <v>3</v>
      </c>
      <c r="N65" s="123">
        <f>INDEX(AQ65:AQ68,MATCH(AK65,$AL65:$AL68,0))</f>
        <v>3</v>
      </c>
      <c r="O65" s="95"/>
      <c r="P65" s="176"/>
      <c r="Q65" s="176"/>
      <c r="R65" s="176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0.98</v>
      </c>
      <c r="AL65" s="44">
        <f>SUM(BD65:BG65)+2.45</f>
        <v>1.9500000000000002</v>
      </c>
      <c r="AM65" s="45" t="str">
        <f>D64</f>
        <v>Colombie</v>
      </c>
      <c r="AN65" s="46">
        <f>SUM(AR65:AU65)</f>
        <v>6</v>
      </c>
      <c r="AO65" s="47">
        <f>E64+E66+F68</f>
        <v>5</v>
      </c>
      <c r="AP65" s="46">
        <f>F64+F66+E68</f>
        <v>3</v>
      </c>
      <c r="AQ65" s="48">
        <f>AO65-AP65</f>
        <v>2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3</v>
      </c>
      <c r="AU65" s="46">
        <f>IF(ISBLANK(F68),0,IF(F68&gt;E68,3,IF(F68=E68,1,0)))</f>
        <v>0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0</v>
      </c>
      <c r="AZ65" s="47">
        <f>10000*(AS65+AT65)+(E66-F66+E64-F64)*100+(E66+E64)</f>
        <v>60304</v>
      </c>
      <c r="BA65" s="46">
        <f>10000*(AS65+AU65)+(E64-F64+F68-E68)*100+(E64+F68)</f>
        <v>30003</v>
      </c>
      <c r="BB65" s="46">
        <f>10000*(AT65+AU65)+(F68-E68+E66-F66)*100+(F68+E66)</f>
        <v>30103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>
        <f>IF(H66=0,"",IF(H66='Résultats officiels'!H66,1,""))</f>
        <v>1</v>
      </c>
      <c r="C66" s="75" t="str">
        <f>IF(H66=0,"",IF(AND(H66='Résultats officiels'!H66,AD!E66='Résultats officiels'!E66,'Résultats officiels'!F66=AD!F66),1,""))</f>
        <v/>
      </c>
      <c r="D66" s="68" t="str">
        <f>D64</f>
        <v>Colombie</v>
      </c>
      <c r="E66" s="217">
        <v>2</v>
      </c>
      <c r="F66" s="217">
        <v>0</v>
      </c>
      <c r="G66" s="73" t="str">
        <f>D65</f>
        <v>Pologne</v>
      </c>
      <c r="H66" s="95">
        <f t="shared" si="0"/>
        <v>1</v>
      </c>
      <c r="I66" s="106">
        <f>AI66</f>
        <v>2</v>
      </c>
      <c r="J66" s="124" t="str">
        <f>INDEX(AM65:AM68,MATCH(AK66,$AL65:$AL68,0))</f>
        <v>Colombie</v>
      </c>
      <c r="K66" s="108">
        <f>INDEX(AN65:AN68,MATCH(AK66,$AL65:$AL68,0))</f>
        <v>6</v>
      </c>
      <c r="L66" s="109">
        <f>INDEX(AO65:AO68,MATCH(AK66,$AL65:$AL68,0))</f>
        <v>5</v>
      </c>
      <c r="M66" s="108">
        <f>INDEX(AP65:AP68,MATCH(AK66,$AL65:$AL68,0))</f>
        <v>3</v>
      </c>
      <c r="N66" s="110">
        <f>INDEX(AQ65:AQ68,MATCH(AK66,$AL65:$AL68,0))</f>
        <v>2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1.9500000000000002</v>
      </c>
      <c r="AL66" s="52">
        <f>SUM(BD66:BG66)+2.46</f>
        <v>2.96</v>
      </c>
      <c r="AM66" s="45" t="str">
        <f>G64</f>
        <v>Japon</v>
      </c>
      <c r="AN66" s="46">
        <f>SUM(AR66:AU66)</f>
        <v>1</v>
      </c>
      <c r="AO66" s="47">
        <f>F64+F67+E69</f>
        <v>2</v>
      </c>
      <c r="AP66" s="46">
        <f>E64+E67+F69</f>
        <v>4</v>
      </c>
      <c r="AQ66" s="48">
        <f>AO66-AP66</f>
        <v>-2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1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1</v>
      </c>
      <c r="AY66" s="48" t="b">
        <f>10*(AQ66-AQ68)+AO66-AO68&gt;0</f>
        <v>0</v>
      </c>
      <c r="AZ66" s="47">
        <f>10000*(AR66+AT66)+(F64-E64+E69-F69)*100+(F64+E69)</f>
        <v>9901</v>
      </c>
      <c r="BA66" s="46">
        <f>10000*(AR66+AU66)+(F64-E64+F67-E67)*100+(F64+F67)</f>
        <v>-198</v>
      </c>
      <c r="BB66" s="46" t="s">
        <v>73</v>
      </c>
      <c r="BC66" s="48">
        <f>10000*(AT66+AU66)+(F67-E67+E69-F69)*100+(F67+E69)</f>
        <v>9901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-0.5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officiels'!H67,AD!E67='Résultats officiels'!E67,'Résultats officiels'!F67=AD!F67),1,""))</f>
        <v/>
      </c>
      <c r="D67" s="68" t="str">
        <f>G65</f>
        <v>Sénégal</v>
      </c>
      <c r="E67" s="217">
        <v>2</v>
      </c>
      <c r="F67" s="217">
        <v>1</v>
      </c>
      <c r="G67" s="73" t="str">
        <f>G64</f>
        <v>Japon</v>
      </c>
      <c r="H67" s="95">
        <f t="shared" si="0"/>
        <v>1</v>
      </c>
      <c r="I67" s="106">
        <f>AI67</f>
        <v>3</v>
      </c>
      <c r="J67" s="68" t="str">
        <f>INDEX(AM65:AM68,MATCH(AK67,$AL65:$AL68,0))</f>
        <v>Japon</v>
      </c>
      <c r="K67" s="111">
        <f>INDEX(AN65:AN68,MATCH(AK67,$AL65:$AL68,0))</f>
        <v>1</v>
      </c>
      <c r="L67" s="112">
        <f>INDEX(AO65:AO68,MATCH(AK67,$AL65:$AL68,0))</f>
        <v>2</v>
      </c>
      <c r="M67" s="111">
        <f>INDEX(AP65:AP68,MATCH(AK67,$AL65:$AL68,0))</f>
        <v>4</v>
      </c>
      <c r="N67" s="113">
        <f>INDEX(AQ65:AQ68,MATCH(AK67,$AL65:$AL68,0))</f>
        <v>-2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2.96</v>
      </c>
      <c r="AL67" s="52">
        <f>SUM(BD67:BG67)+2.47</f>
        <v>3.97</v>
      </c>
      <c r="AM67" s="45" t="str">
        <f>D65</f>
        <v>Pologne</v>
      </c>
      <c r="AN67" s="46">
        <f>SUM(AR67:AU67)</f>
        <v>1</v>
      </c>
      <c r="AO67" s="47">
        <f>E65+F66+F69</f>
        <v>1</v>
      </c>
      <c r="AP67" s="46">
        <f>F65+E66+E69</f>
        <v>4</v>
      </c>
      <c r="AQ67" s="48">
        <f>AO67-AP67</f>
        <v>-3</v>
      </c>
      <c r="AR67" s="46">
        <f>IF(ISBLANK(F66),0,IF(AT65=3,0,IF(AT65=1,1,3)))</f>
        <v>0</v>
      </c>
      <c r="AS67" s="46">
        <f>IF(ISBLANK(F69),0,IF(F69&gt;E69,3,IF(F69=E69,1,0)))</f>
        <v>1</v>
      </c>
      <c r="AT67" s="46" t="s">
        <v>73</v>
      </c>
      <c r="AU67" s="46">
        <f>IF(ISBLANK(E65),0,IF(E65&gt;F65,3,IF(E65=F65,1,0)))</f>
        <v>0</v>
      </c>
      <c r="AV67" s="47" t="b">
        <f>10*(AQ65-AQ67)+AO65-AO67&lt;0</f>
        <v>0</v>
      </c>
      <c r="AW67" s="46" t="b">
        <f>10*(AQ66-AQ67)+AO66-AO67&lt;0</f>
        <v>0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9800</v>
      </c>
      <c r="BA67" s="46" t="s">
        <v>73</v>
      </c>
      <c r="BB67" s="46">
        <f>10000*(AR67+AU67)+(E65-F65+F66-E66)*100+(E65+F66)</f>
        <v>-299</v>
      </c>
      <c r="BC67" s="48">
        <f>10000*(AS67+AU67)+(E65-F65+F69-E69)*100+(E65+F69)</f>
        <v>9901</v>
      </c>
      <c r="BD67" s="53">
        <f>-BF65</f>
        <v>0.5</v>
      </c>
      <c r="BE67" s="49">
        <f>-BF66</f>
        <v>0.5</v>
      </c>
      <c r="BF67" s="49" t="s">
        <v>73</v>
      </c>
      <c r="BG67" s="50">
        <f>IF($AN67&gt;$AN68,-0.5,IF($AN68&gt;$AN67,0.5,IF(AY67,-0.5,IF(AX68,0.5,BW67))))</f>
        <v>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officiels'!H68,AD!E68='Résultats officiels'!E68,'Résultats officiels'!F68=AD!F68),1,""))</f>
        <v/>
      </c>
      <c r="D68" s="68" t="str">
        <f>G65</f>
        <v>Sénégal</v>
      </c>
      <c r="E68" s="217">
        <v>2</v>
      </c>
      <c r="F68" s="217">
        <v>1</v>
      </c>
      <c r="G68" s="73" t="str">
        <f>D64</f>
        <v>Colombie</v>
      </c>
      <c r="H68" s="95">
        <f t="shared" si="0"/>
        <v>1</v>
      </c>
      <c r="I68" s="114">
        <f>AI68</f>
        <v>4</v>
      </c>
      <c r="J68" s="71" t="str">
        <f>INDEX(AM65:AM68,MATCH(AK68,$AL65:$AL68,0))</f>
        <v>Pologne</v>
      </c>
      <c r="K68" s="115">
        <f>INDEX(AN65:AN68,MATCH(AK68,$AL65:$AL68,0))</f>
        <v>1</v>
      </c>
      <c r="L68" s="116">
        <f>INDEX(AO65:AO68,MATCH(AK68,$AL65:$AL68,0))</f>
        <v>1</v>
      </c>
      <c r="M68" s="115">
        <f>INDEX(AP65:AP68,MATCH(AK68,$AL65:$AL68,0))</f>
        <v>4</v>
      </c>
      <c r="N68" s="117">
        <f>INDEX(AQ65:AQ68,MATCH(AK68,$AL65:$AL68,0))</f>
        <v>-3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3.97</v>
      </c>
      <c r="AL68" s="56">
        <f>SUM(BD68:BG68)+2.48</f>
        <v>0.98</v>
      </c>
      <c r="AM68" s="57" t="str">
        <f>G65</f>
        <v>Sénégal</v>
      </c>
      <c r="AN68" s="51">
        <f>SUM(AR68:AU68)</f>
        <v>9</v>
      </c>
      <c r="AO68" s="58">
        <f>F65+E67+E68</f>
        <v>6</v>
      </c>
      <c r="AP68" s="51">
        <f>E65+F67+F68</f>
        <v>3</v>
      </c>
      <c r="AQ68" s="59">
        <f>AO68-AP68</f>
        <v>3</v>
      </c>
      <c r="AR68" s="51">
        <f>IF(ISBLANK(E68),0,IF(AU65=3,0,IF(AU65=1,1,3)))</f>
        <v>3</v>
      </c>
      <c r="AS68" s="51">
        <f>IF(ISBLANK(E67),0,IF(AU66=3,0,IF(AU66=1,1,3)))</f>
        <v>3</v>
      </c>
      <c r="AT68" s="51">
        <f>IF(ISBLANK(F65),0,IF(AU67=3,0,IF(AU67=1,1,3)))</f>
        <v>3</v>
      </c>
      <c r="AU68" s="51" t="s">
        <v>73</v>
      </c>
      <c r="AV68" s="58" t="b">
        <f>10*(AQ65-AQ68)+AO65-AO68&lt;0</f>
        <v>1</v>
      </c>
      <c r="AW68" s="51" t="b">
        <f>10*(AQ66-AQ68)+AO66-AO68&lt;0</f>
        <v>1</v>
      </c>
      <c r="AX68" s="51" t="b">
        <f>10*(AQ67-AQ68)+AO67-AO68&lt;0</f>
        <v>1</v>
      </c>
      <c r="AY68" s="59" t="s">
        <v>73</v>
      </c>
      <c r="AZ68" s="58" t="s">
        <v>73</v>
      </c>
      <c r="BA68" s="51">
        <f>10000*(AR68+AS68)+(E67-F67+E68-F68)*100+(E67+E68)</f>
        <v>60204</v>
      </c>
      <c r="BB68" s="51">
        <f>10000*(AR68+AT68)+(E68-F68+F65-E65)*100+(E68+F65)</f>
        <v>60204</v>
      </c>
      <c r="BC68" s="59">
        <f>10000*(AS68+AT68)+(E67-F67+F65-E65)*100+(E67+F65)</f>
        <v>60204</v>
      </c>
      <c r="BD68" s="60">
        <f>-BG65</f>
        <v>-0.5</v>
      </c>
      <c r="BE68" s="61">
        <f>-BG66</f>
        <v>-0.5</v>
      </c>
      <c r="BF68" s="61">
        <f>-BG67</f>
        <v>-0.5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officiels'!H69,AD!E69='Résultats officiels'!E69,'Résultats officiels'!F69=AD!F69),1,""))</f>
        <v/>
      </c>
      <c r="D69" s="71" t="str">
        <f>G64</f>
        <v>Japon</v>
      </c>
      <c r="E69" s="217">
        <v>0</v>
      </c>
      <c r="F69" s="217">
        <v>0</v>
      </c>
      <c r="G69" s="74" t="str">
        <f>D65</f>
        <v>Pologne</v>
      </c>
      <c r="H69" s="95">
        <f t="shared" si="0"/>
        <v>3</v>
      </c>
      <c r="I69" s="118"/>
      <c r="J69" s="119" t="str">
        <f>IF(OR(I67&lt;3,I66&lt;2),"TIRAGE AU SORT !!!"," ")</f>
        <v xml:space="preserve"> </v>
      </c>
      <c r="K69" s="175"/>
      <c r="L69" s="175"/>
      <c r="M69" s="175"/>
      <c r="N69" s="17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179" priority="7" stopIfTrue="1">
      <formula>100*$V8+$W8&gt;100*$V9+$W9</formula>
    </cfRule>
  </conditionalFormatting>
  <conditionalFormatting sqref="U9 U11 U13 U15 U17 U19 U21 U23 U27 U29 U31 U33 U37 U39 U44">
    <cfRule type="expression" dxfId="178" priority="6" stopIfTrue="1">
      <formula>100*$V9+$W9&gt;100*$V8+$W8</formula>
    </cfRule>
  </conditionalFormatting>
  <conditionalFormatting sqref="AA43">
    <cfRule type="expression" dxfId="177" priority="5" stopIfTrue="1">
      <formula>100*$AB43+$AC43&gt;100*$AB44+$AC44</formula>
    </cfRule>
  </conditionalFormatting>
  <conditionalFormatting sqref="AA44">
    <cfRule type="expression" dxfId="176" priority="4" stopIfTrue="1">
      <formula>100*$AB44+$AC44&gt;100*$AB43+$AC43</formula>
    </cfRule>
  </conditionalFormatting>
  <conditionalFormatting sqref="J35:N35 J43:N43 J11:N11 J27:N27 J19:N19 J51:N51 J59:N59 J67:N67">
    <cfRule type="expression" dxfId="175" priority="3" stopIfTrue="1">
      <formula>OR($I11&lt;3)</formula>
    </cfRule>
  </conditionalFormatting>
  <conditionalFormatting sqref="J36:N36 J44:N44 J12:N12 J28:N28 J20:N20 J52:N52 J60:N60 J68:N68">
    <cfRule type="expression" dxfId="174" priority="2" stopIfTrue="1">
      <formula>$I12&lt;3</formula>
    </cfRule>
  </conditionalFormatting>
  <conditionalFormatting sqref="U46:U47 AA46:AA51">
    <cfRule type="cellIs" dxfId="173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4" t="s">
        <v>166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-1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officiels'!H8,AE!E8='Résultats officiels'!E8,'Résultats officiels'!F8=AE!F8),1,""))</f>
        <v/>
      </c>
      <c r="D8" s="67" t="s">
        <v>104</v>
      </c>
      <c r="E8" s="217">
        <v>2</v>
      </c>
      <c r="F8" s="217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officiels'!U13=AE!U8),"E",""))</f>
        <v>E</v>
      </c>
      <c r="R8" s="98" t="str">
        <f>IF('Résultats officiels'!O8=0,"",IF(AND(U8='Résultats officiels'!U8,AE!U9='Résultats officiels'!U9),"A",""))</f>
        <v/>
      </c>
      <c r="S8" s="286" t="str">
        <f>IF(O8=0,"",IF(AND(R8="A",O8='Résultats officiels'!O8),1,IF(AND(AE!R9="A",AE!O8='Résultats officiels'!O12),1,"")))</f>
        <v/>
      </c>
      <c r="T8" s="287" t="str">
        <f>IF(O8=0,"",IF(AND(R8="A",O8='Résultats officiels'!O8,V8='Résultats officiels'!V8,'Résultats officiels'!V9=AE!V9),1,IF(AND(AE!R9="A",AE!O8='Résultats officiels'!O12,AE!V8='Résultats officiels'!V13,'Résultats officiels'!V12=AE!V9),1,"")))</f>
        <v/>
      </c>
      <c r="U8" s="99" t="str">
        <f>IF(OR(I10&lt;2),"A1",T(J9))</f>
        <v>Uruguay</v>
      </c>
      <c r="V8" s="218">
        <v>1</v>
      </c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officiels'!H9,AE!E9='Résultats officiels'!E9,'Résultats officiels'!F9=AE!F9),1,""))</f>
        <v/>
      </c>
      <c r="D9" s="68" t="s">
        <v>122</v>
      </c>
      <c r="E9" s="217">
        <v>1</v>
      </c>
      <c r="F9" s="217">
        <v>2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6</v>
      </c>
      <c r="M9" s="103">
        <f>INDEX(AP9:AP12,MATCH(AK9,$AL9:$AL12,0))</f>
        <v>2</v>
      </c>
      <c r="N9" s="105">
        <f>INDEX(AQ9:AQ12,MATCH(AK9,$AL9:$AL12,0))</f>
        <v>4</v>
      </c>
      <c r="O9" s="293"/>
      <c r="P9" s="293"/>
      <c r="Q9" s="97" t="str">
        <f>IF(AND('Résultats officiels'!O8&gt;0,U9='Résultats officiels'!U9),"E",IF(AND('Résultats officiels'!O12&gt;0,'Résultats officiels'!U12=AE!U9),"E",""))</f>
        <v>E</v>
      </c>
      <c r="R9" s="98" t="str">
        <f>IF('Résultats officiels'!O12=0,"",IF(AND(U8='Résultats officiels'!U13,'Résultats officiels'!U12=AE!U9),"A",""))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Espagne</v>
      </c>
      <c r="V9" s="219">
        <v>2</v>
      </c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1.9500000000000002</v>
      </c>
      <c r="AM9" s="21" t="str">
        <f>D8</f>
        <v>Russie</v>
      </c>
      <c r="AN9" s="22">
        <f>SUM(AR9:AU9)</f>
        <v>6</v>
      </c>
      <c r="AO9" s="23">
        <f>E8+E10+F12</f>
        <v>5</v>
      </c>
      <c r="AP9" s="22">
        <f>F8+F10+E12</f>
        <v>3</v>
      </c>
      <c r="AQ9" s="24">
        <f>AO9-AP9</f>
        <v>2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3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0</v>
      </c>
      <c r="AZ9" s="23">
        <f>10000*(AS9+AT9)+(E10-F10+E8-F8)*100+(E10+E8)</f>
        <v>60304</v>
      </c>
      <c r="BA9" s="22">
        <f>10000*(AS9+AU9)+(E8-F8+F12-E12)*100+(E8+F12)</f>
        <v>30103</v>
      </c>
      <c r="BB9" s="22">
        <f>10000*(AT9+AU9)+(E10-F10+F12-E12)*100+(E10+F12)</f>
        <v>30003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>
        <f>IF(H10=0,"",IF(H10='Résultats officiels'!H10,1,""))</f>
        <v>1</v>
      </c>
      <c r="C10" s="70" t="str">
        <f>IF(H10=0,"",IF(AND(H10='Résultats officiels'!H10,AE!E10='Résultats officiels'!E10,'Résultats officiels'!F10=AE!F10),1,""))</f>
        <v/>
      </c>
      <c r="D10" s="68" t="str">
        <f>D8</f>
        <v>Russie</v>
      </c>
      <c r="E10" s="217">
        <v>2</v>
      </c>
      <c r="F10" s="217">
        <v>1</v>
      </c>
      <c r="G10" s="73" t="str">
        <f>D9</f>
        <v>Egypte</v>
      </c>
      <c r="H10" s="95">
        <f t="shared" si="0"/>
        <v>1</v>
      </c>
      <c r="I10" s="106">
        <f>AI10</f>
        <v>2</v>
      </c>
      <c r="J10" s="107" t="str">
        <f>INDEX(AM9:AM12,MATCH(AK10,$AL9:$AL12,0))</f>
        <v>Russie</v>
      </c>
      <c r="K10" s="108">
        <f>INDEX(AN9:AN12,MATCH(AK10,$AL9:$AL12,0))</f>
        <v>6</v>
      </c>
      <c r="L10" s="109">
        <f>INDEX(AO9:AO12,MATCH(AK10,$AL9:$AL12,0))</f>
        <v>5</v>
      </c>
      <c r="M10" s="108">
        <f>INDEX(AP9:AP12,MATCH(AK10,$AL9:$AL12,0))</f>
        <v>3</v>
      </c>
      <c r="N10" s="110">
        <f>INDEX(AQ9:AQ12,MATCH(AK10,$AL9:$AL12,0))</f>
        <v>2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officiels'!U15=AE!U10),"E",""))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officiels'!O10),1,IF(AND(AE!R11="A",AE!O10='Résultats officiels'!O14),1,"")))</f>
        <v/>
      </c>
      <c r="T10" s="310" t="str">
        <f>IF(O10=0,"",IF(AND(R10="A",O10='Résultats officiels'!O10,V10='Résultats officiels'!V10,'Résultats officiels'!V11=AE!V11),1,IF(AND(AE!R11="A",AE!O10='Résultats officiels'!O14,AE!V10='Résultats officiels'!V15,'Résultats officiels'!V14=AE!V11),1,"")))</f>
        <v/>
      </c>
      <c r="U10" s="99" t="str">
        <f>IF(OR(I26&lt;2),"C1",T(J25))</f>
        <v>France</v>
      </c>
      <c r="V10" s="218">
        <v>2</v>
      </c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1.9500000000000002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1</v>
      </c>
      <c r="AO10" s="23">
        <f>F8+F11+E13</f>
        <v>0</v>
      </c>
      <c r="AP10" s="22">
        <f>E8+E11+F13</f>
        <v>4</v>
      </c>
      <c r="AQ10" s="24">
        <f>AO10-AP10</f>
        <v>-4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1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9800</v>
      </c>
      <c r="BA10" s="22">
        <f>10000*(AR10+AU10)+(F8-E8+F11-E11)*100+(F8+F11)</f>
        <v>-400</v>
      </c>
      <c r="BB10" s="22" t="s">
        <v>73</v>
      </c>
      <c r="BC10" s="24">
        <f>10000*(AT10+AU10)+(F11-E11+E13-F13)*100+(F11+E13)</f>
        <v>9800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officiels'!H11,AE!E11='Résultats officiels'!E11,'Résultats officiels'!F11=AE!F11),1,""))</f>
        <v/>
      </c>
      <c r="D11" s="68" t="str">
        <f>G9</f>
        <v>Uruguay</v>
      </c>
      <c r="E11" s="217">
        <v>2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Egypte</v>
      </c>
      <c r="K11" s="111">
        <f>INDEX(AN9:AN12,MATCH(AK11,$AL9:$AL12,0))</f>
        <v>1</v>
      </c>
      <c r="L11" s="112">
        <f>INDEX(AO9:AO12,MATCH(AK11,$AL9:$AL12,0))</f>
        <v>2</v>
      </c>
      <c r="M11" s="111">
        <f>INDEX(AP9:AP12,MATCH(AK11,$AL9:$AL12,0))</f>
        <v>4</v>
      </c>
      <c r="N11" s="113">
        <f>INDEX(AQ9:AQ12,MATCH(AK11,$AL9:$AL12,0))</f>
        <v>-2</v>
      </c>
      <c r="O11" s="293"/>
      <c r="P11" s="293"/>
      <c r="Q11" s="97" t="str">
        <f>IF(AND('Résultats officiels'!O10&gt;0,U11='Résultats officiels'!U11),"E",IF(AND('Résultats officiels'!O14&gt;0,'Résultats officiels'!U14=AE!U11),"E",""))</f>
        <v/>
      </c>
      <c r="R11" s="98" t="str">
        <f>IF('Résultats officiels'!O14=0,"",IF(AND(U10='Résultats officiels'!U15,'Résultats officiels'!U14=AE!U11),"A",""))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Islande</v>
      </c>
      <c r="V11" s="219">
        <v>1</v>
      </c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2.97</v>
      </c>
      <c r="AL11" s="28">
        <f>SUM(BD11:BG11)+2.47</f>
        <v>2.97</v>
      </c>
      <c r="AM11" s="21" t="str">
        <f>D9</f>
        <v>Egypte</v>
      </c>
      <c r="AN11" s="22">
        <f>SUM(AR11:AU11)</f>
        <v>1</v>
      </c>
      <c r="AO11" s="23">
        <f>E9+F10+F13</f>
        <v>2</v>
      </c>
      <c r="AP11" s="22">
        <f>F9+E10+E13</f>
        <v>4</v>
      </c>
      <c r="AQ11" s="24">
        <f>AO11-AP11</f>
        <v>-2</v>
      </c>
      <c r="AR11" s="22">
        <f>IF(ISBLANK(F10),0,IF(AT9=3,0,IF(AT9=1,1,3)))</f>
        <v>0</v>
      </c>
      <c r="AS11" s="22">
        <f>IF(ISBLANK(F13),0,IF(F13&gt;E13,3,IF(F13=E13,1,0)))</f>
        <v>1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9901</v>
      </c>
      <c r="BA11" s="22" t="s">
        <v>73</v>
      </c>
      <c r="BB11" s="22">
        <f>10000*(AR11+AU11)+(E9-F9+F10-E10)*100+(E9+F10)</f>
        <v>-198</v>
      </c>
      <c r="BC11" s="24">
        <f>10000*(AS11+AU11)+(E9-F9+F13-E13)*100+(E9+F13)</f>
        <v>9901</v>
      </c>
      <c r="BD11" s="29">
        <f>-BF9</f>
        <v>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officiels'!H12,AE!E12='Résultats officiels'!E12,'Résultats officiels'!F12=AE!F12),1,""))</f>
        <v/>
      </c>
      <c r="D12" s="68" t="str">
        <f>G9</f>
        <v>Uruguay</v>
      </c>
      <c r="E12" s="217">
        <v>2</v>
      </c>
      <c r="F12" s="217">
        <v>1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1</v>
      </c>
      <c r="L12" s="116">
        <f>INDEX(AO9:AO12,MATCH(AK12,$AL9:$AL12,0))</f>
        <v>0</v>
      </c>
      <c r="M12" s="115">
        <f>INDEX(AP9:AP12,MATCH(AK12,$AL9:$AL12,0))</f>
        <v>4</v>
      </c>
      <c r="N12" s="117">
        <f>INDEX(AQ9:AQ12,MATCH(AK12,$AL9:$AL12,0))</f>
        <v>-4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officiels'!U9=AE!U12),"E",""))</f>
        <v>E</v>
      </c>
      <c r="R12" s="98" t="str">
        <f>IF('Résultats officiels'!O12=0,"",IF(AND(U12='Résultats officiels'!U12,'Résultats officiels'!U13=AE!U13),"A",""))</f>
        <v/>
      </c>
      <c r="S12" s="286" t="str">
        <f>IF(O12=0,"",IF(AND(R12="A",O12='Résultats officiels'!O12),1,IF(AND(AE!R13="A",AE!O12='Résultats officiels'!O8),1,"")))</f>
        <v/>
      </c>
      <c r="T12" s="308" t="str">
        <f>IF(O12=0,"",IF(AND(R12="A",O12='Résultats officiels'!O12,V12='Résultats officiels'!V12,'Résultats officiels'!V13=AE!V13),1,IF(AND(AE!R13="A",AE!O12='Résultats officiels'!O8,AE!V12='Résultats officiels'!V9,'Résultats officiels'!V8=AE!V13),1,"")))</f>
        <v/>
      </c>
      <c r="U12" s="99" t="str">
        <f>IF(OR(I18&lt;2),"B1",T(J17))</f>
        <v>Portugal</v>
      </c>
      <c r="V12" s="218">
        <v>2</v>
      </c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6</v>
      </c>
      <c r="AP12" s="27">
        <f>E9+F11+F12</f>
        <v>2</v>
      </c>
      <c r="AQ12" s="33">
        <f>AO12-AP12</f>
        <v>4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60304</v>
      </c>
      <c r="BB12" s="27">
        <f>10000*(AR12+AT12)+(F9-E9+E12-F12)*100+(F9+E12)</f>
        <v>60204</v>
      </c>
      <c r="BC12" s="33">
        <f>10000*(AS12+AT12)+(E11-F11+F9-E9)*100+(E11+F9)</f>
        <v>60304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officiels'!H13,AE!E13='Résultats officiels'!E13,'Résultats officiels'!F13=AE!F13),1,""))</f>
        <v/>
      </c>
      <c r="D13" s="71" t="str">
        <f>G8</f>
        <v>Arabie Saoudite</v>
      </c>
      <c r="E13" s="217">
        <v>0</v>
      </c>
      <c r="F13" s="217">
        <v>0</v>
      </c>
      <c r="G13" s="74" t="str">
        <f>D9</f>
        <v>Egypte</v>
      </c>
      <c r="H13" s="95">
        <f t="shared" si="0"/>
        <v>3</v>
      </c>
      <c r="I13" s="118"/>
      <c r="J13" s="119" t="str">
        <f>IF(OR(I11&lt;3,I10&lt;2),"TIRAGE AU SORT !!!"," ")</f>
        <v xml:space="preserve"> 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officiels'!U8=AE!U13),"E",""))</f>
        <v>E</v>
      </c>
      <c r="R13" s="98" t="str">
        <f>IF('Résultats officiels'!O8=0,"",IF(AND(U12='Résultats officiels'!U9,'Résultats officiels'!U8=AE!U13),"A",""))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Russie</v>
      </c>
      <c r="V13" s="219">
        <v>1</v>
      </c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officiels'!U11=AE!U14),"E",""))</f>
        <v>E</v>
      </c>
      <c r="R14" s="98" t="str">
        <f>IF('Résultats officiels'!O14=0,"",IF(AND(U14='Résultats officiels'!U14,'Résultats officiels'!U15=AE!U15),"A",""))</f>
        <v/>
      </c>
      <c r="S14" s="286" t="str">
        <f>IF(O14=0,"",IF(AND(R14="A",O14='Résultats officiels'!O14),1,IF(AND(AE!R15="A",AE!O14='Résultats officiels'!O10),1,"")))</f>
        <v/>
      </c>
      <c r="T14" s="308" t="str">
        <f>IF(O14=0,"",IF(AND(R14="A",O14='Résultats officiels'!O14,V14='Résultats officiels'!V14,'Résultats officiels'!V15=AE!V15),1,IF(AND(AE!R15="A",AE!O14='Résultats officiels'!O10,AE!V14='Résultats officiels'!V11,'Résultats officiels'!V10=AE!V15),1,"")))</f>
        <v/>
      </c>
      <c r="U14" s="99" t="str">
        <f>IF(OR(I34&lt;2),"D1",T(J33))</f>
        <v>Argentine</v>
      </c>
      <c r="V14" s="218">
        <v>2</v>
      </c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officiels'!U10=AE!U15),"E",""))</f>
        <v>E</v>
      </c>
      <c r="R15" s="98" t="str">
        <f>IF('Résultats officiels'!O10=0,"",IF(AND(U15='Résultats officiels'!U10,'Résultats officiels'!U11=AE!U14),"A",""))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19">
        <v>0</v>
      </c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officiels'!H16,AE!E16='Résultats officiels'!E16,'Résultats officiels'!F16=AE!F16),1,""))</f>
        <v/>
      </c>
      <c r="D16" s="67" t="s">
        <v>124</v>
      </c>
      <c r="E16" s="217">
        <v>1</v>
      </c>
      <c r="F16" s="217">
        <v>1</v>
      </c>
      <c r="G16" s="72" t="s">
        <v>96</v>
      </c>
      <c r="H16" s="95">
        <f t="shared" si="0"/>
        <v>3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officiels'!U21=AE!U16),"E",""))</f>
        <v>E</v>
      </c>
      <c r="R16" s="98" t="str">
        <f>IF('Résultats officiels'!O16=0,"",IF(AND(U16='Résultats officiels'!U16,'Résultats officiels'!U17=AE!U17),"A",""))</f>
        <v/>
      </c>
      <c r="S16" s="286" t="str">
        <f>IF(O16=0,"",IF(AND(R16="A",O16='Résultats officiels'!O16),1,IF(AND(AE!R17="A",AE!O16='Résultats officiels'!O20),1,"")))</f>
        <v/>
      </c>
      <c r="T16" s="308" t="str">
        <f>IF(O16=0,"",IF(AND(R16="A",O16='Résultats officiels'!O16,V16='Résultats officiels'!V16,'Résultats officiels'!V17=AE!V17),1,IF(AND(AE!R17="A",AE!O16='Résultats officiels'!O20,AE!V16='Résultats officiels'!V21,'Résultats officiels'!V20=AE!V17),1,"")))</f>
        <v/>
      </c>
      <c r="U16" s="121" t="str">
        <f>IF(OR(I42&lt;2),"E1",T(J41))</f>
        <v>Brésil</v>
      </c>
      <c r="V16" s="218">
        <v>2</v>
      </c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>
        <f>IF(H17=0,"",IF(H17='Résultats officiels'!H17,1,""))</f>
        <v>1</v>
      </c>
      <c r="C17" s="75" t="str">
        <f>IF(H17=0,"",IF(AND(H17='Résultats officiels'!H17,AE!E17='Résultats officiels'!E17,'Résultats officiels'!F17=AE!F17),1,""))</f>
        <v/>
      </c>
      <c r="D17" s="68" t="s">
        <v>101</v>
      </c>
      <c r="E17" s="217">
        <v>2</v>
      </c>
      <c r="F17" s="217">
        <v>2</v>
      </c>
      <c r="G17" s="73" t="s">
        <v>75</v>
      </c>
      <c r="H17" s="95">
        <f t="shared" si="0"/>
        <v>3</v>
      </c>
      <c r="I17" s="101">
        <f>AI17</f>
        <v>1</v>
      </c>
      <c r="J17" s="122" t="str">
        <f>INDEX(AM17:AM20,MATCH(AK17,$AL17:$AL20,0))</f>
        <v>Portugal</v>
      </c>
      <c r="K17" s="103">
        <f>INDEX(AN17:AN20,MATCH(AK17,$AL17:$AL20,0))</f>
        <v>7</v>
      </c>
      <c r="L17" s="104">
        <f>INDEX(AO17:AO20,MATCH(AK17,$AL17:$AL20,0))</f>
        <v>7</v>
      </c>
      <c r="M17" s="103">
        <f>INDEX(AP17:AP20,MATCH(AK17,$AL17:$AL20,0))</f>
        <v>2</v>
      </c>
      <c r="N17" s="123">
        <f>INDEX(AQ17:AQ20,MATCH(AK17,$AL17:$AL20,0))</f>
        <v>5</v>
      </c>
      <c r="O17" s="293"/>
      <c r="P17" s="293"/>
      <c r="Q17" s="97" t="str">
        <f>IF(AND('Résultats officiels'!O16&gt;0,U17='Résultats officiels'!U17),"E",IF(AND('Résultats officiels'!O20&gt;0,'Résultats officiels'!U20=AE!U17),"E",""))</f>
        <v>E</v>
      </c>
      <c r="R17" s="98" t="str">
        <f>IF('Résultats officiels'!O20=0,"",IF(AND(U16='Résultats officiels'!U21,'Résultats officiels'!U20=AE!U17),"A",""))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Suède</v>
      </c>
      <c r="V17" s="219">
        <v>1</v>
      </c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0.9700000000000002</v>
      </c>
      <c r="AL17" s="20">
        <f>SUM(BD17:BG17)+2.45</f>
        <v>2.95</v>
      </c>
      <c r="AM17" s="21" t="str">
        <f>D16</f>
        <v>Maroc</v>
      </c>
      <c r="AN17" s="22">
        <f>SUM(AR17:AU17)</f>
        <v>1</v>
      </c>
      <c r="AO17" s="23">
        <f>E16+E18+F20</f>
        <v>2</v>
      </c>
      <c r="AP17" s="22">
        <f>F16+F18+E20</f>
        <v>5</v>
      </c>
      <c r="AQ17" s="24">
        <f>AO17-AP17</f>
        <v>-3</v>
      </c>
      <c r="AR17" s="22" t="s">
        <v>73</v>
      </c>
      <c r="AS17" s="22">
        <f>IF(ISBLANK(E16),0,IF(E16&gt;F16,3,IF(E16=F16,1,0)))</f>
        <v>1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9801</v>
      </c>
      <c r="BA17" s="22">
        <f>10000*(AS17+AU17)+(E16-F16+F20-E20)*100+(E16+F20)</f>
        <v>9902</v>
      </c>
      <c r="BB17" s="22">
        <f>10000*(AT17+AU17)+(F20-E20+E18-F18)*100+(F20+E18)</f>
        <v>-299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officiels'!H18,AE!E18='Résultats officiels'!E18,'Résultats officiels'!F18=AE!F18),1,""))</f>
        <v/>
      </c>
      <c r="D18" s="68" t="str">
        <f>D16</f>
        <v>Maroc</v>
      </c>
      <c r="E18" s="217">
        <v>0</v>
      </c>
      <c r="F18" s="217">
        <v>2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Espagne</v>
      </c>
      <c r="K18" s="108">
        <f>INDEX(AN17:AN20,MATCH(AK18,$AL17:$AL20,0))</f>
        <v>7</v>
      </c>
      <c r="L18" s="109">
        <f>INDEX(AO17:AO20,MATCH(AK18,$AL17:$AL20,0))</f>
        <v>7</v>
      </c>
      <c r="M18" s="108">
        <f>INDEX(AP17:AP20,MATCH(AK18,$AL17:$AL20,0))</f>
        <v>3</v>
      </c>
      <c r="N18" s="110">
        <f>INDEX(AQ17:AQ20,MATCH(AK18,$AL17:$AL20,0))</f>
        <v>4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officiels'!U23=AE!U18),"E",""))</f>
        <v>E</v>
      </c>
      <c r="R18" s="98" t="str">
        <f>IF('Résultats officiels'!O18=0,"",IF(AND(U18='Résultats officiels'!U18,'Résultats officiels'!U19=AE!U19),"A",""))</f>
        <v/>
      </c>
      <c r="S18" s="286" t="str">
        <f>IF(O18=0,"",IF(AND(R18="A",O18='Résultats officiels'!O18),1,IF(AND(AE!R19="A",AE!O18='Résultats officiels'!O22),1,"")))</f>
        <v/>
      </c>
      <c r="T18" s="308" t="str">
        <f>IF(O18=0,"",IF(AND(R18="A",O18='Résultats officiels'!O18,V18='Résultats officiels'!V18,'Résultats officiels'!V19=AE!V19),1,IF(AND(AE!R19="A",AE!O18='Résultats officiels'!O22,AE!V18='Résultats officiels'!V23,'Résultats officiels'!V22=AE!V19),1,"")))</f>
        <v/>
      </c>
      <c r="U18" s="121" t="str">
        <f>IF(OR(I58&lt;2),"G1",T(J57))</f>
        <v>Belgique</v>
      </c>
      <c r="V18" s="218">
        <v>2</v>
      </c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1.98</v>
      </c>
      <c r="AL18" s="28">
        <f>SUM(BD18:BG18)+2.46</f>
        <v>3.96</v>
      </c>
      <c r="AM18" s="21" t="str">
        <f>G16</f>
        <v>Iran</v>
      </c>
      <c r="AN18" s="22">
        <f>SUM(AR18:AU18)</f>
        <v>1</v>
      </c>
      <c r="AO18" s="23">
        <f>F16+F19+E21</f>
        <v>1</v>
      </c>
      <c r="AP18" s="22">
        <f>E16+E19+F21</f>
        <v>7</v>
      </c>
      <c r="AQ18" s="24">
        <f>AO18-AP18</f>
        <v>-6</v>
      </c>
      <c r="AR18" s="22">
        <f>IF(ISBLANK(F16),0,IF(AS17=3,0,IF(AS17=1,1,3)))</f>
        <v>1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9701</v>
      </c>
      <c r="BA18" s="22">
        <f>10000*(AR18+AU18)+(F16-E16+F19-E19)*100+(F16+F19)</f>
        <v>9701</v>
      </c>
      <c r="BB18" s="22" t="s">
        <v>73</v>
      </c>
      <c r="BC18" s="24">
        <f>10000*(AT18+AU18)+(F19-E19+E21-F21)*100+(F19+E21)</f>
        <v>-600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officiels'!H19,AE!E19='Résultats officiels'!E19,'Résultats officiels'!F19=AE!F19),1,""))</f>
        <v/>
      </c>
      <c r="D19" s="68" t="str">
        <f>G17</f>
        <v>Espagne</v>
      </c>
      <c r="E19" s="217">
        <v>3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1</v>
      </c>
      <c r="L19" s="112">
        <f>INDEX(AO17:AO20,MATCH(AK19,$AL17:$AL20,0))</f>
        <v>2</v>
      </c>
      <c r="M19" s="111">
        <f>INDEX(AP17:AP20,MATCH(AK19,$AL17:$AL20,0))</f>
        <v>5</v>
      </c>
      <c r="N19" s="113">
        <f>INDEX(AQ17:AQ20,MATCH(AK19,$AL17:$AL20,0))</f>
        <v>-3</v>
      </c>
      <c r="O19" s="293"/>
      <c r="P19" s="293"/>
      <c r="Q19" s="97" t="str">
        <f>IF(AND('Résultats officiels'!O18&gt;0,U19='Résultats officiels'!U19),"E",IF(AND('Résultats officiels'!O22&gt;0,'Résultats officiels'!U22=AE!U19),"E",""))</f>
        <v/>
      </c>
      <c r="R19" s="98" t="str">
        <f>IF('Résultats officiels'!O22=0,"",IF(AND(U18='Résultats officiels'!U23,'Résultats officiels'!U22=AE!U19),"A",""))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Sénégal</v>
      </c>
      <c r="V19" s="219">
        <v>0</v>
      </c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0.9700000000000002</v>
      </c>
      <c r="AM19" s="21" t="str">
        <f>D17</f>
        <v>Portugal</v>
      </c>
      <c r="AN19" s="22">
        <f>SUM(AR19:AU19)</f>
        <v>7</v>
      </c>
      <c r="AO19" s="23">
        <f>E17+F18+F21</f>
        <v>7</v>
      </c>
      <c r="AP19" s="22">
        <f>F17+E18+E21</f>
        <v>2</v>
      </c>
      <c r="AQ19" s="24">
        <f>AO19-AP19</f>
        <v>5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1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1</v>
      </c>
      <c r="AZ19" s="23">
        <f>10000*(AR19+AS19)+(F18-E18+F21-E21)*100+(F18+F21)</f>
        <v>60505</v>
      </c>
      <c r="BA19" s="22" t="s">
        <v>73</v>
      </c>
      <c r="BB19" s="22">
        <f>10000*(AR19+AU19)+(E17-F17+F18-E18)*100+(E17+F18)</f>
        <v>40204</v>
      </c>
      <c r="BC19" s="24">
        <f>10000*(AS19+AU19)+(E17-F17+F21-E21)*100+(E17+F21)</f>
        <v>40305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-0.5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officiels'!H20,AE!E20='Résultats officiels'!E20,'Résultats officiels'!F20=AE!F20),1,""))</f>
        <v/>
      </c>
      <c r="D20" s="68" t="str">
        <f>G17</f>
        <v>Espagne</v>
      </c>
      <c r="E20" s="217">
        <v>2</v>
      </c>
      <c r="F20" s="217">
        <v>1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1</v>
      </c>
      <c r="L20" s="116">
        <f>INDEX(AO17:AO20,MATCH(AK20,$AL17:$AL20,0))</f>
        <v>1</v>
      </c>
      <c r="M20" s="115">
        <f>INDEX(AP17:AP20,MATCH(AK20,$AL17:$AL20,0))</f>
        <v>7</v>
      </c>
      <c r="N20" s="117">
        <f>INDEX(AQ17:AQ20,MATCH(AK20,$AL17:$AL20,0))</f>
        <v>-6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officiels'!U17=AE!U20),"E",""))</f>
        <v/>
      </c>
      <c r="R20" s="98" t="str">
        <f>IF('Résultats officiels'!O20=0,"",IF(AND(U20='Résultats officiels'!U20,'Résultats officiels'!U21=AE!U21),"A",""))</f>
        <v/>
      </c>
      <c r="S20" s="286" t="str">
        <f>IF(O20=0,"",IF(AND(R20="A",O20='Résultats officiels'!O20),1,IF(AND(AE!R21="A",AE!O20='Résultats officiels'!O16),1,"")))</f>
        <v/>
      </c>
      <c r="T20" s="308" t="str">
        <f>IF(O20=0,"",IF(AND(R20="A",O20='Résultats officiels'!O20,V20='Résultats officiels'!V20,'Résultats officiels'!V21=AE!V21),1,IF(AND(AE!R21="A",AE!O20='Résultats officiels'!O16,AE!V20='Résultats officiels'!V17,'Résultats officiels'!V16=AE!V21),1,"")))</f>
        <v/>
      </c>
      <c r="U20" s="121" t="str">
        <f>IF(OR(I50&lt;2),"F1",T(J49))</f>
        <v>Allemagne</v>
      </c>
      <c r="V20" s="218">
        <v>3</v>
      </c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1.98</v>
      </c>
      <c r="AM20" s="31" t="str">
        <f>G17</f>
        <v>Espagne</v>
      </c>
      <c r="AN20" s="27">
        <f>SUM(AR20:AU20)</f>
        <v>7</v>
      </c>
      <c r="AO20" s="32">
        <f>F17+E19+E20</f>
        <v>7</v>
      </c>
      <c r="AP20" s="27">
        <f>E17+F19+F20</f>
        <v>3</v>
      </c>
      <c r="AQ20" s="33">
        <f>AO20-AP20</f>
        <v>4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1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0</v>
      </c>
      <c r="AY20" s="33" t="s">
        <v>73</v>
      </c>
      <c r="AZ20" s="32" t="s">
        <v>73</v>
      </c>
      <c r="BA20" s="27">
        <f>10000*(AR20+AS20)+(E19-F19+E20-F20)*100+(E19+E20)</f>
        <v>60405</v>
      </c>
      <c r="BB20" s="27">
        <f>10000*(AR20+AT20)+(E20-F20+F17-E17)*100+(E20+F17)</f>
        <v>40104</v>
      </c>
      <c r="BC20" s="33">
        <f>10000*(AS20+AT20)+(E19-F19+F17-E17)*100+(E19+F17)</f>
        <v>40305</v>
      </c>
      <c r="BD20" s="34">
        <f>-BG17</f>
        <v>-0.5</v>
      </c>
      <c r="BE20" s="35">
        <f>-BG18</f>
        <v>-0.5</v>
      </c>
      <c r="BF20" s="35">
        <f>-BG19</f>
        <v>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officiels'!H21,AE!E21='Résultats officiels'!E21,'Résultats officiels'!F21=AE!F21),1,""))</f>
        <v/>
      </c>
      <c r="D21" s="71" t="str">
        <f>G16</f>
        <v>Iran</v>
      </c>
      <c r="E21" s="217">
        <v>0</v>
      </c>
      <c r="F21" s="217">
        <v>3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officiels'!U16=AE!U21),"E",""))</f>
        <v>E</v>
      </c>
      <c r="R21" s="98" t="str">
        <f>IF('Résultats officiels'!O16=0,"",IF(AND(U20='Résultats officiels'!U17,'Résultats officiels'!U16=AE!U21),"A",""))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0</v>
      </c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2</v>
      </c>
      <c r="P22" s="293"/>
      <c r="Q22" s="97" t="str">
        <f>IF(AND('Résultats officiels'!O22&gt;0,U22='Résultats officiels'!U22),"E",IF(AND('Résultats officiels'!O18&gt;0,'Résultats officiels'!U19=AE!U22),"E",""))</f>
        <v>E</v>
      </c>
      <c r="R22" s="98" t="str">
        <f>IF('Résultats officiels'!O22=0,"",IF(AND(U22='Résultats officiels'!U22,'Résultats officiels'!U23=AE!U23),"A",""))</f>
        <v>A</v>
      </c>
      <c r="S22" s="286">
        <f>IF(O22=0,"",IF(AND(R22="A",O22='Résultats officiels'!O22),1,IF(AND(AE!R23="A",AE!O22='Résultats officiels'!O18),1,"")))</f>
        <v>1</v>
      </c>
      <c r="T22" s="308" t="str">
        <f>IF(O22=0,"",IF(AND(R22="A",O22='Résultats officiels'!O22,V22='Résultats officiels'!V22,'Résultats officiels'!V23=AE!V23),1,IF(AND(AE!R23="A",AE!O22='Résultats officiels'!O18,AE!V22='Résultats officiels'!V19,'Résultats officiels'!V18=AE!V23),1,"")))</f>
        <v/>
      </c>
      <c r="U22" s="121" t="str">
        <f>IF(OR(I66&lt;2),"H1",T(J65))</f>
        <v>Colombie</v>
      </c>
      <c r="V22" s="218">
        <v>1</v>
      </c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officiels'!U18=AE!U23),"E",""))</f>
        <v>E</v>
      </c>
      <c r="R23" s="98" t="str">
        <f>IF('Résultats officiels'!O18=0,"",IF(AND(U22='Résultats officiels'!U19,'Résultats officiels'!U18=AE!U23),"A",""))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2</v>
      </c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officiels'!H24,AE!E24='Résultats officiels'!E24,'Résultats officiels'!F24=AE!F24),1,""))</f>
        <v/>
      </c>
      <c r="D24" s="67" t="s">
        <v>88</v>
      </c>
      <c r="E24" s="217">
        <v>2</v>
      </c>
      <c r="F24" s="217">
        <v>0</v>
      </c>
      <c r="G24" s="72" t="s">
        <v>76</v>
      </c>
      <c r="H24" s="95">
        <f t="shared" si="0"/>
        <v>1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officiels'!H25,AE!E25='Résultats officiels'!E25,'Résultats officiels'!F25=AE!F25),1,""))</f>
        <v/>
      </c>
      <c r="D25" s="68" t="s">
        <v>125</v>
      </c>
      <c r="E25" s="217">
        <v>1</v>
      </c>
      <c r="F25" s="217">
        <v>1</v>
      </c>
      <c r="G25" s="73" t="s">
        <v>126</v>
      </c>
      <c r="H25" s="95">
        <f t="shared" si="0"/>
        <v>3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6</v>
      </c>
      <c r="M25" s="103">
        <f>INDEX(AP25:AP28,MATCH(AK25,$AL25:$AL28,0))</f>
        <v>0</v>
      </c>
      <c r="N25" s="123">
        <f>INDEX(AQ25:AQ28,MATCH(AK25,$AL25:$AL28,0))</f>
        <v>6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6</v>
      </c>
      <c r="AP25" s="22">
        <f>F24+F26+E28</f>
        <v>0</v>
      </c>
      <c r="AQ25" s="24">
        <f>AO25-AP25</f>
        <v>6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60404</v>
      </c>
      <c r="BA25" s="22">
        <f>10000*(AS25+AU25)+(E24-F24+F28-E28)*100+(E24+F28)</f>
        <v>60404</v>
      </c>
      <c r="BB25" s="22">
        <f>10000*(AT25+AU25)+(F28-E28+E26-F26)*100+(F28+E26)</f>
        <v>60404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officiels'!H26,AE!E26='Résultats officiels'!E26,'Résultats officiels'!F26=AE!F26),1,""))</f>
        <v/>
      </c>
      <c r="D26" s="68" t="str">
        <f>D24</f>
        <v>France</v>
      </c>
      <c r="E26" s="217">
        <v>2</v>
      </c>
      <c r="F26" s="217">
        <v>0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4</v>
      </c>
      <c r="L26" s="109">
        <f>INDEX(AO25:AO28,MATCH(AK26,$AL25:$AL28,0))</f>
        <v>3</v>
      </c>
      <c r="M26" s="108">
        <f>INDEX(AP25:AP28,MATCH(AK26,$AL25:$AL28,0))</f>
        <v>4</v>
      </c>
      <c r="N26" s="110">
        <f>INDEX(AQ25:AQ28,MATCH(AK26,$AL25:$AL28,0))</f>
        <v>-1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officiels'!U28=AE!U26),"E",""))</f>
        <v/>
      </c>
      <c r="R26" s="98" t="str">
        <f>IF('Résultats officiels'!O26=0,"",IF(AND(U26='Résultats officiels'!U26,'Résultats officiels'!U27=AE!U27),"A",""))</f>
        <v/>
      </c>
      <c r="S26" s="286" t="str">
        <f>IF(O26=0,"",IF(AND(R26="A",O26='Résultats officiels'!O26),1,IF(AND(AE!R27="A",AE!O26='Résultats officiels'!O28),1,"")))</f>
        <v/>
      </c>
      <c r="T26" s="287" t="str">
        <f>IF(O26=0,"",IF(AND(R26="A",O26='Résultats officiels'!O26,V26='Résultats officiels'!V26,'Résultats officiels'!V27=AE!V27),1,IF(AND(AE!R27="A",AE!O26='Résultats officiels'!O28,AE!V26='Résultats officiels'!V28,'Résultats officiels'!V29=AE!V27),1,"")))</f>
        <v/>
      </c>
      <c r="U26" s="125" t="str">
        <f>IF(100*V8+W8&gt;100*V9+W9,U8,IF(100*V8+W8&lt;100*V9+W9,U9,CONCATENATE(U8," ou ",U9)))</f>
        <v>Espagne</v>
      </c>
      <c r="V26" s="218">
        <v>2</v>
      </c>
      <c r="W26" s="12">
        <v>3</v>
      </c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3.96</v>
      </c>
      <c r="AM26" s="21" t="str">
        <f>G24</f>
        <v>Australie</v>
      </c>
      <c r="AN26" s="22">
        <f>SUM(AR26:AU26)</f>
        <v>1</v>
      </c>
      <c r="AO26" s="23">
        <f>F24+F27+E29</f>
        <v>2</v>
      </c>
      <c r="AP26" s="22">
        <f>E24+E27+F29</f>
        <v>5</v>
      </c>
      <c r="AQ26" s="24">
        <f>AO26-AP26</f>
        <v>-3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1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9801</v>
      </c>
      <c r="BA26" s="22">
        <f>10000*(AR26+AU26)+(F24-E24+F27-E27)*100+(F24+F27)</f>
        <v>-299</v>
      </c>
      <c r="BB26" s="22" t="s">
        <v>73</v>
      </c>
      <c r="BC26" s="24">
        <f>10000*(AT26+AU26)+(F27-E27+E29-F29)*100+(F27+E29)</f>
        <v>9902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officiels'!H27,AE!E27='Résultats officiels'!E27,'Résultats officiels'!F27=AE!F27),1,""))</f>
        <v/>
      </c>
      <c r="D27" s="68" t="str">
        <f>G25</f>
        <v>Danemark</v>
      </c>
      <c r="E27" s="217">
        <v>2</v>
      </c>
      <c r="F27" s="217">
        <v>1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Pérou</v>
      </c>
      <c r="K27" s="111">
        <f>INDEX(AN25:AN28,MATCH(AK27,$AL25:$AL28,0))</f>
        <v>2</v>
      </c>
      <c r="L27" s="112">
        <f>INDEX(AO25:AO28,MATCH(AK27,$AL25:$AL28,0))</f>
        <v>2</v>
      </c>
      <c r="M27" s="111">
        <f>INDEX(AP25:AP28,MATCH(AK27,$AL25:$AL28,0))</f>
        <v>4</v>
      </c>
      <c r="N27" s="113">
        <f>INDEX(AQ25:AQ28,MATCH(AK27,$AL25:$AL28,0))</f>
        <v>-2</v>
      </c>
      <c r="O27" s="293"/>
      <c r="P27" s="293"/>
      <c r="Q27" s="97" t="str">
        <f>IF(AND('Résultats officiels'!O26&gt;0,U27='Résultats officiels'!U27),"E",IF(AND('Résultats officiels'!O28&gt;0,'Résultats officiels'!U29=AE!U27),"E",""))</f>
        <v>E</v>
      </c>
      <c r="R27" s="98" t="str">
        <f>IF('Résultats officiels'!O28=0,"",IF(AND(U26='Résultats officiels'!U28,'Résultats officiels'!U29=AE!U27),"A",""))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2</v>
      </c>
      <c r="W27" s="12">
        <v>4</v>
      </c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2.97</v>
      </c>
      <c r="AL27" s="28">
        <f>SUM(BD27:BG27)+2.47</f>
        <v>2.97</v>
      </c>
      <c r="AM27" s="21" t="str">
        <f>D25</f>
        <v>Pérou</v>
      </c>
      <c r="AN27" s="22">
        <f>SUM(AR27:AU27)</f>
        <v>2</v>
      </c>
      <c r="AO27" s="23">
        <f>E25+F26+F29</f>
        <v>2</v>
      </c>
      <c r="AP27" s="22">
        <f>F25+E26+E29</f>
        <v>4</v>
      </c>
      <c r="AQ27" s="24">
        <f>AO27-AP27</f>
        <v>-2</v>
      </c>
      <c r="AR27" s="22">
        <f>IF(ISBLANK(F26),0,IF(AT25=3,0,IF(AT25=1,1,3)))</f>
        <v>0</v>
      </c>
      <c r="AS27" s="22">
        <f>IF(ISBLANK(F29),0,IF(F29&gt;E29,3,IF(F29=E29,1,0)))</f>
        <v>1</v>
      </c>
      <c r="AT27" s="22" t="s">
        <v>73</v>
      </c>
      <c r="AU27" s="22">
        <f>IF(ISBLANK(E25),0,IF(E25&gt;F25,3,IF(E25=F25,1,0)))</f>
        <v>1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9801</v>
      </c>
      <c r="BA27" s="22" t="s">
        <v>73</v>
      </c>
      <c r="BB27" s="22">
        <f>10000*(AR27+AU27)+(E25-F25+F26-E26)*100+(E25+F26)</f>
        <v>9801</v>
      </c>
      <c r="BC27" s="24">
        <f>10000*(AS27+AU27)+(E25-F25+F29-E29)*100+(E25+F29)</f>
        <v>20002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officiels'!H28,AE!E28='Résultats officiels'!E28,'Résultats officiels'!F28=AE!F28),1,""))</f>
        <v/>
      </c>
      <c r="D28" s="68" t="str">
        <f>G25</f>
        <v>Danemark</v>
      </c>
      <c r="E28" s="217">
        <v>0</v>
      </c>
      <c r="F28" s="217">
        <v>2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Australie</v>
      </c>
      <c r="K28" s="115">
        <f>INDEX(AN25:AN28,MATCH(AK28,$AL25:$AL28,0))</f>
        <v>1</v>
      </c>
      <c r="L28" s="116">
        <f>INDEX(AO25:AO28,MATCH(AK28,$AL25:$AL28,0))</f>
        <v>2</v>
      </c>
      <c r="M28" s="115">
        <f>INDEX(AP25:AP28,MATCH(AK28,$AL25:$AL28,0))</f>
        <v>5</v>
      </c>
      <c r="N28" s="117">
        <f>INDEX(AQ25:AQ28,MATCH(AK28,$AL25:$AL28,0))</f>
        <v>-3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officiels'!U26=AE!U28),"E",""))</f>
        <v/>
      </c>
      <c r="R28" s="98" t="str">
        <f>IF('Résultats officiels'!O28=0,"",IF(AND(U28='Résultats officiels'!U28,'Résultats officiels'!U29=AE!U29),"A",""))</f>
        <v/>
      </c>
      <c r="S28" s="286" t="str">
        <f>IF(O28=0,"",IF(AND(R28="A",O28='Résultats officiels'!O28),1,IF(AND(AE!R29="A",AE!O28='Résultats officiels'!O26),1,"")))</f>
        <v/>
      </c>
      <c r="T28" s="287" t="str">
        <f>IF(O28=0,"",IF(AND(R28="A",O28='Résultats officiels'!O28,V28='Résultats officiels'!V28,'Résultats officiels'!V29=AE!V29),1,IF(AND(AE!R29="A",AE!O28='Résultats officiels'!O26,AE!V28='Résultats officiels'!V26,'Résultats officiels'!V27=AE!V29),1,"")))</f>
        <v/>
      </c>
      <c r="U28" s="125" t="str">
        <f>IF(100*V12+W12&gt;100*V13+W13,U12,IF(100*V12+W12&lt;100*V13+W13,U13,CONCATENATE(U12," ou ",U13)))</f>
        <v>Portugal</v>
      </c>
      <c r="V28" s="218">
        <v>1</v>
      </c>
      <c r="W28" s="12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3.96</v>
      </c>
      <c r="AL28" s="30">
        <f>SUM(BD28:BG28)+2.48</f>
        <v>1.98</v>
      </c>
      <c r="AM28" s="31" t="str">
        <f>G25</f>
        <v>Danemark</v>
      </c>
      <c r="AN28" s="27">
        <f>SUM(AR28:AU28)</f>
        <v>4</v>
      </c>
      <c r="AO28" s="32">
        <f>F25+E27+E28</f>
        <v>3</v>
      </c>
      <c r="AP28" s="27">
        <f>E25+F27+F28</f>
        <v>4</v>
      </c>
      <c r="AQ28" s="33">
        <f>AO28-AP28</f>
        <v>-1</v>
      </c>
      <c r="AR28" s="27">
        <f>IF(ISBLANK(E28),0,IF(AU25=3,0,IF(AU25=1,1,3)))</f>
        <v>0</v>
      </c>
      <c r="AS28" s="27">
        <f>IF(ISBLANK(E27),0,IF(AU26=3,0,IF(AU26=1,1,3)))</f>
        <v>3</v>
      </c>
      <c r="AT28" s="27">
        <f>IF(ISBLANK(F25),0,IF(AU27=3,0,IF(AU27=1,1,3)))</f>
        <v>1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29902</v>
      </c>
      <c r="BB28" s="27">
        <f>10000*(AR28+AT28)+(E28-F28+F25-E25)*100+(E28+F25)</f>
        <v>9801</v>
      </c>
      <c r="BC28" s="33">
        <f>10000*(AS28+AT28)+(E27-F27+F25-E25)*100+(E27+F25)</f>
        <v>40103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officiels'!H29,AE!E29='Résultats officiels'!E29,'Résultats officiels'!F29=AE!F29),1,""))</f>
        <v/>
      </c>
      <c r="D29" s="71" t="str">
        <f>G24</f>
        <v>Australie</v>
      </c>
      <c r="E29" s="217">
        <v>1</v>
      </c>
      <c r="F29" s="217">
        <v>1</v>
      </c>
      <c r="G29" s="74" t="str">
        <f>D25</f>
        <v>Pérou</v>
      </c>
      <c r="H29" s="95">
        <f t="shared" si="0"/>
        <v>3</v>
      </c>
      <c r="I29" s="118"/>
      <c r="J29" s="119" t="str">
        <f>IF(OR(I27&lt;3,I26&lt;2),"TIRAGE AU SORT !!!"," ")</f>
        <v xml:space="preserve"> 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officiels'!U27=AE!U29),"E",""))</f>
        <v/>
      </c>
      <c r="R29" s="98" t="str">
        <f>IF('Résultats officiels'!O26=0,"",IF(AND(U28='Résultats officiels'!U26,'Résultats officiels'!U27=AE!U29),"A",""))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2</v>
      </c>
      <c r="W29" s="12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officiels'!U32=AE!U30),"E",""))</f>
        <v>E</v>
      </c>
      <c r="R30" s="98" t="str">
        <f>IF('Résultats officiels'!O30=0,"",IF(AND(U30='Résultats officiels'!U30,'Résultats officiels'!U31=AE!U31),"A",""))</f>
        <v>A</v>
      </c>
      <c r="S30" s="286" t="str">
        <f>IF(O30=0,"",IF(AND(R30="A",O30='Résultats officiels'!O30),1,IF(AND(AE!R31="A",AE!O30='Résultats officiels'!O32),1,"")))</f>
        <v/>
      </c>
      <c r="T30" s="287" t="str">
        <f>IF(O30=0,"",IF(AND(R30="A",O30='Résultats officiels'!O30,V30='Résultats officiels'!V30,'Résultats officiels'!V31=AE!V31),1,IF(AND(AE!R31="A",AE!O30='Résultats officiels'!O32,AE!V30='Résultats officiels'!V32,'Résultats officiels'!V33=AE!V31),1,"")))</f>
        <v/>
      </c>
      <c r="U30" s="125" t="str">
        <f>IF(100*V16+W16&gt;100*V17+W17,U16,IF(100*V16+W16&lt;100*V17+W17,U17,CONCATENATE(U16," ou ",U17)))</f>
        <v>Brésil</v>
      </c>
      <c r="V30" s="218">
        <v>2</v>
      </c>
      <c r="W30" s="12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officiels'!U33=AE!U31),"E",""))</f>
        <v>E</v>
      </c>
      <c r="R31" s="98" t="str">
        <f>IF('Résultats officiels'!O32=0,"",IF(AND(U30='Résultats officiels'!U32,'Résultats officiels'!U33=AE!U31),"A",""))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0</v>
      </c>
      <c r="W31" s="12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officiels'!H32,AE!E32='Résultats officiels'!E32,'Résultats officiels'!F32=AE!F32),1,""))</f>
        <v/>
      </c>
      <c r="D32" s="67" t="s">
        <v>94</v>
      </c>
      <c r="E32" s="217">
        <v>2</v>
      </c>
      <c r="F32" s="217">
        <v>1</v>
      </c>
      <c r="G32" s="72" t="s">
        <v>127</v>
      </c>
      <c r="H32" s="95">
        <f t="shared" si="0"/>
        <v>1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officiels'!U30=AE!U32),"E",""))</f>
        <v/>
      </c>
      <c r="R32" s="98" t="str">
        <f>IF('Résultats officiels'!O32=0,"",IF(AND(U32='Résultats officiels'!U32,'Résultats officiels'!U33=AE!U33),"A",""))</f>
        <v/>
      </c>
      <c r="S32" s="286" t="str">
        <f>IF(O32=0,"",IF(AND(R32="A",O32='Résultats officiels'!O32),1,IF(AND(AE!R33="A",AE!O32='Résultats officiels'!O30),1,"")))</f>
        <v/>
      </c>
      <c r="T32" s="287" t="str">
        <f>IF(O32=0,"",IF(AND(R32="A",O32='Résultats officiels'!O32,V32='Résultats officiels'!V32,'Résultats officiels'!V33=AE!V33),1,IF(AND(AE!R33="A",AE!O32='Résultats officiels'!O30,AE!V32='Résultats officiels'!V30,'Résultats officiels'!V31=AE!V33),1,"")))</f>
        <v/>
      </c>
      <c r="U32" s="125" t="str">
        <f>IF(100*V20+W20&gt;100*V21+W21,U20,IF(100*V20+W20&lt;100*V21+W21,U21,CONCATENATE(U20," ou ",U21)))</f>
        <v>Allemagne</v>
      </c>
      <c r="V32" s="218">
        <v>2</v>
      </c>
      <c r="W32" s="12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 t="str">
        <f>IF(H33=0,"",IF(AND(H33='Résultats officiels'!H33,AE!E33='Résultats officiels'!E33,'Résultats officiels'!F33=AE!F33),1,""))</f>
        <v/>
      </c>
      <c r="D33" s="68" t="s">
        <v>37</v>
      </c>
      <c r="E33" s="217">
        <v>1</v>
      </c>
      <c r="F33" s="217">
        <v>0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9</v>
      </c>
      <c r="L33" s="104">
        <f>INDEX(AO33:AO36,MATCH(AK33,$AL33:$AL36,0))</f>
        <v>6</v>
      </c>
      <c r="M33" s="103">
        <f>INDEX(AP33:AP36,MATCH(AK33,$AL33:$AL36,0))</f>
        <v>2</v>
      </c>
      <c r="N33" s="123">
        <f>INDEX(AQ33:AQ36,MATCH(AK33,$AL33:$AL36,0))</f>
        <v>4</v>
      </c>
      <c r="O33" s="293"/>
      <c r="P33" s="293"/>
      <c r="Q33" s="97" t="str">
        <f>IF(AND('Résultats officiels'!O32&gt;0,U33='Résultats officiels'!U33),"E",IF(AND('Résultats officiels'!O30&gt;0,'Résultats officiels'!U31=AE!U33),"E",""))</f>
        <v>E</v>
      </c>
      <c r="R33" s="98" t="str">
        <f>IF('Résultats officiels'!O30=0,"",IF(AND(U32='Résultats officiels'!U30,'Résultats officiels'!U31=AE!U33),"A",""))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Angleterre</v>
      </c>
      <c r="V33" s="219">
        <v>1</v>
      </c>
      <c r="W33" s="12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9</v>
      </c>
      <c r="AO33" s="23">
        <f>E32+E34+F36</f>
        <v>6</v>
      </c>
      <c r="AP33" s="22">
        <f>F32+F34+E36</f>
        <v>2</v>
      </c>
      <c r="AQ33" s="24">
        <f>AO33-AP33</f>
        <v>4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60304</v>
      </c>
      <c r="BA33" s="22">
        <f>10000*(AS33+AU33)+(E32-F32+F36-E36)*100+(E32+F36)</f>
        <v>60204</v>
      </c>
      <c r="BB33" s="22">
        <f>10000*(AT33+AU33)+(F36-E36+E34-F34)*100+(F36+E34)</f>
        <v>60304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officiels'!H34,AE!E34='Résultats officiels'!E34,'Résultats officiels'!F34=AE!F34),1,""))</f>
        <v/>
      </c>
      <c r="D34" s="68" t="str">
        <f>D32</f>
        <v>Argentine</v>
      </c>
      <c r="E34" s="217">
        <v>2</v>
      </c>
      <c r="F34" s="217">
        <v>0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Islande</v>
      </c>
      <c r="K34" s="108">
        <f>INDEX(AN33:AN36,MATCH(AK34,$AL33:$AL36,0))</f>
        <v>6</v>
      </c>
      <c r="L34" s="109">
        <f>INDEX(AO33:AO36,MATCH(AK34,$AL33:$AL36,0))</f>
        <v>4</v>
      </c>
      <c r="M34" s="108">
        <f>INDEX(AP33:AP36,MATCH(AK34,$AL33:$AL36,0))</f>
        <v>2</v>
      </c>
      <c r="N34" s="110">
        <f>INDEX(AQ33:AQ36,MATCH(AK34,$AL33:$AL36,0))</f>
        <v>2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1.96</v>
      </c>
      <c r="AL34" s="28">
        <f>SUM(BD34:BG34)+2.46</f>
        <v>1.96</v>
      </c>
      <c r="AM34" s="21" t="str">
        <f>G32</f>
        <v>Islande</v>
      </c>
      <c r="AN34" s="22">
        <f>SUM(AR34:AU34)</f>
        <v>6</v>
      </c>
      <c r="AO34" s="23">
        <f>F32+F35+E37</f>
        <v>4</v>
      </c>
      <c r="AP34" s="22">
        <f>E32+E35+F37</f>
        <v>2</v>
      </c>
      <c r="AQ34" s="24">
        <f>AO34-AP34</f>
        <v>2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3</v>
      </c>
      <c r="AU34" s="22">
        <f>IF(ISBLANK(F35),0,IF(F35&gt;E35,3,IF(F35=E35,1,0)))</f>
        <v>3</v>
      </c>
      <c r="AV34" s="23" t="b">
        <f>(10*(AQ33-AQ34)+AO33-AO34&lt;0)</f>
        <v>0</v>
      </c>
      <c r="AW34" s="22" t="s">
        <v>73</v>
      </c>
      <c r="AX34" s="22" t="b">
        <f>10*(AQ34-AQ35)+AO34-AO35&gt;0</f>
        <v>1</v>
      </c>
      <c r="AY34" s="24" t="b">
        <f>10*(AQ34-AQ36)+AO34-AO36&gt;0</f>
        <v>1</v>
      </c>
      <c r="AZ34" s="23">
        <f>10000*(AR34+AT34)+(F32-E32+E37-F37)*100+(F32+E37)</f>
        <v>30103</v>
      </c>
      <c r="BA34" s="22">
        <f>10000*(AR34+AU34)+(F32-E32+F35-E35)*100+(F32+F35)</f>
        <v>30002</v>
      </c>
      <c r="BB34" s="22" t="s">
        <v>73</v>
      </c>
      <c r="BC34" s="24">
        <f>10000*(AT34+AU34)+(F35-E35+E37-F37)*100+(F35+E37)</f>
        <v>60303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-0.5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officiels'!H35,AE!E35='Résultats officiels'!E35,'Résultats officiels'!F35=AE!F35),1,""))</f>
        <v/>
      </c>
      <c r="D35" s="68" t="str">
        <f>G33</f>
        <v>Nigéria</v>
      </c>
      <c r="E35" s="217">
        <v>0</v>
      </c>
      <c r="F35" s="217">
        <v>1</v>
      </c>
      <c r="G35" s="73" t="str">
        <f>G32</f>
        <v>Islande</v>
      </c>
      <c r="H35" s="95">
        <f t="shared" si="0"/>
        <v>2</v>
      </c>
      <c r="I35" s="106">
        <f>AI35</f>
        <v>3</v>
      </c>
      <c r="J35" s="68" t="str">
        <f>INDEX(AM33:AM36,MATCH(AK35,$AL33:$AL36,0))</f>
        <v>Croatie</v>
      </c>
      <c r="K35" s="111">
        <f>INDEX(AN33:AN36,MATCH(AK35,$AL33:$AL36,0))</f>
        <v>3</v>
      </c>
      <c r="L35" s="112">
        <f>INDEX(AO33:AO36,MATCH(AK35,$AL33:$AL36,0))</f>
        <v>1</v>
      </c>
      <c r="M35" s="111">
        <f>INDEX(AP33:AP36,MATCH(AK35,$AL33:$AL36,0))</f>
        <v>4</v>
      </c>
      <c r="N35" s="113">
        <f>INDEX(AQ33:AQ36,MATCH(AK35,$AL33:$AL36,0))</f>
        <v>-3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2.97</v>
      </c>
      <c r="AL35" s="28">
        <f>SUM(BD35:BG35)+2.47</f>
        <v>2.97</v>
      </c>
      <c r="AM35" s="21" t="str">
        <f>D33</f>
        <v>Croatie</v>
      </c>
      <c r="AN35" s="22">
        <f>SUM(AR35:AU35)</f>
        <v>3</v>
      </c>
      <c r="AO35" s="23">
        <f>E33+F34+F37</f>
        <v>1</v>
      </c>
      <c r="AP35" s="22">
        <f>F33+E34+E37</f>
        <v>4</v>
      </c>
      <c r="AQ35" s="24">
        <f>AO35-AP35</f>
        <v>-3</v>
      </c>
      <c r="AR35" s="22">
        <f>IF(ISBLANK(F34),0,IF(AT33=3,0,IF(AT33=1,1,3)))</f>
        <v>0</v>
      </c>
      <c r="AS35" s="22">
        <f>IF(ISBLANK(F37),0,IF(F37&gt;E37,3,IF(F37=E37,1,0)))</f>
        <v>0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-400</v>
      </c>
      <c r="BA35" s="22" t="s">
        <v>73</v>
      </c>
      <c r="BB35" s="22">
        <f>10000*(AR35+AU35)+(E33-F33+F34-E34)*100+(E33+F34)</f>
        <v>29901</v>
      </c>
      <c r="BC35" s="24">
        <f>10000*(AS35+AU35)+(E33-F33+F37-E37)*100+(E33+F37)</f>
        <v>29901</v>
      </c>
      <c r="BD35" s="29">
        <f>-BF33</f>
        <v>0.5</v>
      </c>
      <c r="BE35" s="25">
        <f>-BF34</f>
        <v>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>
        <f>IF(H36=0,"",IF(AND(H36='Résultats officiels'!H36,AE!E36='Résultats officiels'!E36,'Résultats officiels'!F36=AE!F36),1,""))</f>
        <v>1</v>
      </c>
      <c r="D36" s="68" t="str">
        <f>G33</f>
        <v>Nigéria</v>
      </c>
      <c r="E36" s="217">
        <v>1</v>
      </c>
      <c r="F36" s="217">
        <v>2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1</v>
      </c>
      <c r="M36" s="115">
        <f>INDEX(AP33:AP36,MATCH(AK36,$AL33:$AL36,0))</f>
        <v>4</v>
      </c>
      <c r="N36" s="117">
        <f>INDEX(AQ33:AQ36,MATCH(AK36,$AL33:$AL36,0))</f>
        <v>-3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officiels'!U38=AE!U36),"E",""))</f>
        <v>E</v>
      </c>
      <c r="R36" s="98" t="str">
        <f>IF('Résultats officiels'!O36=0,"",IF(AND(U36='Résultats officiels'!U36,'Résultats officiels'!U37=AE!U37),"A",""))</f>
        <v/>
      </c>
      <c r="S36" s="286" t="str">
        <f>IF(O36=0,"",IF(AND(R36="A",O36='Résultats officiels'!O36),1,IF(AND(AE!R37="A",AE!O36='Résultats officiels'!O38),1,"")))</f>
        <v/>
      </c>
      <c r="T36" s="297" t="str">
        <f>IF(O36=0,"",IF(AND(R36="A",O36='Résultats officiels'!O36,V36='Résultats officiels'!V36,'Résultats officiels'!V37=AE!V37),1,IF(AND(AE!R37="A",AE!O36='Résultats officiels'!O38,AE!V36='Résultats officiels'!V38,'Résultats officiels'!V39=AE!V37),1,"")))</f>
        <v/>
      </c>
      <c r="U36" s="128" t="str">
        <f>IF(100*V26+W26&gt;100*V27+W27,U26,IF(100*V26+W26&lt;100*V27+W27,U27,IF(X27*X26=1,"-",CONCATENATE(U26," ou ",U27))))</f>
        <v>France</v>
      </c>
      <c r="V36" s="218">
        <v>3</v>
      </c>
      <c r="W36" s="12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3.98</v>
      </c>
      <c r="AL36" s="30">
        <f>SUM(BD36:BG36)+2.48</f>
        <v>3.98</v>
      </c>
      <c r="AM36" s="31" t="str">
        <f>G33</f>
        <v>Nigéria</v>
      </c>
      <c r="AN36" s="27">
        <f>SUM(AR36:AU36)</f>
        <v>0</v>
      </c>
      <c r="AO36" s="32">
        <f>F33+E35+E36</f>
        <v>1</v>
      </c>
      <c r="AP36" s="27">
        <f>E33+F35+F36</f>
        <v>4</v>
      </c>
      <c r="AQ36" s="33">
        <f>AO36-AP36</f>
        <v>-3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-199</v>
      </c>
      <c r="BB36" s="27">
        <f>10000*(AR36+AT36)+(E36-F36+F33-E33)*100+(E36+F33)</f>
        <v>-199</v>
      </c>
      <c r="BC36" s="33">
        <f>10000*(AS36+AT36)+(E35-F35+F33-E33)*100+(E35+F33)</f>
        <v>-200</v>
      </c>
      <c r="BD36" s="34">
        <f>-BG33</f>
        <v>0.5</v>
      </c>
      <c r="BE36" s="35">
        <f>-BG34</f>
        <v>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officiels'!H37,AE!E37='Résultats officiels'!E37,'Résultats officiels'!F37=AE!F37),1,""))</f>
        <v/>
      </c>
      <c r="D37" s="71" t="str">
        <f>G32</f>
        <v>Islande</v>
      </c>
      <c r="E37" s="217">
        <v>2</v>
      </c>
      <c r="F37" s="217">
        <v>0</v>
      </c>
      <c r="G37" s="74" t="str">
        <f>D33</f>
        <v>Croatie</v>
      </c>
      <c r="H37" s="95">
        <f t="shared" si="0"/>
        <v>1</v>
      </c>
      <c r="I37" s="118"/>
      <c r="J37" s="119" t="str">
        <f>IF(OR(I35&lt;3,I34&lt;2),"TIRAGE AU SORT !!!"," ")</f>
        <v xml:space="preserve"> 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officiels'!U39=AE!U37),"E",""))</f>
        <v/>
      </c>
      <c r="R37" s="98" t="str">
        <f>IF('Résultats officiels'!O38=0,"",IF(AND(U36='Résultats officiels'!U38,'Résultats officiels'!U39=AE!U37),"A",""))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2</v>
      </c>
      <c r="W37" s="12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officiels'!U36=AE!U38),"E",""))</f>
        <v/>
      </c>
      <c r="R38" s="98" t="str">
        <f>IF('Résultats officiels'!O38=0,"",IF(AND(U38='Résultats officiels'!U38,'Résultats officiels'!U39=AE!U39),"A",""))</f>
        <v/>
      </c>
      <c r="S38" s="286" t="str">
        <f>IF(O38=0,"",IF(AND(R38="A",O38='Résultats officiels'!O38),1,IF(AND(AE!R39="A",AE!O38='Résultats officiels'!O36),1,"")))</f>
        <v/>
      </c>
      <c r="T38" s="297" t="str">
        <f>IF(O38=0,"",IF(AND(R38="A",O38='Résultats officiels'!O38,V38='Résultats officiels'!V38,'Résultats officiels'!V39=AE!V39),1,IF(AND(AE!R39="A",AE!O38='Résultats officiels'!O36,AE!V38='Résultats officiels'!V36,'Résultats officiels'!V37=AE!V39),1,"")))</f>
        <v/>
      </c>
      <c r="U38" s="125" t="str">
        <f>IF(100*V28+W28&gt;100*V29+W29,U28,IF(100*V28+W28&lt;100*V29+W29,U29,IF(X30*X31=1,"-",CONCATENATE(U28," ou ",U29))))</f>
        <v>Argentine</v>
      </c>
      <c r="V38" s="218">
        <v>2</v>
      </c>
      <c r="W38" s="12">
        <v>4</v>
      </c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officiels'!U37=AE!U39),"E",""))</f>
        <v/>
      </c>
      <c r="R39" s="98" t="str">
        <f>IF('Résultats officiels'!O36=0,"",IF(AND(U38='Résultats officiels'!U36,'Résultats officiels'!U37=AE!U39),"A",""))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2</v>
      </c>
      <c r="W39" s="12">
        <v>3</v>
      </c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officiels'!H40,AE!E40='Résultats officiels'!E40,'Résultats officiels'!F40=AE!F40),1,""))</f>
        <v/>
      </c>
      <c r="D40" s="67" t="s">
        <v>83</v>
      </c>
      <c r="E40" s="217">
        <v>1</v>
      </c>
      <c r="F40" s="217">
        <v>0</v>
      </c>
      <c r="G40" s="72" t="s">
        <v>128</v>
      </c>
      <c r="H40" s="95">
        <f t="shared" si="0"/>
        <v>1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officiels'!H41,AE!E41='Résultats officiels'!E41,'Résultats officiels'!F41=AE!F41),1,""))</f>
        <v/>
      </c>
      <c r="D41" s="68" t="s">
        <v>36</v>
      </c>
      <c r="E41" s="217">
        <v>3</v>
      </c>
      <c r="F41" s="217">
        <v>1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8</v>
      </c>
      <c r="M41" s="103">
        <f>INDEX(AP41:AP44,MATCH(AK41,$AL41:$AL44,0))</f>
        <v>2</v>
      </c>
      <c r="N41" s="123">
        <f>INDEX(AQ41:AQ44,MATCH(AK41,$AL41:$AL44,0))</f>
        <v>6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2.95</v>
      </c>
      <c r="AM41" s="21" t="str">
        <f>D40</f>
        <v>Costa Rica</v>
      </c>
      <c r="AN41" s="22">
        <f>SUM(AR41:AU41)</f>
        <v>4</v>
      </c>
      <c r="AO41" s="23">
        <f>E40+E42+F44</f>
        <v>3</v>
      </c>
      <c r="AP41" s="22">
        <f>F40+F42+E44</f>
        <v>3</v>
      </c>
      <c r="AQ41" s="24">
        <f>AO41-AP41</f>
        <v>0</v>
      </c>
      <c r="AR41" s="22" t="s">
        <v>73</v>
      </c>
      <c r="AS41" s="22">
        <f>IF(ISBLANK(E40),0,IF(E40&gt;F40,3,IF(E40=F40,1,0)))</f>
        <v>3</v>
      </c>
      <c r="AT41" s="22">
        <f>IF(ISBLANK(E42),0,IF(E42&gt;F42,3,IF(E42=F42,1,0)))</f>
        <v>0</v>
      </c>
      <c r="AU41" s="22">
        <f>IF(ISBLANK(F44),0,IF(F44&gt;E44,3,IF(F44=E44,1,0)))</f>
        <v>1</v>
      </c>
      <c r="AV41" s="23" t="s">
        <v>73</v>
      </c>
      <c r="AW41" s="22" t="b">
        <f>(10*(AQ41-AQ42)+AO41-AO42&gt;0)</f>
        <v>1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30002</v>
      </c>
      <c r="BA41" s="22">
        <f>10000*(AS41+AU41)+(E40-F40+F44-E44)*100+(E40+F44)</f>
        <v>40102</v>
      </c>
      <c r="BB41" s="22">
        <f>10000*(AT41+AU41)+(F44-E44+E42-F42)*100+(F44+E42)</f>
        <v>9902</v>
      </c>
      <c r="BC41" s="24" t="s">
        <v>73</v>
      </c>
      <c r="BD41" s="23" t="s">
        <v>73</v>
      </c>
      <c r="BE41" s="25">
        <f>IF($AN41&gt;$AN42,-0.5,IF($AN42&gt;$AN41,0.5,IF(AW41,-0.5,IF(AV42,0.5,BU41))))</f>
        <v>-0.5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officiels'!H42,AE!E42='Résultats officiels'!E42,'Résultats officiels'!F42=AE!F42),1,""))</f>
        <v/>
      </c>
      <c r="D42" s="68" t="str">
        <f>D40</f>
        <v>Costa Rica</v>
      </c>
      <c r="E42" s="217">
        <v>1</v>
      </c>
      <c r="F42" s="217">
        <v>2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4</v>
      </c>
      <c r="L42" s="109">
        <f>INDEX(AO41:AO44,MATCH(AK42,$AL41:$AL44,0))</f>
        <v>4</v>
      </c>
      <c r="M42" s="108">
        <f>INDEX(AP41:AP44,MATCH(AK42,$AL41:$AL44,0))</f>
        <v>4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3.96</v>
      </c>
      <c r="AM42" s="21" t="str">
        <f>G40</f>
        <v>Serbie</v>
      </c>
      <c r="AN42" s="22">
        <f>SUM(AR42:AU42)</f>
        <v>0</v>
      </c>
      <c r="AO42" s="23">
        <f>F40+F43+E45</f>
        <v>0</v>
      </c>
      <c r="AP42" s="22">
        <f>E40+E43+F45</f>
        <v>6</v>
      </c>
      <c r="AQ42" s="24">
        <f>AO42-AP42</f>
        <v>-6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-400</v>
      </c>
      <c r="BA42" s="22">
        <f>10000*(AR42+AU42)+(F40-E40+F43-E43)*100+(F40+F43)</f>
        <v>-300</v>
      </c>
      <c r="BB42" s="22" t="s">
        <v>73</v>
      </c>
      <c r="BC42" s="24">
        <f>10000*(AT42+AU42)+(F43-E43+E45-F45)*100+(F43+E45)</f>
        <v>-500</v>
      </c>
      <c r="BD42" s="29">
        <f>-BE41</f>
        <v>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 t="str">
        <f>IF(H43=0,"",IF(AND(H43='Résultats officiels'!H43,AE!E43='Résultats officiels'!E43,'Résultats officiels'!F43=AE!F43),1,""))</f>
        <v/>
      </c>
      <c r="D43" s="68" t="str">
        <f>G41</f>
        <v>Suisse</v>
      </c>
      <c r="E43" s="217">
        <v>2</v>
      </c>
      <c r="F43" s="217">
        <v>0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Costa Rica</v>
      </c>
      <c r="K43" s="111">
        <f>INDEX(AN41:AN44,MATCH(AK43,$AL41:$AL44,0))</f>
        <v>4</v>
      </c>
      <c r="L43" s="112">
        <f>INDEX(AO41:AO44,MATCH(AK43,$AL41:$AL44,0))</f>
        <v>3</v>
      </c>
      <c r="M43" s="111">
        <f>INDEX(AP41:AP44,MATCH(AK43,$AL41:$AL44,0))</f>
        <v>3</v>
      </c>
      <c r="N43" s="113">
        <f>INDEX(AQ41:AQ44,MATCH(AK43,$AL41:$AL44,0))</f>
        <v>0</v>
      </c>
      <c r="O43" s="173"/>
      <c r="P43" s="173"/>
      <c r="Q43" s="97" t="str">
        <f>IF(AND('Résultats officiels'!O41&gt;0,U43='Résultats officiels'!U43),"E",IF(AND('Résultats officiels'!O41&gt;0,'Résultats officiels'!U44=AE!U43),"E",""))</f>
        <v>E</v>
      </c>
      <c r="R43" s="98" t="str">
        <f>IF('Résultats officiels'!O41=0,"",IF(AND(U43='Résultats officiels'!U43,'Résultats officiels'!U44=AE!U44),"A",""))</f>
        <v/>
      </c>
      <c r="S43" s="286" t="str">
        <f>IF(O41=0,"",IF(AND(R43="A",O41='Résultats officiels'!O41),1,IF(AND(AE!R44="A",AE!O41='Résultats officiels'!O41),1,"")))</f>
        <v/>
      </c>
      <c r="T43" s="287" t="str">
        <f>IF(O41=0,"",IF(AND(R43="A",O41='Résultats officiels'!O41,V43='Résultats officiels'!V43,'Résultats officiels'!V44=AE!V44),1,IF(AND(AE!R44="A",AE!O41='Résultats officiels'!O41,AE!V43='Résultats officiels'!V44,'Résultats officiels'!V43=AE!V44),1,"")))</f>
        <v/>
      </c>
      <c r="U43" s="125" t="str">
        <f>IF(100*V36+W36&gt;100*V37+W37,U36,IF(100*V36+W36&lt;100*V37+W37,U37," - "))</f>
        <v>France</v>
      </c>
      <c r="V43" s="218">
        <v>2</v>
      </c>
      <c r="W43" s="100"/>
      <c r="X43" s="147" t="str">
        <f>IF(AND('Résultats officiels'!X41&gt;0,AA43='Résultats officiels'!AA43),"E",IF(AND('Résultats officiels'!X41&gt;0,'Résultats officiels'!AA44=AE!AA43),"E",""))</f>
        <v/>
      </c>
      <c r="Y43" s="286" t="str">
        <f>IF(X41=0,"",IF(AND(X45="A",X41='Résultats officiels'!X41),1,IF(AND(X46="A",AE!X41='Résultats officiels'!X41),1,"")))</f>
        <v/>
      </c>
      <c r="Z43" s="287" t="str">
        <f>IF(X41=0,"",IF(AND(X45="A",X41='Résultats officiels'!X41,AB43='Résultats officiels'!AB43,'Résultats officiels'!AB44=AE!AB44),1,IF(AND(AE!X46="A",AE!X41='Résultats officiels'!X41,AE!AB43='Résultats officiels'!AB44,'Résultats officiels'!AB43=AE!AB44),1,"")))</f>
        <v/>
      </c>
      <c r="AA43" s="100" t="str">
        <f>IF(100*V36+W36&gt;100*V37+W37,U37,IF(100*V36+W36&lt;100*V37+W37,U36," - "))</f>
        <v>Brésil</v>
      </c>
      <c r="AB43" s="217">
        <v>2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2.95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8</v>
      </c>
      <c r="AP43" s="22">
        <f>F41+E42+E45</f>
        <v>2</v>
      </c>
      <c r="AQ43" s="24">
        <f>AO43-AP43</f>
        <v>6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60405</v>
      </c>
      <c r="BA43" s="22" t="s">
        <v>73</v>
      </c>
      <c r="BB43" s="22">
        <f>10000*(AR43+AU43)+(E41-F41+F42-E42)*100+(E41+F42)</f>
        <v>60305</v>
      </c>
      <c r="BC43" s="24">
        <f>10000*(AS43+AU43)+(E41-F41+F45-E45)*100+(E41+F45)</f>
        <v>60506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>
        <f>IF(H44=0,"",IF(H44='Résultats officiels'!H44,1,""))</f>
        <v>1</v>
      </c>
      <c r="C44" s="75" t="str">
        <f>IF(H44=0,"",IF(AND(H44='Résultats officiels'!H44,AE!E44='Résultats officiels'!E44,'Résultats officiels'!F44=AE!F44),1,""))</f>
        <v/>
      </c>
      <c r="D44" s="68" t="str">
        <f>G41</f>
        <v>Suisse</v>
      </c>
      <c r="E44" s="217">
        <v>1</v>
      </c>
      <c r="F44" s="217">
        <v>1</v>
      </c>
      <c r="G44" s="73" t="str">
        <f>D40</f>
        <v>Costa Rica</v>
      </c>
      <c r="H44" s="95">
        <f t="shared" si="0"/>
        <v>3</v>
      </c>
      <c r="I44" s="114">
        <f>AI44</f>
        <v>4</v>
      </c>
      <c r="J44" s="71" t="str">
        <f>INDEX(AM41:AM44,MATCH(AK44,$AL41:$AL44,0))</f>
        <v>Serbie</v>
      </c>
      <c r="K44" s="115">
        <f>INDEX(AN41:AN44,MATCH(AK44,$AL41:$AL44,0))</f>
        <v>0</v>
      </c>
      <c r="L44" s="116">
        <f>INDEX(AO41:AO44,MATCH(AK44,$AL41:$AL44,0))</f>
        <v>0</v>
      </c>
      <c r="M44" s="115">
        <f>INDEX(AP41:AP44,MATCH(AK44,$AL41:$AL44,0))</f>
        <v>6</v>
      </c>
      <c r="N44" s="117">
        <f>INDEX(AQ41:AQ44,MATCH(AK44,$AL41:$AL44,0))</f>
        <v>-6</v>
      </c>
      <c r="O44" s="173"/>
      <c r="P44" s="173"/>
      <c r="Q44" s="97" t="str">
        <f>IF(AND('Résultats officiels'!O41&gt;0,U44='Résultats officiels'!U44),"E",IF(AND('Résultats officiels'!O41&gt;0,'Résultats officiels'!U43=AE!U44),"E",""))</f>
        <v/>
      </c>
      <c r="R44" s="98" t="str">
        <f>IF('Résultats officiels'!O41=0,"",IF(AND(U43='Résultats officiels'!U44,'Résultats officiels'!U43=AE!U44),"A",""))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Argentine</v>
      </c>
      <c r="V44" s="219">
        <v>1</v>
      </c>
      <c r="W44" s="100"/>
      <c r="X44" s="147" t="str">
        <f>IF(AND('Résultats officiels'!X41&gt;0,AA44='Résultats officiels'!AA44),"E",IF(AND('Résultats officiels'!X41&gt;0,'Résultats officiels'!AA43=AE!AA44),"E",""))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Allemagne</v>
      </c>
      <c r="AB44" s="219">
        <v>1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3.96</v>
      </c>
      <c r="AL44" s="30">
        <f>SUM(BD44:BG44)+2.48</f>
        <v>1.98</v>
      </c>
      <c r="AM44" s="31" t="str">
        <f>G41</f>
        <v>Suisse</v>
      </c>
      <c r="AN44" s="27">
        <f>SUM(AR44:AU44)</f>
        <v>4</v>
      </c>
      <c r="AO44" s="32">
        <f>F41+E43+E44</f>
        <v>4</v>
      </c>
      <c r="AP44" s="27">
        <f>E41+F43+F44</f>
        <v>4</v>
      </c>
      <c r="AQ44" s="33">
        <f>AO44-AP44</f>
        <v>0</v>
      </c>
      <c r="AR44" s="27">
        <f>IF(ISBLANK(E44),0,IF(AU41=3,0,IF(AU41=1,1,3)))</f>
        <v>1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40203</v>
      </c>
      <c r="BB44" s="27">
        <f>10000*(AR44+AT44)+(E44-F44+F41-E41)*100+(E44+F41)</f>
        <v>9802</v>
      </c>
      <c r="BC44" s="33">
        <f>10000*(AS44+AT44)+(E43-F43+F41-E41)*100+(E43+F41)</f>
        <v>30003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officiels'!H45,AE!E45='Résultats officiels'!E45,'Résultats officiels'!F45=AE!F45),1,""))</f>
        <v/>
      </c>
      <c r="D45" s="71" t="str">
        <f>G40</f>
        <v>Serbie</v>
      </c>
      <c r="E45" s="217">
        <v>0</v>
      </c>
      <c r="F45" s="217">
        <v>3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officiels'!AA44=AE!AA44),"A",""))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officiels'!U46=AE!U46),"C","")</f>
        <v>C</v>
      </c>
      <c r="R46" s="307"/>
      <c r="S46" s="256" t="s">
        <v>91</v>
      </c>
      <c r="T46" s="257"/>
      <c r="U46" s="260" t="str">
        <f>IF(100*V43+W43&gt;100*V44+W44,U43,IF(100*V44+W44&gt;100*V43+W43,U44,"-"))</f>
        <v>France</v>
      </c>
      <c r="V46" s="130"/>
      <c r="W46" s="95"/>
      <c r="X46" s="148" t="str">
        <f>IF('Résultats officiels'!X41=0,"",IF(AND(AA43='Résultats officiels'!AA44,'Résultats officiels'!AA43=AE!AA44),"A",""))</f>
        <v/>
      </c>
      <c r="Y46" s="288" t="s">
        <v>92</v>
      </c>
      <c r="Z46" s="257"/>
      <c r="AA46" s="282" t="str">
        <f>IF(100*V43+W43&gt;100*V44+W44,U44,IF(100*V44+W44&gt;100*V43+W43,U43,"-"))</f>
        <v>Argentine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officiels'!AA46=AE!AA46),"S","")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officiels'!H48,AE!E48='Résultats officiels'!E48,'Résultats officiels'!F48=AE!F48),1,""))</f>
        <v/>
      </c>
      <c r="D48" s="67" t="s">
        <v>100</v>
      </c>
      <c r="E48" s="217">
        <v>2</v>
      </c>
      <c r="F48" s="217">
        <v>1</v>
      </c>
      <c r="G48" s="72" t="s">
        <v>72</v>
      </c>
      <c r="H48" s="95">
        <f t="shared" si="0"/>
        <v>1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Brésil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 t="str">
        <f>IF(H49=0,"",IF(AND(H49='Résultats officiels'!H49,AE!E49='Résultats officiels'!E49,'Résultats officiels'!F49=AE!F49),1,""))</f>
        <v/>
      </c>
      <c r="D49" s="68" t="s">
        <v>129</v>
      </c>
      <c r="E49" s="217">
        <v>2</v>
      </c>
      <c r="F49" s="217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7</v>
      </c>
      <c r="L49" s="104">
        <f>INDEX(AO49:AO52,MATCH(AK49,$AL49:$AL52,0))</f>
        <v>6</v>
      </c>
      <c r="M49" s="103">
        <f>INDEX(AP49:AP52,MATCH(AK49,$AL49:$AL52,0))</f>
        <v>3</v>
      </c>
      <c r="N49" s="123">
        <f>INDEX(AQ49:AQ52,MATCH(AK49,$AL49:$AL52,0))</f>
        <v>3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7</v>
      </c>
      <c r="AO49" s="23">
        <f>E48+E50+F52</f>
        <v>6</v>
      </c>
      <c r="AP49" s="22">
        <f>F48+F50+E52</f>
        <v>3</v>
      </c>
      <c r="AQ49" s="24">
        <f>AO49-AP49</f>
        <v>3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1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40104</v>
      </c>
      <c r="BA49" s="22">
        <f>10000*(AS49+AU49)+(E48-F48+F52-E52)*100+(E48+F52)</f>
        <v>60304</v>
      </c>
      <c r="BB49" s="22">
        <f>10000*(AT49+AU49)+(F52-E52+E50-F50)*100+(F52+E50)</f>
        <v>40204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 t="str">
        <f>IF(H50=0,"",IF(H50='Résultats officiels'!H50,1,""))</f>
        <v/>
      </c>
      <c r="C50" s="75" t="str">
        <f>IF(H50=0,"",IF(AND(H50='Résultats officiels'!H50,AE!E50='Résultats officiels'!E50,'Résultats officiels'!F50=AE!F50),1,""))</f>
        <v/>
      </c>
      <c r="D50" s="68" t="str">
        <f>D48</f>
        <v>Allemagne</v>
      </c>
      <c r="E50" s="217">
        <v>2</v>
      </c>
      <c r="F50" s="217">
        <v>2</v>
      </c>
      <c r="G50" s="73" t="str">
        <f>D49</f>
        <v>Suède</v>
      </c>
      <c r="H50" s="95">
        <f t="shared" si="0"/>
        <v>3</v>
      </c>
      <c r="I50" s="106">
        <f>AI50</f>
        <v>2</v>
      </c>
      <c r="J50" s="124" t="str">
        <f>INDEX(AM49:AM52,MATCH(AK50,$AL49:$AL52,0))</f>
        <v>Suède</v>
      </c>
      <c r="K50" s="108">
        <f>INDEX(AN49:AN52,MATCH(AK50,$AL49:$AL52,0))</f>
        <v>5</v>
      </c>
      <c r="L50" s="109">
        <f>INDEX(AO49:AO52,MATCH(AK50,$AL49:$AL52,0))</f>
        <v>5</v>
      </c>
      <c r="M50" s="108">
        <f>INDEX(AP49:AP52,MATCH(AK50,$AL49:$AL52,0))</f>
        <v>3</v>
      </c>
      <c r="N50" s="110">
        <f>INDEX(AQ49:AQ52,MATCH(AK50,$AL49:$AL52,0))</f>
        <v>2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Allemagne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1.9700000000000002</v>
      </c>
      <c r="AL50" s="28">
        <f>SUM(BD50:BG50)+2.46</f>
        <v>2.96</v>
      </c>
      <c r="AM50" s="21" t="str">
        <f>G48</f>
        <v>Mexique</v>
      </c>
      <c r="AN50" s="22">
        <f>SUM(AR50:AU50)</f>
        <v>2</v>
      </c>
      <c r="AO50" s="23">
        <f>F48+F51+E53</f>
        <v>3</v>
      </c>
      <c r="AP50" s="22">
        <f>E48+E51+F53</f>
        <v>4</v>
      </c>
      <c r="AQ50" s="24">
        <f>AO50-AP50</f>
        <v>-1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1</v>
      </c>
      <c r="AU50" s="22">
        <f>IF(ISBLANK(F51),0,IF(F51&gt;E51,3,IF(F51=E51,1,0)))</f>
        <v>1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1</v>
      </c>
      <c r="AZ50" s="23">
        <f>10000*(AR50+AT50)+(F48-E48+E53-F53)*100+(F48+E53)</f>
        <v>9902</v>
      </c>
      <c r="BA50" s="22">
        <f>10000*(AR50+AU50)+(F48-E48+F51-E51)*100+(F48+F51)</f>
        <v>9902</v>
      </c>
      <c r="BB50" s="22" t="s">
        <v>73</v>
      </c>
      <c r="BC50" s="24">
        <f>10000*(AT50+AU50)+(F51-E51+E53-F53)*100+(F51+E53)</f>
        <v>20002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officiels'!H51,AE!E51='Résultats officiels'!E51,'Résultats officiels'!F51=AE!F51),1,""))</f>
        <v/>
      </c>
      <c r="D51" s="68" t="str">
        <f>G49</f>
        <v>Corée du Sud</v>
      </c>
      <c r="E51" s="217">
        <v>1</v>
      </c>
      <c r="F51" s="217">
        <v>1</v>
      </c>
      <c r="G51" s="73" t="str">
        <f>G48</f>
        <v>Mexique</v>
      </c>
      <c r="H51" s="95">
        <f t="shared" si="0"/>
        <v>3</v>
      </c>
      <c r="I51" s="106">
        <f>AI51</f>
        <v>3</v>
      </c>
      <c r="J51" s="68" t="str">
        <f>INDEX(AM49:AM52,MATCH(AK51,$AL49:$AL52,0))</f>
        <v>Mexique</v>
      </c>
      <c r="K51" s="111">
        <f>INDEX(AN49:AN52,MATCH(AK51,$AL49:$AL52,0))</f>
        <v>2</v>
      </c>
      <c r="L51" s="112">
        <f>INDEX(AO49:AO52,MATCH(AK51,$AL49:$AL52,0))</f>
        <v>3</v>
      </c>
      <c r="M51" s="111">
        <f>INDEX(AP49:AP52,MATCH(AK51,$AL49:$AL52,0))</f>
        <v>4</v>
      </c>
      <c r="N51" s="113">
        <f>INDEX(AQ49:AQ52,MATCH(AK51,$AL49:$AL52,0))</f>
        <v>-1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26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2.96</v>
      </c>
      <c r="AL51" s="28">
        <f>SUM(BD51:BG51)+2.47</f>
        <v>1.9700000000000002</v>
      </c>
      <c r="AM51" s="21" t="str">
        <f>D49</f>
        <v>Suède</v>
      </c>
      <c r="AN51" s="22">
        <f>SUM(AR51:AU51)</f>
        <v>5</v>
      </c>
      <c r="AO51" s="23">
        <f>E49+F50+F53</f>
        <v>5</v>
      </c>
      <c r="AP51" s="22">
        <f>F49+E50+E53</f>
        <v>3</v>
      </c>
      <c r="AQ51" s="24">
        <f>AO51-AP51</f>
        <v>2</v>
      </c>
      <c r="AR51" s="22">
        <f>IF(ISBLANK(F50),0,IF(AT49=3,0,IF(AT49=1,1,3)))</f>
        <v>1</v>
      </c>
      <c r="AS51" s="22">
        <f>IF(ISBLANK(F53),0,IF(F53&gt;E53,3,IF(F53=E53,1,0)))</f>
        <v>1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1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20003</v>
      </c>
      <c r="BA51" s="22" t="s">
        <v>73</v>
      </c>
      <c r="BB51" s="22">
        <f>10000*(AR51+AU51)+(E49-F49+F50-E50)*100+(E49+F50)</f>
        <v>40204</v>
      </c>
      <c r="BC51" s="24">
        <f>10000*(AS51+AU51)+(E49-F49+F53-E53)*100+(E49+F53)</f>
        <v>40203</v>
      </c>
      <c r="BD51" s="29">
        <f>-BF49</f>
        <v>0.5</v>
      </c>
      <c r="BE51" s="25">
        <f>-BF50</f>
        <v>-0.5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officiels'!H52,AE!E52='Résultats officiels'!E52,'Résultats officiels'!F52=AE!F52),1,""))</f>
        <v/>
      </c>
      <c r="D52" s="68" t="str">
        <f>G49</f>
        <v>Corée du Sud</v>
      </c>
      <c r="E52" s="217">
        <v>0</v>
      </c>
      <c r="F52" s="217">
        <v>2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1</v>
      </c>
      <c r="L52" s="116">
        <f>INDEX(AO49:AO52,MATCH(AK52,$AL49:$AL52,0))</f>
        <v>1</v>
      </c>
      <c r="M52" s="115">
        <f>INDEX(AP49:AP52,MATCH(AK52,$AL49:$AL52,0))</f>
        <v>5</v>
      </c>
      <c r="N52" s="117">
        <f>INDEX(AQ49:AQ52,MATCH(AK52,$AL49:$AL52,0))</f>
        <v>-4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1</v>
      </c>
      <c r="AO52" s="32">
        <f>F49+E51+E52</f>
        <v>1</v>
      </c>
      <c r="AP52" s="27">
        <f>E49+F51+F52</f>
        <v>5</v>
      </c>
      <c r="AQ52" s="33">
        <f>AO52-AP52</f>
        <v>-4</v>
      </c>
      <c r="AR52" s="27">
        <f>IF(ISBLANK(E52),0,IF(AU49=3,0,IF(AU49=1,1,3)))</f>
        <v>0</v>
      </c>
      <c r="AS52" s="27">
        <f>IF(ISBLANK(E51),0,IF(AU50=3,0,IF(AU50=1,1,3)))</f>
        <v>1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9801</v>
      </c>
      <c r="BB52" s="27">
        <f>10000*(AR52+AT52)+(E52-F52+F49-E49)*100+(E52+F49)</f>
        <v>-400</v>
      </c>
      <c r="BC52" s="33">
        <f>10000*(AS52+AT52)+(E51-F51+F49-E49)*100+(E51+F49)</f>
        <v>9801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officiels'!H53,AE!E53='Résultats officiels'!E53,'Résultats officiels'!F53=AE!F53),1,""))</f>
        <v/>
      </c>
      <c r="D53" s="71" t="str">
        <f>G48</f>
        <v>Mexique</v>
      </c>
      <c r="E53" s="217">
        <v>1</v>
      </c>
      <c r="F53" s="217">
        <v>1</v>
      </c>
      <c r="G53" s="74" t="str">
        <f>D49</f>
        <v>Suède</v>
      </c>
      <c r="H53" s="95">
        <f t="shared" si="0"/>
        <v>3</v>
      </c>
      <c r="I53" s="118"/>
      <c r="J53" s="119" t="str">
        <f>IF(OR(I51&lt;3,I50&lt;2),"TIRAGE AU SORT !!!"," ")</f>
        <v xml:space="preserve"> 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2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19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officiels'!H56,AE!E56='Résultats officiels'!E56,'Résultats officiels'!F56=AE!F56),1,""))</f>
        <v/>
      </c>
      <c r="D56" s="67" t="s">
        <v>103</v>
      </c>
      <c r="E56" s="217">
        <v>2</v>
      </c>
      <c r="F56" s="217">
        <v>0</v>
      </c>
      <c r="G56" s="72" t="s">
        <v>130</v>
      </c>
      <c r="H56" s="95">
        <f t="shared" si="0"/>
        <v>1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>
        <f>IF(H57=0,"",IF(AND(H57='Résultats officiels'!H57,AE!E57='Résultats officiels'!E57,'Résultats officiels'!F57=AE!F57),1,""))</f>
        <v>1</v>
      </c>
      <c r="D57" s="68" t="s">
        <v>131</v>
      </c>
      <c r="E57" s="217">
        <v>1</v>
      </c>
      <c r="F57" s="217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9</v>
      </c>
      <c r="L57" s="104">
        <f>INDEX(AO57:AO60,MATCH(AK57,$AL57:$AL60,0))</f>
        <v>6</v>
      </c>
      <c r="M57" s="103">
        <f>INDEX(AP57:AP60,MATCH(AK57,$AL57:$AL60,0))</f>
        <v>2</v>
      </c>
      <c r="N57" s="123">
        <f>INDEX(AQ57:AQ60,MATCH(AK57,$AL57:$AL60,0))</f>
        <v>4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2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9</v>
      </c>
      <c r="AO57" s="47">
        <f>E56+E58+F60</f>
        <v>6</v>
      </c>
      <c r="AP57" s="46">
        <f>F56+F58+E60</f>
        <v>2</v>
      </c>
      <c r="AQ57" s="48">
        <f>AO57-AP57</f>
        <v>4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3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60304</v>
      </c>
      <c r="BA57" s="46">
        <f>10000*(AS57+AU57)+(E56-F56+F60-E60)*100+(E56+F60)</f>
        <v>60304</v>
      </c>
      <c r="BB57" s="46">
        <f>10000*(AT57+AU57)+(F60-E60+E58-F58)*100+(F60+E58)</f>
        <v>60204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officiels'!H58,AE!E58='Résultats officiels'!E58,'Résultats officiels'!F58=AE!F58),1,""))</f>
        <v/>
      </c>
      <c r="D58" s="68" t="str">
        <f>D56</f>
        <v>Belgique</v>
      </c>
      <c r="E58" s="217">
        <v>2</v>
      </c>
      <c r="F58" s="217">
        <v>1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6</v>
      </c>
      <c r="L58" s="109">
        <f>INDEX(AO57:AO60,MATCH(AK58,$AL57:$AL60,0))</f>
        <v>5</v>
      </c>
      <c r="M58" s="108">
        <f>INDEX(AP57:AP60,MATCH(AK58,$AL57:$AL60,0))</f>
        <v>3</v>
      </c>
      <c r="N58" s="110">
        <f>INDEX(AQ57:AQ60,MATCH(AK58,$AL57:$AL60,0))</f>
        <v>2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1</v>
      </c>
      <c r="AO58" s="47">
        <f>F56+F59+E61</f>
        <v>1</v>
      </c>
      <c r="AP58" s="46">
        <f>E56+E59+F61</f>
        <v>5</v>
      </c>
      <c r="AQ58" s="48">
        <f>AO58-AP58</f>
        <v>-4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1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9801</v>
      </c>
      <c r="BA58" s="46">
        <f>10000*(AR58+AU58)+(F56-E56+F59-E59)*100+(F56+F59)</f>
        <v>-400</v>
      </c>
      <c r="BB58" s="46" t="s">
        <v>73</v>
      </c>
      <c r="BC58" s="48">
        <f>10000*(AT58+AU58)+(F59-E59+E61-F61)*100+(F59+E61)</f>
        <v>9801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officiels'!H59,AE!E59='Résultats officiels'!E59,'Résultats officiels'!F59=AE!F59),1,""))</f>
        <v/>
      </c>
      <c r="D59" s="68" t="str">
        <f>G57</f>
        <v>Angleterre</v>
      </c>
      <c r="E59" s="217">
        <v>2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1</v>
      </c>
      <c r="L59" s="112">
        <f>INDEX(AO57:AO60,MATCH(AK59,$AL57:$AL60,0))</f>
        <v>3</v>
      </c>
      <c r="M59" s="111">
        <f>INDEX(AP57:AP60,MATCH(AK59,$AL57:$AL60,0))</f>
        <v>5</v>
      </c>
      <c r="N59" s="113">
        <f>INDEX(AQ57:AQ60,MATCH(AK59,$AL57:$AL60,0))</f>
        <v>-2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3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1</v>
      </c>
      <c r="AO59" s="47">
        <f>E57+F58+F61</f>
        <v>3</v>
      </c>
      <c r="AP59" s="46">
        <f>F57+E58+E61</f>
        <v>5</v>
      </c>
      <c r="AQ59" s="48">
        <f>AO59-AP59</f>
        <v>-2</v>
      </c>
      <c r="AR59" s="46">
        <f>IF(ISBLANK(F58),0,IF(AT57=3,0,IF(AT57=1,1,3)))</f>
        <v>0</v>
      </c>
      <c r="AS59" s="46">
        <f>IF(ISBLANK(F61),0,IF(F61&gt;E61,3,IF(F61=E61,1,0)))</f>
        <v>1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9902</v>
      </c>
      <c r="BA59" s="46" t="s">
        <v>73</v>
      </c>
      <c r="BB59" s="46">
        <f>10000*(AR59+AU59)+(E57-F57+F58-E58)*100+(E57+F58)</f>
        <v>-198</v>
      </c>
      <c r="BC59" s="48">
        <f>10000*(AS59+AU59)+(E57-F57+F61-E61)*100+(E57+F61)</f>
        <v>9902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>
        <f>IF(H60=0,"",IF(H60='Résultats officiels'!H60,1,""))</f>
        <v>1</v>
      </c>
      <c r="C60" s="75" t="str">
        <f>IF(H60=0,"",IF(AND(H60='Résultats officiels'!H60,AE!E60='Résultats officiels'!E60,'Résultats officiels'!F60=AE!F60),1,""))</f>
        <v/>
      </c>
      <c r="D60" s="68" t="str">
        <f>G57</f>
        <v>Angleterre</v>
      </c>
      <c r="E60" s="217">
        <v>1</v>
      </c>
      <c r="F60" s="217">
        <v>2</v>
      </c>
      <c r="G60" s="73" t="str">
        <f>D56</f>
        <v>Belgique</v>
      </c>
      <c r="H60" s="95">
        <f t="shared" si="0"/>
        <v>2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1</v>
      </c>
      <c r="L60" s="116">
        <f>INDEX(AO57:AO60,MATCH(AK60,$AL57:$AL60,0))</f>
        <v>1</v>
      </c>
      <c r="M60" s="115">
        <f>INDEX(AP57:AP60,MATCH(AK60,$AL57:$AL60,0))</f>
        <v>5</v>
      </c>
      <c r="N60" s="117">
        <f>INDEX(AQ57:AQ60,MATCH(AK60,$AL57:$AL60,0))</f>
        <v>-4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6</v>
      </c>
      <c r="AO60" s="58">
        <f>F57+E59+E60</f>
        <v>5</v>
      </c>
      <c r="AP60" s="51">
        <f>E57+F59+F60</f>
        <v>3</v>
      </c>
      <c r="AQ60" s="59">
        <f>AO60-AP60</f>
        <v>2</v>
      </c>
      <c r="AR60" s="51">
        <f>IF(ISBLANK(E60),0,IF(AU57=3,0,IF(AU57=1,1,3)))</f>
        <v>0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30103</v>
      </c>
      <c r="BB60" s="51">
        <f>10000*(AR60+AT60)+(E60-F60+F57-E57)*100+(E60+F57)</f>
        <v>30003</v>
      </c>
      <c r="BC60" s="59">
        <f>10000*(AS60+AT60)+(E59-F59+F57-E57)*100+(E59+F57)</f>
        <v>60304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officiels'!H61,AE!E61='Résultats officiels'!E61,'Résultats officiels'!F61=AE!F61),1,""))</f>
        <v/>
      </c>
      <c r="D61" s="71" t="str">
        <f>G56</f>
        <v>Panama</v>
      </c>
      <c r="E61" s="217">
        <v>1</v>
      </c>
      <c r="F61" s="217">
        <v>1</v>
      </c>
      <c r="G61" s="74" t="str">
        <f>D57</f>
        <v>Tunisie</v>
      </c>
      <c r="H61" s="95">
        <f t="shared" si="0"/>
        <v>3</v>
      </c>
      <c r="I61" s="118"/>
      <c r="J61" s="119" t="str">
        <f>IF(OR(I59&lt;3,I58&lt;2),"TIRAGE AU SORT !!!"," ")</f>
        <v xml:space="preserve"> 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officiels'!H64,AE!E64='Résultats officiels'!E64,'Résultats officiels'!F64=AE!F64),1,""))</f>
        <v/>
      </c>
      <c r="D64" s="67" t="s">
        <v>78</v>
      </c>
      <c r="E64" s="217">
        <v>2</v>
      </c>
      <c r="F64" s="217">
        <v>0</v>
      </c>
      <c r="G64" s="72" t="s">
        <v>79</v>
      </c>
      <c r="H64" s="95">
        <f t="shared" si="0"/>
        <v>1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52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officiels'!H65,AE!E65='Résultats officiels'!E65,'Résultats officiels'!F65=AE!F65),1,""))</f>
        <v/>
      </c>
      <c r="D65" s="68" t="s">
        <v>132</v>
      </c>
      <c r="E65" s="217">
        <v>1</v>
      </c>
      <c r="F65" s="217">
        <v>1</v>
      </c>
      <c r="G65" s="73" t="s">
        <v>133</v>
      </c>
      <c r="H65" s="95">
        <f t="shared" si="0"/>
        <v>3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9</v>
      </c>
      <c r="L65" s="104">
        <f>INDEX(AO65:AO68,MATCH(AK65,$AL65:$AL68,0))</f>
        <v>7</v>
      </c>
      <c r="M65" s="103">
        <f>INDEX(AP65:AP68,MATCH(AK65,$AL65:$AL68,0))</f>
        <v>1</v>
      </c>
      <c r="N65" s="123">
        <f>INDEX(AQ65:AQ68,MATCH(AK65,$AL65:$AL68,0))</f>
        <v>6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0.95000000000000018</v>
      </c>
      <c r="AL65" s="44">
        <f>SUM(BD65:BG65)+2.45</f>
        <v>0.95000000000000018</v>
      </c>
      <c r="AM65" s="45" t="str">
        <f>D64</f>
        <v>Colombie</v>
      </c>
      <c r="AN65" s="46">
        <f>SUM(AR65:AU65)</f>
        <v>9</v>
      </c>
      <c r="AO65" s="47">
        <f>E64+E66+F68</f>
        <v>7</v>
      </c>
      <c r="AP65" s="46">
        <f>F64+F66+E68</f>
        <v>1</v>
      </c>
      <c r="AQ65" s="48">
        <f>AO65-AP65</f>
        <v>6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3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1</v>
      </c>
      <c r="AZ65" s="47">
        <f>10000*(AS65+AT65)+(E66-F66+E64-F64)*100+(E66+E64)</f>
        <v>60404</v>
      </c>
      <c r="BA65" s="46">
        <f>10000*(AS65+AU65)+(E64-F64+F68-E68)*100+(E64+F68)</f>
        <v>60405</v>
      </c>
      <c r="BB65" s="46">
        <f>10000*(AT65+AU65)+(F68-E68+E66-F66)*100+(F68+E66)</f>
        <v>60405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1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0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>
        <f>IF(H66=0,"",IF(H66='Résultats officiels'!H66,1,""))</f>
        <v>1</v>
      </c>
      <c r="C66" s="75" t="str">
        <f>IF(H66=0,"",IF(AND(H66='Résultats officiels'!H66,AE!E66='Résultats officiels'!E66,'Résultats officiels'!F66=AE!F66),1,""))</f>
        <v/>
      </c>
      <c r="D66" s="68" t="str">
        <f>D64</f>
        <v>Colombie</v>
      </c>
      <c r="E66" s="217">
        <v>2</v>
      </c>
      <c r="F66" s="217">
        <v>0</v>
      </c>
      <c r="G66" s="73" t="str">
        <f>D65</f>
        <v>Pologne</v>
      </c>
      <c r="H66" s="95">
        <f t="shared" si="0"/>
        <v>1</v>
      </c>
      <c r="I66" s="106">
        <f>AI66</f>
        <v>2</v>
      </c>
      <c r="J66" s="124" t="str">
        <f>INDEX(AM65:AM68,MATCH(AK66,$AL65:$AL68,0))</f>
        <v>Sénégal</v>
      </c>
      <c r="K66" s="108">
        <f>INDEX(AN65:AN68,MATCH(AK66,$AL65:$AL68,0))</f>
        <v>2</v>
      </c>
      <c r="L66" s="109">
        <f>INDEX(AO65:AO68,MATCH(AK66,$AL65:$AL68,0))</f>
        <v>3</v>
      </c>
      <c r="M66" s="108">
        <f>INDEX(AP65:AP68,MATCH(AK66,$AL65:$AL68,0))</f>
        <v>5</v>
      </c>
      <c r="N66" s="110">
        <f>INDEX(AQ65:AQ68,MATCH(AK66,$AL65:$AL68,0))</f>
        <v>-2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1.98</v>
      </c>
      <c r="AL66" s="52">
        <f>SUM(BD66:BG66)+2.46</f>
        <v>3.46</v>
      </c>
      <c r="AM66" s="45" t="str">
        <f>G64</f>
        <v>Japon</v>
      </c>
      <c r="AN66" s="46">
        <f>SUM(AR66:AU66)</f>
        <v>2</v>
      </c>
      <c r="AO66" s="47">
        <f>F64+F67+E69</f>
        <v>1</v>
      </c>
      <c r="AP66" s="46">
        <f>E64+E67+F69</f>
        <v>3</v>
      </c>
      <c r="AQ66" s="48">
        <f>AO66-AP66</f>
        <v>-2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1</v>
      </c>
      <c r="AU66" s="46">
        <f>IF(ISBLANK(F67),0,IF(F67&gt;E67,3,IF(F67=E67,1,0)))</f>
        <v>1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9800</v>
      </c>
      <c r="BA66" s="46">
        <f>10000*(AR66+AU66)+(F64-E64+F67-E67)*100+(F64+F67)</f>
        <v>9801</v>
      </c>
      <c r="BB66" s="46" t="s">
        <v>73</v>
      </c>
      <c r="BC66" s="48">
        <f>10000*(AT66+AU66)+(F67-E67+E69-F69)*100+(F67+E69)</f>
        <v>20001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>
        <f>IF(H67=0,"",IF(H67='Résultats officiels'!H67,1,""))</f>
        <v>1</v>
      </c>
      <c r="C67" s="75" t="str">
        <f>IF(H67=0,"",IF(AND(H67='Résultats officiels'!H67,AE!E67='Résultats officiels'!E67,'Résultats officiels'!F67=AE!F67),1,""))</f>
        <v/>
      </c>
      <c r="D67" s="68" t="str">
        <f>G65</f>
        <v>Sénégal</v>
      </c>
      <c r="E67" s="217">
        <v>1</v>
      </c>
      <c r="F67" s="217">
        <v>1</v>
      </c>
      <c r="G67" s="73" t="str">
        <f>G64</f>
        <v>Japon</v>
      </c>
      <c r="H67" s="95">
        <f t="shared" si="0"/>
        <v>3</v>
      </c>
      <c r="I67" s="106">
        <f>AI67</f>
        <v>3</v>
      </c>
      <c r="J67" s="68" t="str">
        <f>INDEX(AM65:AM68,MATCH(AK67,$AL65:$AL68,0))</f>
        <v>Japon</v>
      </c>
      <c r="K67" s="111">
        <f>INDEX(AN65:AN68,MATCH(AK67,$AL65:$AL68,0))</f>
        <v>2</v>
      </c>
      <c r="L67" s="112">
        <f>INDEX(AO65:AO68,MATCH(AK67,$AL65:$AL68,0))</f>
        <v>1</v>
      </c>
      <c r="M67" s="111">
        <f>INDEX(AP65:AP68,MATCH(AK67,$AL65:$AL68,0))</f>
        <v>3</v>
      </c>
      <c r="N67" s="113">
        <f>INDEX(AQ65:AQ68,MATCH(AK67,$AL65:$AL68,0))</f>
        <v>-2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3.46</v>
      </c>
      <c r="AL67" s="52">
        <f>SUM(BD67:BG67)+2.47</f>
        <v>3.47</v>
      </c>
      <c r="AM67" s="45" t="str">
        <f>D65</f>
        <v>Pologne</v>
      </c>
      <c r="AN67" s="46">
        <f>SUM(AR67:AU67)</f>
        <v>2</v>
      </c>
      <c r="AO67" s="47">
        <f>E65+F66+F69</f>
        <v>1</v>
      </c>
      <c r="AP67" s="46">
        <f>F65+E66+E69</f>
        <v>3</v>
      </c>
      <c r="AQ67" s="48">
        <f>AO67-AP67</f>
        <v>-2</v>
      </c>
      <c r="AR67" s="46">
        <f>IF(ISBLANK(F66),0,IF(AT65=3,0,IF(AT65=1,1,3)))</f>
        <v>0</v>
      </c>
      <c r="AS67" s="46">
        <f>IF(ISBLANK(F69),0,IF(F69&gt;E69,3,IF(F69=E69,1,0)))</f>
        <v>1</v>
      </c>
      <c r="AT67" s="46" t="s">
        <v>73</v>
      </c>
      <c r="AU67" s="46">
        <f>IF(ISBLANK(E65),0,IF(E65&gt;F65,3,IF(E65=F65,1,0)))</f>
        <v>1</v>
      </c>
      <c r="AV67" s="47" t="b">
        <f>10*(AQ65-AQ67)+AO65-AO67&lt;0</f>
        <v>0</v>
      </c>
      <c r="AW67" s="46" t="b">
        <f>10*(AQ66-AQ67)+AO66-AO67&lt;0</f>
        <v>0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9800</v>
      </c>
      <c r="BA67" s="46" t="s">
        <v>73</v>
      </c>
      <c r="BB67" s="46">
        <f>10000*(AR67+AU67)+(E65-F65+F66-E66)*100+(E65+F66)</f>
        <v>9801</v>
      </c>
      <c r="BC67" s="48">
        <f>10000*(AS67+AU67)+(E65-F65+F69-E69)*100+(E65+F69)</f>
        <v>20001</v>
      </c>
      <c r="BD67" s="53">
        <f>-BF65</f>
        <v>0.5</v>
      </c>
      <c r="BE67" s="49">
        <f>-BF66</f>
        <v>0</v>
      </c>
      <c r="BF67" s="49" t="s">
        <v>73</v>
      </c>
      <c r="BG67" s="50">
        <f>IF($AN67&gt;$AN68,-0.5,IF($AN68&gt;$AN67,0.5,IF(AY67,-0.5,IF(AX68,0.5,BW67))))</f>
        <v>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 t="str">
        <f>IF(H68=0,"",IF(AND(H68='Résultats officiels'!H68,AE!E68='Résultats officiels'!E68,'Résultats officiels'!F68=AE!F68),1,""))</f>
        <v/>
      </c>
      <c r="D68" s="68" t="str">
        <f>G65</f>
        <v>Sénégal</v>
      </c>
      <c r="E68" s="217">
        <v>1</v>
      </c>
      <c r="F68" s="217">
        <v>3</v>
      </c>
      <c r="G68" s="73" t="str">
        <f>D64</f>
        <v>Colombie</v>
      </c>
      <c r="H68" s="95">
        <f t="shared" si="0"/>
        <v>2</v>
      </c>
      <c r="I68" s="114">
        <f>AI68</f>
        <v>3</v>
      </c>
      <c r="J68" s="71" t="str">
        <f>INDEX(AM65:AM68,MATCH(AK68,$AL65:$AL68,0))</f>
        <v>Pologne</v>
      </c>
      <c r="K68" s="115">
        <f>INDEX(AN65:AN68,MATCH(AK68,$AL65:$AL68,0))</f>
        <v>2</v>
      </c>
      <c r="L68" s="116">
        <f>INDEX(AO65:AO68,MATCH(AK68,$AL65:$AL68,0))</f>
        <v>1</v>
      </c>
      <c r="M68" s="115">
        <f>INDEX(AP65:AP68,MATCH(AK68,$AL65:$AL68,0))</f>
        <v>3</v>
      </c>
      <c r="N68" s="117">
        <f>INDEX(AQ65:AQ68,MATCH(AK68,$AL65:$AL68,0))</f>
        <v>-2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3</v>
      </c>
      <c r="AJ68" s="55">
        <f>ROUND(AK68,0)</f>
        <v>3</v>
      </c>
      <c r="AK68" s="43">
        <f>MAX(AL65:AL68)</f>
        <v>3.47</v>
      </c>
      <c r="AL68" s="56">
        <f>SUM(BD68:BG68)+2.48</f>
        <v>1.98</v>
      </c>
      <c r="AM68" s="57" t="str">
        <f>G65</f>
        <v>Sénégal</v>
      </c>
      <c r="AN68" s="51">
        <f>SUM(AR68:AU68)</f>
        <v>2</v>
      </c>
      <c r="AO68" s="58">
        <f>F65+E67+E68</f>
        <v>3</v>
      </c>
      <c r="AP68" s="51">
        <f>E65+F67+F68</f>
        <v>5</v>
      </c>
      <c r="AQ68" s="59">
        <f>AO68-AP68</f>
        <v>-2</v>
      </c>
      <c r="AR68" s="51">
        <f>IF(ISBLANK(E68),0,IF(AU65=3,0,IF(AU65=1,1,3)))</f>
        <v>0</v>
      </c>
      <c r="AS68" s="51">
        <f>IF(ISBLANK(E67),0,IF(AU66=3,0,IF(AU66=1,1,3)))</f>
        <v>1</v>
      </c>
      <c r="AT68" s="51">
        <f>IF(ISBLANK(F65),0,IF(AU67=3,0,IF(AU67=1,1,3)))</f>
        <v>1</v>
      </c>
      <c r="AU68" s="51" t="s">
        <v>73</v>
      </c>
      <c r="AV68" s="58" t="b">
        <f>10*(AQ65-AQ68)+AO65-AO68&lt;0</f>
        <v>0</v>
      </c>
      <c r="AW68" s="51" t="b">
        <f>10*(AQ66-AQ68)+AO66-AO68&lt;0</f>
        <v>1</v>
      </c>
      <c r="AX68" s="51" t="b">
        <f>10*(AQ67-AQ68)+AO67-AO68&lt;0</f>
        <v>1</v>
      </c>
      <c r="AY68" s="59" t="s">
        <v>73</v>
      </c>
      <c r="AZ68" s="58" t="s">
        <v>73</v>
      </c>
      <c r="BA68" s="51">
        <f>10000*(AR68+AS68)+(E67-F67+E68-F68)*100+(E67+E68)</f>
        <v>9802</v>
      </c>
      <c r="BB68" s="51">
        <f>10000*(AR68+AT68)+(E68-F68+F65-E65)*100+(E68+F65)</f>
        <v>9802</v>
      </c>
      <c r="BC68" s="59">
        <f>10000*(AS68+AT68)+(E67-F67+F65-E65)*100+(E67+F65)</f>
        <v>20002</v>
      </c>
      <c r="BD68" s="60">
        <f>-BG65</f>
        <v>0.5</v>
      </c>
      <c r="BE68" s="61">
        <f>-BG66</f>
        <v>-0.5</v>
      </c>
      <c r="BF68" s="61">
        <f>-BG67</f>
        <v>-0.5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officiels'!H69,AE!E69='Résultats officiels'!E69,'Résultats officiels'!F69=AE!F69),1,""))</f>
        <v/>
      </c>
      <c r="D69" s="71" t="str">
        <f>G64</f>
        <v>Japon</v>
      </c>
      <c r="E69" s="217">
        <v>0</v>
      </c>
      <c r="F69" s="217">
        <v>0</v>
      </c>
      <c r="G69" s="74" t="str">
        <f>D65</f>
        <v>Pologne</v>
      </c>
      <c r="H69" s="95">
        <f t="shared" si="0"/>
        <v>3</v>
      </c>
      <c r="I69" s="118"/>
      <c r="J69" s="119" t="str">
        <f>IF(OR(I67&lt;3,I66&lt;2),"TIRAGE AU SORT !!!"," ")</f>
        <v xml:space="preserve"> 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172" priority="7" stopIfTrue="1">
      <formula>100*$V8+$W8&gt;100*$V9+$W9</formula>
    </cfRule>
  </conditionalFormatting>
  <conditionalFormatting sqref="U9 U11 U13 U15 U17 U19 U21 U23 U27 U29 U31 U33 U37 U39 U44">
    <cfRule type="expression" dxfId="171" priority="6" stopIfTrue="1">
      <formula>100*$V9+$W9&gt;100*$V8+$W8</formula>
    </cfRule>
  </conditionalFormatting>
  <conditionalFormatting sqref="AA43">
    <cfRule type="expression" dxfId="170" priority="5" stopIfTrue="1">
      <formula>100*$AB43+$AC43&gt;100*$AB44+$AC44</formula>
    </cfRule>
  </conditionalFormatting>
  <conditionalFormatting sqref="AA44">
    <cfRule type="expression" dxfId="169" priority="4" stopIfTrue="1">
      <formula>100*$AB44+$AC44&gt;100*$AB43+$AC43</formula>
    </cfRule>
  </conditionalFormatting>
  <conditionalFormatting sqref="J35:N35 J43:N43 J11:N11 J27:N27 J19:N19 J51:N51 J59:N59 J67:N67">
    <cfRule type="expression" dxfId="168" priority="3" stopIfTrue="1">
      <formula>OR($I11&lt;3)</formula>
    </cfRule>
  </conditionalFormatting>
  <conditionalFormatting sqref="J36:N36 J44:N44 J12:N12 J28:N28 J20:N20 J52:N52 J60:N60 J68:N68">
    <cfRule type="expression" dxfId="167" priority="2" stopIfTrue="1">
      <formula>$I12&lt;3</formula>
    </cfRule>
  </conditionalFormatting>
  <conditionalFormatting sqref="U46:U47 AA46:AA51">
    <cfRule type="cellIs" dxfId="166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4" t="s">
        <v>167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-1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officiels'!H8,AF!E8='Résultats officiels'!E8,'Résultats officiels'!F8=AF!F8),1,""))</f>
        <v/>
      </c>
      <c r="D8" s="67" t="s">
        <v>104</v>
      </c>
      <c r="E8" s="217">
        <v>2</v>
      </c>
      <c r="F8" s="217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2</v>
      </c>
      <c r="P8" s="293"/>
      <c r="Q8" s="97" t="str">
        <f>IF(AND('Résultats officiels'!O8&gt;0,U8='Résultats officiels'!U8),"E",IF(AND('Résultats officiels'!O12&gt;0,'Résultats officiels'!U13=AF!U8),"E",""))</f>
        <v>E</v>
      </c>
      <c r="R8" s="98" t="str">
        <f>IF('Résultats officiels'!O8=0,"",IF(AND(U8='Résultats officiels'!U8,AF!U9='Résultats officiels'!U9),"A",""))</f>
        <v>A</v>
      </c>
      <c r="S8" s="286" t="str">
        <f>IF(O8=0,"",IF(AND(R8="A",O8='Résultats officiels'!O8),1,IF(AND(AF!R9="A",AF!O8='Résultats officiels'!O12),1,"")))</f>
        <v/>
      </c>
      <c r="T8" s="287" t="str">
        <f>IF(O8=0,"",IF(AND(R8="A",O8='Résultats officiels'!O8,V8='Résultats officiels'!V8,'Résultats officiels'!V9=AF!V9),1,IF(AND(AF!R9="A",AF!O8='Résultats officiels'!O12,AF!V8='Résultats officiels'!V13,'Résultats officiels'!V12=AF!V9),1,"")))</f>
        <v/>
      </c>
      <c r="U8" s="99" t="str">
        <f>IF(OR(I10&lt;2),"A1",T(J9))</f>
        <v>Uruguay</v>
      </c>
      <c r="V8" s="218">
        <v>0</v>
      </c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>
        <f>IF(H9=0,"",IF(AND(H9='Résultats officiels'!H9,AF!E9='Résultats officiels'!E9,'Résultats officiels'!F9=AF!F9),1,""))</f>
        <v>1</v>
      </c>
      <c r="D9" s="68" t="s">
        <v>122</v>
      </c>
      <c r="E9" s="217">
        <v>0</v>
      </c>
      <c r="F9" s="217">
        <v>1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5</v>
      </c>
      <c r="M9" s="103">
        <f>INDEX(AP9:AP12,MATCH(AK9,$AL9:$AL12,0))</f>
        <v>1</v>
      </c>
      <c r="N9" s="105">
        <f>INDEX(AQ9:AQ12,MATCH(AK9,$AL9:$AL12,0))</f>
        <v>4</v>
      </c>
      <c r="O9" s="293"/>
      <c r="P9" s="293"/>
      <c r="Q9" s="97" t="str">
        <f>IF(AND('Résultats officiels'!O8&gt;0,U9='Résultats officiels'!U9),"E",IF(AND('Résultats officiels'!O12&gt;0,'Résultats officiels'!U12=AF!U9),"E",""))</f>
        <v>E</v>
      </c>
      <c r="R9" s="98" t="str">
        <f>IF('Résultats officiels'!O12=0,"",IF(AND(U8='Résultats officiels'!U13,'Résultats officiels'!U12=AF!U9),"A",""))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2</v>
      </c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1.9500000000000002</v>
      </c>
      <c r="AM9" s="21" t="str">
        <f>D8</f>
        <v>Russie</v>
      </c>
      <c r="AN9" s="22">
        <f>SUM(AR9:AU9)</f>
        <v>6</v>
      </c>
      <c r="AO9" s="23">
        <f>E8+E10+F12</f>
        <v>4</v>
      </c>
      <c r="AP9" s="22">
        <f>F8+F10+E12</f>
        <v>2</v>
      </c>
      <c r="AQ9" s="24">
        <f>AO9-AP9</f>
        <v>2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3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0</v>
      </c>
      <c r="AZ9" s="23">
        <f>10000*(AS9+AT9)+(E10-F10+E8-F8)*100+(E10+E8)</f>
        <v>60303</v>
      </c>
      <c r="BA9" s="22">
        <f>10000*(AS9+AU9)+(E8-F8+F12-E12)*100+(E8+F12)</f>
        <v>30103</v>
      </c>
      <c r="BB9" s="22">
        <f>10000*(AT9+AU9)+(E10-F10+F12-E12)*100+(E10+F12)</f>
        <v>30002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1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0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>
        <f>IF(H10=0,"",IF(H10='Résultats officiels'!H10,1,""))</f>
        <v>1</v>
      </c>
      <c r="C10" s="70" t="str">
        <f>IF(H10=0,"",IF(AND(H10='Résultats officiels'!H10,AF!E10='Résultats officiels'!E10,'Résultats officiels'!F10=AF!F10),1,""))</f>
        <v/>
      </c>
      <c r="D10" s="68" t="str">
        <f>D8</f>
        <v>Russie</v>
      </c>
      <c r="E10" s="217">
        <v>1</v>
      </c>
      <c r="F10" s="217">
        <v>0</v>
      </c>
      <c r="G10" s="73" t="str">
        <f>D9</f>
        <v>Egypte</v>
      </c>
      <c r="H10" s="95">
        <f t="shared" si="0"/>
        <v>1</v>
      </c>
      <c r="I10" s="106">
        <f>AI10</f>
        <v>2</v>
      </c>
      <c r="J10" s="107" t="str">
        <f>INDEX(AM9:AM12,MATCH(AK10,$AL9:$AL12,0))</f>
        <v>Russie</v>
      </c>
      <c r="K10" s="108">
        <f>INDEX(AN9:AN12,MATCH(AK10,$AL9:$AL12,0))</f>
        <v>6</v>
      </c>
      <c r="L10" s="109">
        <f>INDEX(AO9:AO12,MATCH(AK10,$AL9:$AL12,0))</f>
        <v>4</v>
      </c>
      <c r="M10" s="108">
        <f>INDEX(AP9:AP12,MATCH(AK10,$AL9:$AL12,0))</f>
        <v>2</v>
      </c>
      <c r="N10" s="110">
        <f>INDEX(AQ9:AQ12,MATCH(AK10,$AL9:$AL12,0))</f>
        <v>2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officiels'!U15=AF!U10),"E",""))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officiels'!O10),1,IF(AND(AF!R11="A",AF!O10='Résultats officiels'!O14),1,"")))</f>
        <v/>
      </c>
      <c r="T10" s="310" t="str">
        <f>IF(O10=0,"",IF(AND(R10="A",O10='Résultats officiels'!O10,V10='Résultats officiels'!V10,'Résultats officiels'!V11=AF!V11),1,IF(AND(AF!R11="A",AF!O10='Résultats officiels'!O14,AF!V10='Résultats officiels'!V15,'Résultats officiels'!V14=AF!V11),1,"")))</f>
        <v/>
      </c>
      <c r="U10" s="99" t="str">
        <f>IF(OR(I26&lt;2),"C1",T(J25))</f>
        <v>France</v>
      </c>
      <c r="V10" s="218">
        <v>2</v>
      </c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1.9500000000000002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1</v>
      </c>
      <c r="AO10" s="23">
        <f>F8+F11+E13</f>
        <v>0</v>
      </c>
      <c r="AP10" s="22">
        <f>E8+E11+F13</f>
        <v>4</v>
      </c>
      <c r="AQ10" s="24">
        <f>AO10-AP10</f>
        <v>-4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1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9800</v>
      </c>
      <c r="BA10" s="22">
        <f>10000*(AR10+AU10)+(F8-E8+F11-E11)*100+(F8+F11)</f>
        <v>-400</v>
      </c>
      <c r="BB10" s="22" t="s">
        <v>73</v>
      </c>
      <c r="BC10" s="24">
        <f>10000*(AT10+AU10)+(F11-E11+E13-F13)*100+(F11+E13)</f>
        <v>9800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officiels'!H11,AF!E11='Résultats officiels'!E11,'Résultats officiels'!F11=AF!F11),1,""))</f>
        <v/>
      </c>
      <c r="D11" s="68" t="str">
        <f>G9</f>
        <v>Uruguay</v>
      </c>
      <c r="E11" s="217">
        <v>2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Egypte</v>
      </c>
      <c r="K11" s="111">
        <f>INDEX(AN9:AN12,MATCH(AK11,$AL9:$AL12,0))</f>
        <v>1</v>
      </c>
      <c r="L11" s="112">
        <f>INDEX(AO9:AO12,MATCH(AK11,$AL9:$AL12,0))</f>
        <v>0</v>
      </c>
      <c r="M11" s="111">
        <f>INDEX(AP9:AP12,MATCH(AK11,$AL9:$AL12,0))</f>
        <v>2</v>
      </c>
      <c r="N11" s="113">
        <f>INDEX(AQ9:AQ12,MATCH(AK11,$AL9:$AL12,0))</f>
        <v>-2</v>
      </c>
      <c r="O11" s="293"/>
      <c r="P11" s="293"/>
      <c r="Q11" s="97" t="str">
        <f>IF(AND('Résultats officiels'!O10&gt;0,U11='Résultats officiels'!U11),"E",IF(AND('Résultats officiels'!O14&gt;0,'Résultats officiels'!U14=AF!U11),"E",""))</f>
        <v>E</v>
      </c>
      <c r="R11" s="98" t="str">
        <f>IF('Résultats officiels'!O14=0,"",IF(AND(U10='Résultats officiels'!U15,'Résultats officiels'!U14=AF!U11),"A",""))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19">
        <v>1</v>
      </c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2.97</v>
      </c>
      <c r="AL11" s="28">
        <f>SUM(BD11:BG11)+2.47</f>
        <v>2.97</v>
      </c>
      <c r="AM11" s="21" t="str">
        <f>D9</f>
        <v>Egypte</v>
      </c>
      <c r="AN11" s="22">
        <f>SUM(AR11:AU11)</f>
        <v>1</v>
      </c>
      <c r="AO11" s="23">
        <f>E9+F10+F13</f>
        <v>0</v>
      </c>
      <c r="AP11" s="22">
        <f>F9+E10+E13</f>
        <v>2</v>
      </c>
      <c r="AQ11" s="24">
        <f>AO11-AP11</f>
        <v>-2</v>
      </c>
      <c r="AR11" s="22">
        <f>IF(ISBLANK(F10),0,IF(AT9=3,0,IF(AT9=1,1,3)))</f>
        <v>0</v>
      </c>
      <c r="AS11" s="22">
        <f>IF(ISBLANK(F13),0,IF(F13&gt;E13,3,IF(F13=E13,1,0)))</f>
        <v>1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9900</v>
      </c>
      <c r="BA11" s="22" t="s">
        <v>73</v>
      </c>
      <c r="BB11" s="22">
        <f>10000*(AR11+AU11)+(E9-F9+F10-E10)*100+(E9+F10)</f>
        <v>-200</v>
      </c>
      <c r="BC11" s="24">
        <f>10000*(AS11+AU11)+(E9-F9+F13-E13)*100+(E9+F13)</f>
        <v>9900</v>
      </c>
      <c r="BD11" s="29">
        <f>-BF9</f>
        <v>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officiels'!H12,AF!E12='Résultats officiels'!E12,'Résultats officiels'!F12=AF!F12),1,""))</f>
        <v/>
      </c>
      <c r="D12" s="68" t="str">
        <f>G9</f>
        <v>Uruguay</v>
      </c>
      <c r="E12" s="217">
        <v>2</v>
      </c>
      <c r="F12" s="217">
        <v>1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1</v>
      </c>
      <c r="L12" s="116">
        <f>INDEX(AO9:AO12,MATCH(AK12,$AL9:$AL12,0))</f>
        <v>0</v>
      </c>
      <c r="M12" s="115">
        <f>INDEX(AP9:AP12,MATCH(AK12,$AL9:$AL12,0))</f>
        <v>4</v>
      </c>
      <c r="N12" s="117">
        <f>INDEX(AQ9:AQ12,MATCH(AK12,$AL9:$AL12,0))</f>
        <v>-4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1</v>
      </c>
      <c r="P12" s="293"/>
      <c r="Q12" s="97" t="str">
        <f>IF(AND('Résultats officiels'!O12&gt;0,U12='Résultats officiels'!U12),"E",IF(AND('Résultats officiels'!O8&gt;0,'Résultats officiels'!U9=AF!U12),"E",""))</f>
        <v>E</v>
      </c>
      <c r="R12" s="98" t="str">
        <f>IF('Résultats officiels'!O12=0,"",IF(AND(U12='Résultats officiels'!U12,'Résultats officiels'!U13=AF!U13),"A",""))</f>
        <v>A</v>
      </c>
      <c r="S12" s="286" t="str">
        <f>IF(O12=0,"",IF(AND(R12="A",O12='Résultats officiels'!O12),1,IF(AND(AF!R13="A",AF!O12='Résultats officiels'!O8),1,"")))</f>
        <v/>
      </c>
      <c r="T12" s="308" t="str">
        <f>IF(O12=0,"",IF(AND(R12="A",O12='Résultats officiels'!O12,V12='Résultats officiels'!V12,'Résultats officiels'!V13=AF!V13),1,IF(AND(AF!R13="A",AF!O12='Résultats officiels'!O8,AF!V12='Résultats officiels'!V9,'Résultats officiels'!V8=AF!V13),1,"")))</f>
        <v/>
      </c>
      <c r="U12" s="99" t="str">
        <f>IF(OR(I18&lt;2),"B1",T(J17))</f>
        <v>Espagne</v>
      </c>
      <c r="V12" s="218">
        <v>2</v>
      </c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5</v>
      </c>
      <c r="AP12" s="27">
        <f>E9+F11+F12</f>
        <v>1</v>
      </c>
      <c r="AQ12" s="33">
        <f>AO12-AP12</f>
        <v>4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60304</v>
      </c>
      <c r="BB12" s="27">
        <f>10000*(AR12+AT12)+(F9-E9+E12-F12)*100+(F9+E12)</f>
        <v>60203</v>
      </c>
      <c r="BC12" s="33">
        <f>10000*(AS12+AT12)+(E11-F11+F9-E9)*100+(E11+F9)</f>
        <v>60303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officiels'!H13,AF!E13='Résultats officiels'!E13,'Résultats officiels'!F13=AF!F13),1,""))</f>
        <v/>
      </c>
      <c r="D13" s="71" t="str">
        <f>G8</f>
        <v>Arabie Saoudite</v>
      </c>
      <c r="E13" s="217">
        <v>0</v>
      </c>
      <c r="F13" s="217">
        <v>0</v>
      </c>
      <c r="G13" s="74" t="str">
        <f>D9</f>
        <v>Egypte</v>
      </c>
      <c r="H13" s="95">
        <f t="shared" si="0"/>
        <v>3</v>
      </c>
      <c r="I13" s="118"/>
      <c r="J13" s="119" t="str">
        <f>IF(OR(I11&lt;3,I10&lt;2),"TIRAGE AU SORT !!!"," ")</f>
        <v xml:space="preserve"> 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officiels'!U8=AF!U13),"E",""))</f>
        <v>E</v>
      </c>
      <c r="R13" s="98" t="str">
        <f>IF('Résultats officiels'!O8=0,"",IF(AND(U12='Résultats officiels'!U9,'Résultats officiels'!U8=AF!U13),"A",""))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Russie</v>
      </c>
      <c r="V13" s="219">
        <v>0</v>
      </c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officiels'!U11=AF!U14),"E",""))</f>
        <v>E</v>
      </c>
      <c r="R14" s="98" t="str">
        <f>IF('Résultats officiels'!O14=0,"",IF(AND(U14='Résultats officiels'!U14,'Résultats officiels'!U15=AF!U15),"A",""))</f>
        <v/>
      </c>
      <c r="S14" s="286" t="str">
        <f>IF(O14=0,"",IF(AND(R14="A",O14='Résultats officiels'!O14),1,IF(AND(AF!R15="A",AF!O14='Résultats officiels'!O10),1,"")))</f>
        <v/>
      </c>
      <c r="T14" s="308" t="str">
        <f>IF(O14=0,"",IF(AND(R14="A",O14='Résultats officiels'!O14,V14='Résultats officiels'!V14,'Résultats officiels'!V15=AF!V15),1,IF(AND(AF!R15="A",AF!O14='Résultats officiels'!O10,AF!V14='Résultats officiels'!V11,'Résultats officiels'!V10=AF!V15),1,"")))</f>
        <v/>
      </c>
      <c r="U14" s="99" t="str">
        <f>IF(OR(I34&lt;2),"D1",T(J33))</f>
        <v>Argentine</v>
      </c>
      <c r="V14" s="218">
        <v>2</v>
      </c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officiels'!U10=AF!U15),"E",""))</f>
        <v>E</v>
      </c>
      <c r="R15" s="98" t="str">
        <f>IF('Résultats officiels'!O10=0,"",IF(AND(U15='Résultats officiels'!U10,'Résultats officiels'!U11=AF!U14),"A",""))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19">
        <v>0</v>
      </c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officiels'!H16,AF!E16='Résultats officiels'!E16,'Résultats officiels'!F16=AF!F16),1,""))</f>
        <v/>
      </c>
      <c r="D16" s="67" t="s">
        <v>124</v>
      </c>
      <c r="E16" s="217">
        <v>2</v>
      </c>
      <c r="F16" s="217">
        <v>0</v>
      </c>
      <c r="G16" s="72" t="s">
        <v>96</v>
      </c>
      <c r="H16" s="95">
        <f t="shared" si="0"/>
        <v>1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1</v>
      </c>
      <c r="P16" s="293"/>
      <c r="Q16" s="97" t="str">
        <f>IF(AND('Résultats officiels'!O16&gt;0,U16='Résultats officiels'!U16),"E",IF(AND('Résultats officiels'!O20&gt;0,'Résultats officiels'!U21=AF!U16),"E",""))</f>
        <v>E</v>
      </c>
      <c r="R16" s="98" t="str">
        <f>IF('Résultats officiels'!O16=0,"",IF(AND(U16='Résultats officiels'!U16,'Résultats officiels'!U17=AF!U17),"A",""))</f>
        <v>A</v>
      </c>
      <c r="S16" s="286">
        <f>IF(O16=0,"",IF(AND(R16="A",O16='Résultats officiels'!O16),1,IF(AND(AF!R17="A",AF!O16='Résultats officiels'!O20),1,"")))</f>
        <v>1</v>
      </c>
      <c r="T16" s="308" t="str">
        <f>IF(O16=0,"",IF(AND(R16="A",O16='Résultats officiels'!O16,V16='Résultats officiels'!V16,'Résultats officiels'!V17=AF!V17),1,IF(AND(AF!R17="A",AF!O16='Résultats officiels'!O20,AF!V16='Résultats officiels'!V21,'Résultats officiels'!V20=AF!V17),1,"")))</f>
        <v/>
      </c>
      <c r="U16" s="121" t="str">
        <f>IF(OR(I42&lt;2),"E1",T(J41))</f>
        <v>Brésil</v>
      </c>
      <c r="V16" s="218">
        <v>3</v>
      </c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officiels'!H17,AF!E17='Résultats officiels'!E17,'Résultats officiels'!F17=AF!F17),1,""))</f>
        <v/>
      </c>
      <c r="D17" s="68" t="s">
        <v>101</v>
      </c>
      <c r="E17" s="217">
        <v>0</v>
      </c>
      <c r="F17" s="217">
        <v>1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9</v>
      </c>
      <c r="L17" s="104">
        <f>INDEX(AO17:AO20,MATCH(AK17,$AL17:$AL20,0))</f>
        <v>7</v>
      </c>
      <c r="M17" s="103">
        <f>INDEX(AP17:AP20,MATCH(AK17,$AL17:$AL20,0))</f>
        <v>0</v>
      </c>
      <c r="N17" s="123">
        <f>INDEX(AQ17:AQ20,MATCH(AK17,$AL17:$AL20,0))</f>
        <v>7</v>
      </c>
      <c r="O17" s="293"/>
      <c r="P17" s="293"/>
      <c r="Q17" s="97" t="str">
        <f>IF(AND('Résultats officiels'!O16&gt;0,U17='Résultats officiels'!U17),"E",IF(AND('Résultats officiels'!O20&gt;0,'Résultats officiels'!U20=AF!U17),"E",""))</f>
        <v>E</v>
      </c>
      <c r="R17" s="98" t="str">
        <f>IF('Résultats officiels'!O20=0,"",IF(AND(U16='Résultats officiels'!U21,'Résultats officiels'!U20=AF!U17),"A",""))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Mexique</v>
      </c>
      <c r="V17" s="219">
        <v>0</v>
      </c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3</v>
      </c>
      <c r="AO17" s="23">
        <f>E16+E18+F20</f>
        <v>2</v>
      </c>
      <c r="AP17" s="22">
        <f>F16+F18+E20</f>
        <v>5</v>
      </c>
      <c r="AQ17" s="24">
        <f>AO17-AP17</f>
        <v>-3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30002</v>
      </c>
      <c r="BA17" s="22">
        <f>10000*(AS17+AU17)+(E16-F16+F20-E20)*100+(E16+F20)</f>
        <v>29902</v>
      </c>
      <c r="BB17" s="22">
        <f>10000*(AT17+AU17)+(F20-E20+E18-F18)*100+(F20+E18)</f>
        <v>-500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officiels'!H18,AF!E18='Résultats officiels'!E18,'Résultats officiels'!F18=AF!F18),1,""))</f>
        <v/>
      </c>
      <c r="D18" s="68" t="str">
        <f>D16</f>
        <v>Maroc</v>
      </c>
      <c r="E18" s="217">
        <v>0</v>
      </c>
      <c r="F18" s="217">
        <v>2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6</v>
      </c>
      <c r="L18" s="109">
        <f>INDEX(AO17:AO20,MATCH(AK18,$AL17:$AL20,0))</f>
        <v>5</v>
      </c>
      <c r="M18" s="108">
        <f>INDEX(AP17:AP20,MATCH(AK18,$AL17:$AL20,0))</f>
        <v>1</v>
      </c>
      <c r="N18" s="110">
        <f>INDEX(AQ17:AQ20,MATCH(AK18,$AL17:$AL20,0))</f>
        <v>4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2</v>
      </c>
      <c r="P18" s="293"/>
      <c r="Q18" s="97" t="str">
        <f>IF(AND('Résultats officiels'!O18&gt;0,U18='Résultats officiels'!U18),"E",IF(AND('Résultats officiels'!O22&gt;0,'Résultats officiels'!U23=AF!U18),"E",""))</f>
        <v>E</v>
      </c>
      <c r="R18" s="98" t="str">
        <f>IF('Résultats officiels'!O18=0,"",IF(AND(U18='Résultats officiels'!U18,'Résultats officiels'!U19=AF!U19),"A",""))</f>
        <v/>
      </c>
      <c r="S18" s="286">
        <f>IF(O18=0,"",IF(AND(R18="A",O18='Résultats officiels'!O18),1,IF(AND(AF!R19="A",AF!O18='Résultats officiels'!O22),1,"")))</f>
        <v>1</v>
      </c>
      <c r="T18" s="308" t="str">
        <f>IF(O18=0,"",IF(AND(R18="A",O18='Résultats officiels'!O18,V18='Résultats officiels'!V18,'Résultats officiels'!V19=AF!V19),1,IF(AND(AF!R19="A",AF!O18='Résultats officiels'!O22,AF!V18='Résultats officiels'!V23,'Résultats officiels'!V22=AF!V19),1,"")))</f>
        <v/>
      </c>
      <c r="U18" s="121" t="str">
        <f>IF(OR(I58&lt;2),"G1",T(J57))</f>
        <v>Angleterre</v>
      </c>
      <c r="V18" s="218">
        <v>2</v>
      </c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8</v>
      </c>
      <c r="AQ18" s="24">
        <f>AO18-AP18</f>
        <v>-8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-500</v>
      </c>
      <c r="BA18" s="22">
        <f>10000*(AR18+AU18)+(F16-E16+F19-E19)*100+(F16+F19)</f>
        <v>-500</v>
      </c>
      <c r="BB18" s="22" t="s">
        <v>73</v>
      </c>
      <c r="BC18" s="24">
        <f>10000*(AT18+AU18)+(F19-E19+E21-F21)*100+(F19+E21)</f>
        <v>-600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officiels'!H19,AF!E19='Résultats officiels'!E19,'Résultats officiels'!F19=AF!F19),1,""))</f>
        <v/>
      </c>
      <c r="D19" s="68" t="str">
        <f>G17</f>
        <v>Espagne</v>
      </c>
      <c r="E19" s="217">
        <v>3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3</v>
      </c>
      <c r="L19" s="112">
        <f>INDEX(AO17:AO20,MATCH(AK19,$AL17:$AL20,0))</f>
        <v>2</v>
      </c>
      <c r="M19" s="111">
        <f>INDEX(AP17:AP20,MATCH(AK19,$AL17:$AL20,0))</f>
        <v>5</v>
      </c>
      <c r="N19" s="113">
        <f>INDEX(AQ17:AQ20,MATCH(AK19,$AL17:$AL20,0))</f>
        <v>-3</v>
      </c>
      <c r="O19" s="293"/>
      <c r="P19" s="293"/>
      <c r="Q19" s="97" t="str">
        <f>IF(AND('Résultats officiels'!O18&gt;0,U19='Résultats officiels'!U19),"E",IF(AND('Résultats officiels'!O22&gt;0,'Résultats officiels'!U22=AF!U19),"E",""))</f>
        <v>E</v>
      </c>
      <c r="R19" s="98" t="str">
        <f>IF('Résultats officiels'!O22=0,"",IF(AND(U18='Résultats officiels'!U23,'Résultats officiels'!U22=AF!U19),"A",""))</f>
        <v>A</v>
      </c>
      <c r="S19" s="286" t="str">
        <f>IF(Y19=0,"",IF(Y19='Résultats officiels'!Y19,1,""))</f>
        <v/>
      </c>
      <c r="T19" s="308"/>
      <c r="U19" s="121" t="str">
        <f>IF(OR(I67&lt;3,I66&lt;2),"H2",T(J66))</f>
        <v>Colombie</v>
      </c>
      <c r="V19" s="219">
        <v>1</v>
      </c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6</v>
      </c>
      <c r="AO19" s="23">
        <f>E17+F18+F21</f>
        <v>5</v>
      </c>
      <c r="AP19" s="22">
        <f>F17+E18+E21</f>
        <v>1</v>
      </c>
      <c r="AQ19" s="24">
        <f>AO19-AP19</f>
        <v>4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60505</v>
      </c>
      <c r="BA19" s="22" t="s">
        <v>73</v>
      </c>
      <c r="BB19" s="22">
        <f>10000*(AR19+AU19)+(E17-F17+F18-E18)*100+(E17+F18)</f>
        <v>30102</v>
      </c>
      <c r="BC19" s="24">
        <f>10000*(AS19+AU19)+(E17-F17+F21-E21)*100+(E17+F21)</f>
        <v>30203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officiels'!H20,AF!E20='Résultats officiels'!E20,'Résultats officiels'!F20=AF!F20),1,""))</f>
        <v/>
      </c>
      <c r="D20" s="68" t="str">
        <f>G17</f>
        <v>Espagne</v>
      </c>
      <c r="E20" s="217">
        <v>3</v>
      </c>
      <c r="F20" s="217">
        <v>0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8</v>
      </c>
      <c r="N20" s="117">
        <f>INDEX(AQ17:AQ20,MATCH(AK20,$AL17:$AL20,0))</f>
        <v>-8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officiels'!U17=AF!U20),"E",""))</f>
        <v/>
      </c>
      <c r="R20" s="98" t="str">
        <f>IF('Résultats officiels'!O20=0,"",IF(AND(U20='Résultats officiels'!U20,'Résultats officiels'!U21=AF!U21),"A",""))</f>
        <v/>
      </c>
      <c r="S20" s="286" t="str">
        <f>IF(O20=0,"",IF(AND(R20="A",O20='Résultats officiels'!O20),1,IF(AND(AF!R21="A",AF!O20='Résultats officiels'!O16),1,"")))</f>
        <v/>
      </c>
      <c r="T20" s="308" t="str">
        <f>IF(O20=0,"",IF(AND(R20="A",O20='Résultats officiels'!O20,V20='Résultats officiels'!V20,'Résultats officiels'!V21=AF!V21),1,IF(AND(AF!R21="A",AF!O20='Résultats officiels'!O16,AF!V20='Résultats officiels'!V17,'Résultats officiels'!V16=AF!V21),1,"")))</f>
        <v/>
      </c>
      <c r="U20" s="121" t="str">
        <f>IF(OR(I50&lt;2),"F1",T(J49))</f>
        <v>Allemagne</v>
      </c>
      <c r="V20" s="218">
        <v>2</v>
      </c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9</v>
      </c>
      <c r="AO20" s="32">
        <f>F17+E19+E20</f>
        <v>7</v>
      </c>
      <c r="AP20" s="27">
        <f>E17+F19+F20</f>
        <v>0</v>
      </c>
      <c r="AQ20" s="33">
        <f>AO20-AP20</f>
        <v>7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60606</v>
      </c>
      <c r="BB20" s="27">
        <f>10000*(AR20+AT20)+(E20-F20+F17-E17)*100+(E20+F17)</f>
        <v>60404</v>
      </c>
      <c r="BC20" s="33">
        <f>10000*(AS20+AT20)+(E19-F19+F17-E17)*100+(E19+F17)</f>
        <v>60404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officiels'!H21,AF!E21='Résultats officiels'!E21,'Résultats officiels'!F21=AF!F21),1,""))</f>
        <v/>
      </c>
      <c r="D21" s="71" t="str">
        <f>G16</f>
        <v>Iran</v>
      </c>
      <c r="E21" s="217">
        <v>0</v>
      </c>
      <c r="F21" s="217">
        <v>3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officiels'!U16=AF!U21),"E",""))</f>
        <v>E</v>
      </c>
      <c r="R21" s="98" t="str">
        <f>IF('Résultats officiels'!O16=0,"",IF(AND(U20='Résultats officiels'!U17,'Résultats officiels'!U16=AF!U21),"A",""))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0</v>
      </c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officiels'!U19=AF!U22),"E",""))</f>
        <v/>
      </c>
      <c r="R22" s="98" t="str">
        <f>IF('Résultats officiels'!O22=0,"",IF(AND(U22='Résultats officiels'!U22,'Résultats officiels'!U23=AF!U23),"A",""))</f>
        <v/>
      </c>
      <c r="S22" s="286" t="str">
        <f>IF(O22=0,"",IF(AND(R22="A",O22='Résultats officiels'!O22),1,IF(AND(AF!R23="A",AF!O22='Résultats officiels'!O18),1,"")))</f>
        <v/>
      </c>
      <c r="T22" s="308" t="str">
        <f>IF(O22=0,"",IF(AND(R22="A",O22='Résultats officiels'!O22,V22='Résultats officiels'!V22,'Résultats officiels'!V23=AF!V23),1,IF(AND(AF!R23="A",AF!O22='Résultats officiels'!O18,AF!V22='Résultats officiels'!V19,'Résultats officiels'!V18=AF!V23),1,"")))</f>
        <v/>
      </c>
      <c r="U22" s="121" t="str">
        <f>IF(OR(I66&lt;2),"H1",T(J65))</f>
        <v>Pologne</v>
      </c>
      <c r="V22" s="218">
        <v>0</v>
      </c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officiels'!U18=AF!U23),"E",""))</f>
        <v>E</v>
      </c>
      <c r="R23" s="98" t="str">
        <f>IF('Résultats officiels'!O18=0,"",IF(AND(U22='Résultats officiels'!U19,'Résultats officiels'!U18=AF!U23),"A",""))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Belgique</v>
      </c>
      <c r="V23" s="219">
        <v>1</v>
      </c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officiels'!H24,AF!E24='Résultats officiels'!E24,'Résultats officiels'!F24=AF!F24),1,""))</f>
        <v/>
      </c>
      <c r="D24" s="67" t="s">
        <v>88</v>
      </c>
      <c r="E24" s="217">
        <v>3</v>
      </c>
      <c r="F24" s="217">
        <v>0</v>
      </c>
      <c r="G24" s="72" t="s">
        <v>76</v>
      </c>
      <c r="H24" s="95">
        <f t="shared" si="0"/>
        <v>1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>
        <f>IF(H25=0,"",IF(H25='Résultats officiels'!H25,1,""))</f>
        <v>1</v>
      </c>
      <c r="C25" s="75">
        <f>IF(H25=0,"",IF(AND(H25='Résultats officiels'!H25,AF!E25='Résultats officiels'!E25,'Résultats officiels'!F25=AF!F25),1,""))</f>
        <v>1</v>
      </c>
      <c r="D25" s="68" t="s">
        <v>125</v>
      </c>
      <c r="E25" s="217">
        <v>0</v>
      </c>
      <c r="F25" s="217">
        <v>1</v>
      </c>
      <c r="G25" s="73" t="s">
        <v>126</v>
      </c>
      <c r="H25" s="95">
        <f t="shared" si="0"/>
        <v>2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9</v>
      </c>
      <c r="M25" s="103">
        <f>INDEX(AP25:AP28,MATCH(AK25,$AL25:$AL28,0))</f>
        <v>0</v>
      </c>
      <c r="N25" s="123">
        <f>INDEX(AQ25:AQ28,MATCH(AK25,$AL25:$AL28,0))</f>
        <v>9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9</v>
      </c>
      <c r="AP25" s="22">
        <f>F24+F26+E28</f>
        <v>0</v>
      </c>
      <c r="AQ25" s="24">
        <f>AO25-AP25</f>
        <v>9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60606</v>
      </c>
      <c r="BA25" s="22">
        <f>10000*(AS25+AU25)+(E24-F24+F28-E28)*100+(E24+F28)</f>
        <v>60606</v>
      </c>
      <c r="BB25" s="22">
        <f>10000*(AT25+AU25)+(F28-E28+E26-F26)*100+(F28+E26)</f>
        <v>60606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officiels'!H26,AF!E26='Résultats officiels'!E26,'Résultats officiels'!F26=AF!F26),1,""))</f>
        <v/>
      </c>
      <c r="D26" s="68" t="str">
        <f>D24</f>
        <v>France</v>
      </c>
      <c r="E26" s="217">
        <v>3</v>
      </c>
      <c r="F26" s="217">
        <v>0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6</v>
      </c>
      <c r="L26" s="109">
        <f>INDEX(AO25:AO28,MATCH(AK26,$AL25:$AL28,0))</f>
        <v>2</v>
      </c>
      <c r="M26" s="108">
        <f>INDEX(AP25:AP28,MATCH(AK26,$AL25:$AL28,0))</f>
        <v>3</v>
      </c>
      <c r="N26" s="110">
        <f>INDEX(AQ25:AQ28,MATCH(AK26,$AL25:$AL28,0))</f>
        <v>-1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officiels'!U28=AF!U26),"E",""))</f>
        <v/>
      </c>
      <c r="R26" s="98" t="str">
        <f>IF('Résultats officiels'!O26=0,"",IF(AND(U26='Résultats officiels'!U26,'Résultats officiels'!U27=AF!U27),"A",""))</f>
        <v/>
      </c>
      <c r="S26" s="286" t="str">
        <f>IF(O26=0,"",IF(AND(R26="A",O26='Résultats officiels'!O26),1,IF(AND(AF!R27="A",AF!O26='Résultats officiels'!O28),1,"")))</f>
        <v/>
      </c>
      <c r="T26" s="287" t="str">
        <f>IF(O26=0,"",IF(AND(R26="A",O26='Résultats officiels'!O26,V26='Résultats officiels'!V26,'Résultats officiels'!V27=AF!V27),1,IF(AND(AF!R27="A",AF!O26='Résultats officiels'!O28,AF!V26='Résultats officiels'!V28,'Résultats officiels'!V29=AF!V27),1,"")))</f>
        <v/>
      </c>
      <c r="U26" s="125" t="str">
        <f>IF(100*V8+W8&gt;100*V9+W9,U8,IF(100*V8+W8&lt;100*V9+W9,U9,CONCATENATE(U8," ou ",U9)))</f>
        <v>Portugal</v>
      </c>
      <c r="V26" s="218">
        <v>0</v>
      </c>
      <c r="W26" s="100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3.96</v>
      </c>
      <c r="AM26" s="21" t="str">
        <f>G24</f>
        <v>Australie</v>
      </c>
      <c r="AN26" s="22">
        <f>SUM(AR26:AU26)</f>
        <v>0</v>
      </c>
      <c r="AO26" s="23">
        <f>F24+F27+E29</f>
        <v>0</v>
      </c>
      <c r="AP26" s="22">
        <f>E24+E27+F29</f>
        <v>5</v>
      </c>
      <c r="AQ26" s="24">
        <f>AO26-AP26</f>
        <v>-5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-400</v>
      </c>
      <c r="BA26" s="22">
        <f>10000*(AR26+AU26)+(F24-E24+F27-E27)*100+(F24+F27)</f>
        <v>-400</v>
      </c>
      <c r="BB26" s="22" t="s">
        <v>73</v>
      </c>
      <c r="BC26" s="24">
        <f>10000*(AT26+AU26)+(F27-E27+E29-F29)*100+(F27+E29)</f>
        <v>-200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officiels'!H27,AF!E27='Résultats officiels'!E27,'Résultats officiels'!F27=AF!F27),1,""))</f>
        <v/>
      </c>
      <c r="D27" s="68" t="str">
        <f>G25</f>
        <v>Danemark</v>
      </c>
      <c r="E27" s="217">
        <v>1</v>
      </c>
      <c r="F27" s="217">
        <v>0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Pérou</v>
      </c>
      <c r="K27" s="111">
        <f>INDEX(AN25:AN28,MATCH(AK27,$AL25:$AL28,0))</f>
        <v>3</v>
      </c>
      <c r="L27" s="112">
        <f>INDEX(AO25:AO28,MATCH(AK27,$AL25:$AL28,0))</f>
        <v>1</v>
      </c>
      <c r="M27" s="111">
        <f>INDEX(AP25:AP28,MATCH(AK27,$AL25:$AL28,0))</f>
        <v>4</v>
      </c>
      <c r="N27" s="113">
        <f>INDEX(AQ25:AQ28,MATCH(AK27,$AL25:$AL28,0))</f>
        <v>-3</v>
      </c>
      <c r="O27" s="293"/>
      <c r="P27" s="293"/>
      <c r="Q27" s="97" t="str">
        <f>IF(AND('Résultats officiels'!O26&gt;0,U27='Résultats officiels'!U27),"E",IF(AND('Résultats officiels'!O28&gt;0,'Résultats officiels'!U29=AF!U27),"E",""))</f>
        <v>E</v>
      </c>
      <c r="R27" s="98" t="str">
        <f>IF('Résultats officiels'!O28=0,"",IF(AND(U26='Résultats officiels'!U28,'Résultats officiels'!U29=AF!U27),"A",""))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1</v>
      </c>
      <c r="W27" s="100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2.97</v>
      </c>
      <c r="AL27" s="28">
        <f>SUM(BD27:BG27)+2.47</f>
        <v>2.97</v>
      </c>
      <c r="AM27" s="21" t="str">
        <f>D25</f>
        <v>Pérou</v>
      </c>
      <c r="AN27" s="22">
        <f>SUM(AR27:AU27)</f>
        <v>3</v>
      </c>
      <c r="AO27" s="23">
        <f>E25+F26+F29</f>
        <v>1</v>
      </c>
      <c r="AP27" s="22">
        <f>F25+E26+E29</f>
        <v>4</v>
      </c>
      <c r="AQ27" s="24">
        <f>AO27-AP27</f>
        <v>-3</v>
      </c>
      <c r="AR27" s="22">
        <f>IF(ISBLANK(F26),0,IF(AT25=3,0,IF(AT25=1,1,3)))</f>
        <v>0</v>
      </c>
      <c r="AS27" s="22">
        <f>IF(ISBLANK(F29),0,IF(F29&gt;E29,3,IF(F29=E29,1,0)))</f>
        <v>3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29801</v>
      </c>
      <c r="BA27" s="22" t="s">
        <v>73</v>
      </c>
      <c r="BB27" s="22">
        <f>10000*(AR27+AU27)+(E25-F25+F26-E26)*100+(E25+F26)</f>
        <v>-400</v>
      </c>
      <c r="BC27" s="24">
        <f>10000*(AS27+AU27)+(E25-F25+F29-E29)*100+(E25+F29)</f>
        <v>30001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officiels'!H28,AF!E28='Résultats officiels'!E28,'Résultats officiels'!F28=AF!F28),1,""))</f>
        <v/>
      </c>
      <c r="D28" s="68" t="str">
        <f>G25</f>
        <v>Danemark</v>
      </c>
      <c r="E28" s="217">
        <v>0</v>
      </c>
      <c r="F28" s="217">
        <v>3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Australie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5</v>
      </c>
      <c r="N28" s="117">
        <f>INDEX(AQ25:AQ28,MATCH(AK28,$AL25:$AL28,0))</f>
        <v>-5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officiels'!U26=AF!U28),"E",""))</f>
        <v/>
      </c>
      <c r="R28" s="98" t="str">
        <f>IF('Résultats officiels'!O28=0,"",IF(AND(U28='Résultats officiels'!U28,'Résultats officiels'!U29=AF!U29),"A",""))</f>
        <v/>
      </c>
      <c r="S28" s="286" t="str">
        <f>IF(O28=0,"",IF(AND(R28="A",O28='Résultats officiels'!O28),1,IF(AND(AF!R29="A",AF!O28='Résultats officiels'!O26),1,"")))</f>
        <v/>
      </c>
      <c r="T28" s="287" t="str">
        <f>IF(O28=0,"",IF(AND(R28="A",O28='Résultats officiels'!O28,V28='Résultats officiels'!V28,'Résultats officiels'!V29=AF!V29),1,IF(AND(AF!R29="A",AF!O28='Résultats officiels'!O26,AF!V28='Résultats officiels'!V26,'Résultats officiels'!V27=AF!V29),1,"")))</f>
        <v/>
      </c>
      <c r="U28" s="125" t="str">
        <f>IF(100*V12+W12&gt;100*V13+W13,U12,IF(100*V12+W12&lt;100*V13+W13,U13,CONCATENATE(U12," ou ",U13)))</f>
        <v>Espagne</v>
      </c>
      <c r="V28" s="218">
        <v>1</v>
      </c>
      <c r="W28" s="100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3.96</v>
      </c>
      <c r="AL28" s="30">
        <f>SUM(BD28:BG28)+2.48</f>
        <v>1.98</v>
      </c>
      <c r="AM28" s="31" t="str">
        <f>G25</f>
        <v>Danemark</v>
      </c>
      <c r="AN28" s="27">
        <f>SUM(AR28:AU28)</f>
        <v>6</v>
      </c>
      <c r="AO28" s="32">
        <f>F25+E27+E28</f>
        <v>2</v>
      </c>
      <c r="AP28" s="27">
        <f>E25+F27+F28</f>
        <v>3</v>
      </c>
      <c r="AQ28" s="33">
        <f>AO28-AP28</f>
        <v>-1</v>
      </c>
      <c r="AR28" s="27">
        <f>IF(ISBLANK(E28),0,IF(AU25=3,0,IF(AU25=1,1,3)))</f>
        <v>0</v>
      </c>
      <c r="AS28" s="27">
        <f>IF(ISBLANK(E27),0,IF(AU26=3,0,IF(AU26=1,1,3)))</f>
        <v>3</v>
      </c>
      <c r="AT28" s="27">
        <f>IF(ISBLANK(F25),0,IF(AU27=3,0,IF(AU27=1,1,3)))</f>
        <v>3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29801</v>
      </c>
      <c r="BB28" s="27">
        <f>10000*(AR28+AT28)+(E28-F28+F25-E25)*100+(E28+F25)</f>
        <v>29801</v>
      </c>
      <c r="BC28" s="33">
        <f>10000*(AS28+AT28)+(E27-F27+F25-E25)*100+(E27+F25)</f>
        <v>60202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>
        <f>IF(H29=0,"",IF(H29='Résultats officiels'!H29,1,""))</f>
        <v>1</v>
      </c>
      <c r="C29" s="75" t="str">
        <f>IF(H29=0,"",IF(AND(H29='Résultats officiels'!H29,AF!E29='Résultats officiels'!E29,'Résultats officiels'!F29=AF!F29),1,""))</f>
        <v/>
      </c>
      <c r="D29" s="71" t="str">
        <f>G24</f>
        <v>Australie</v>
      </c>
      <c r="E29" s="217">
        <v>0</v>
      </c>
      <c r="F29" s="217">
        <v>1</v>
      </c>
      <c r="G29" s="74" t="str">
        <f>D25</f>
        <v>Pérou</v>
      </c>
      <c r="H29" s="95">
        <f t="shared" si="0"/>
        <v>2</v>
      </c>
      <c r="I29" s="118"/>
      <c r="J29" s="119" t="str">
        <f>IF(OR(I27&lt;3,I26&lt;2),"TIRAGE AU SORT !!!"," ")</f>
        <v xml:space="preserve"> 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officiels'!U27=AF!U29),"E",""))</f>
        <v/>
      </c>
      <c r="R29" s="98" t="str">
        <f>IF('Résultats officiels'!O26=0,"",IF(AND(U28='Résultats officiels'!U26,'Résultats officiels'!U27=AF!U29),"A",""))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0</v>
      </c>
      <c r="W29" s="100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officiels'!U32=AF!U30),"E",""))</f>
        <v>E</v>
      </c>
      <c r="R30" s="98" t="str">
        <f>IF('Résultats officiels'!O30=0,"",IF(AND(U30='Résultats officiels'!U30,'Résultats officiels'!U31=AF!U31),"A",""))</f>
        <v/>
      </c>
      <c r="S30" s="286" t="str">
        <f>IF(O30=0,"",IF(AND(R30="A",O30='Résultats officiels'!O30),1,IF(AND(AF!R31="A",AF!O30='Résultats officiels'!O32),1,"")))</f>
        <v/>
      </c>
      <c r="T30" s="287" t="str">
        <f>IF(O30=0,"",IF(AND(R30="A",O30='Résultats officiels'!O30,V30='Résultats officiels'!V30,'Résultats officiels'!V31=AF!V31),1,IF(AND(AF!R31="A",AF!O30='Résultats officiels'!O32,AF!V30='Résultats officiels'!V32,'Résultats officiels'!V33=AF!V31),1,"")))</f>
        <v/>
      </c>
      <c r="U30" s="125" t="str">
        <f>IF(100*V16+W16&gt;100*V17+W17,U16,IF(100*V16+W16&lt;100*V17+W17,U17,CONCATENATE(U16," ou ",U17)))</f>
        <v>Brésil</v>
      </c>
      <c r="V30" s="218">
        <v>2</v>
      </c>
      <c r="W30" s="100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officiels'!U33=AF!U31),"E",""))</f>
        <v>E</v>
      </c>
      <c r="R31" s="98" t="str">
        <f>IF('Résultats officiels'!O32=0,"",IF(AND(U30='Résultats officiels'!U32,'Résultats officiels'!U33=AF!U31),"A",""))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Angleterre</v>
      </c>
      <c r="V31" s="219">
        <v>0</v>
      </c>
      <c r="W31" s="100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officiels'!H32,AF!E32='Résultats officiels'!E32,'Résultats officiels'!F32=AF!F32),1,""))</f>
        <v/>
      </c>
      <c r="D32" s="67" t="s">
        <v>94</v>
      </c>
      <c r="E32" s="217">
        <v>2</v>
      </c>
      <c r="F32" s="217">
        <v>0</v>
      </c>
      <c r="G32" s="72" t="s">
        <v>127</v>
      </c>
      <c r="H32" s="95">
        <f t="shared" si="0"/>
        <v>1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officiels'!U30=AF!U32),"E",""))</f>
        <v/>
      </c>
      <c r="R32" s="98" t="str">
        <f>IF('Résultats officiels'!O32=0,"",IF(AND(U32='Résultats officiels'!U32,'Résultats officiels'!U33=AF!U33),"A",""))</f>
        <v/>
      </c>
      <c r="S32" s="286" t="str">
        <f>IF(O32=0,"",IF(AND(R32="A",O32='Résultats officiels'!O32),1,IF(AND(AF!R33="A",AF!O32='Résultats officiels'!O30),1,"")))</f>
        <v/>
      </c>
      <c r="T32" s="287" t="str">
        <f>IF(O32=0,"",IF(AND(R32="A",O32='Résultats officiels'!O32,V32='Résultats officiels'!V32,'Résultats officiels'!V33=AF!V33),1,IF(AND(AF!R33="A",AF!O32='Résultats officiels'!O30,AF!V32='Résultats officiels'!V30,'Résultats officiels'!V31=AF!V33),1,"")))</f>
        <v/>
      </c>
      <c r="U32" s="125" t="str">
        <f>IF(100*V20+W20&gt;100*V21+W21,U20,IF(100*V20+W20&lt;100*V21+W21,U21,CONCATENATE(U20," ou ",U21)))</f>
        <v>Allemagne</v>
      </c>
      <c r="V32" s="218">
        <v>2</v>
      </c>
      <c r="W32" s="100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>
        <f>IF(H33=0,"",IF(AND(H33='Résultats officiels'!H33,AF!E33='Résultats officiels'!E33,'Résultats officiels'!F33=AF!F33),1,""))</f>
        <v>1</v>
      </c>
      <c r="D33" s="68" t="s">
        <v>37</v>
      </c>
      <c r="E33" s="217">
        <v>2</v>
      </c>
      <c r="F33" s="217">
        <v>0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9</v>
      </c>
      <c r="L33" s="104">
        <f>INDEX(AO33:AO36,MATCH(AK33,$AL33:$AL36,0))</f>
        <v>8</v>
      </c>
      <c r="M33" s="103">
        <f>INDEX(AP33:AP36,MATCH(AK33,$AL33:$AL36,0))</f>
        <v>0</v>
      </c>
      <c r="N33" s="123">
        <f>INDEX(AQ33:AQ36,MATCH(AK33,$AL33:$AL36,0))</f>
        <v>8</v>
      </c>
      <c r="O33" s="293"/>
      <c r="P33" s="293"/>
      <c r="Q33" s="97" t="str">
        <f>IF(AND('Résultats officiels'!O32&gt;0,U33='Résultats officiels'!U33),"E",IF(AND('Résultats officiels'!O30&gt;0,'Résultats officiels'!U31=AF!U33),"E",""))</f>
        <v>E</v>
      </c>
      <c r="R33" s="98" t="str">
        <f>IF('Résultats officiels'!O30=0,"",IF(AND(U32='Résultats officiels'!U30,'Résultats officiels'!U31=AF!U33),"A",""))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Belgique</v>
      </c>
      <c r="V33" s="219">
        <v>0</v>
      </c>
      <c r="W33" s="100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9</v>
      </c>
      <c r="AO33" s="23">
        <f>E32+E34+F36</f>
        <v>8</v>
      </c>
      <c r="AP33" s="22">
        <f>F32+F34+E36</f>
        <v>0</v>
      </c>
      <c r="AQ33" s="24">
        <f>AO33-AP33</f>
        <v>8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60505</v>
      </c>
      <c r="BA33" s="22">
        <f>10000*(AS33+AU33)+(E32-F32+F36-E36)*100+(E32+F36)</f>
        <v>60505</v>
      </c>
      <c r="BB33" s="22">
        <f>10000*(AT33+AU33)+(F36-E36+E34-F34)*100+(F36+E34)</f>
        <v>60606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officiels'!H34,AF!E34='Résultats officiels'!E34,'Résultats officiels'!F34=AF!F34),1,""))</f>
        <v/>
      </c>
      <c r="D34" s="68" t="str">
        <f>D32</f>
        <v>Argentine</v>
      </c>
      <c r="E34" s="217">
        <v>3</v>
      </c>
      <c r="F34" s="217">
        <v>0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6</v>
      </c>
      <c r="L34" s="109">
        <f>INDEX(AO33:AO36,MATCH(AK34,$AL33:$AL36,0))</f>
        <v>4</v>
      </c>
      <c r="M34" s="108">
        <f>INDEX(AP33:AP36,MATCH(AK34,$AL33:$AL36,0))</f>
        <v>3</v>
      </c>
      <c r="N34" s="110">
        <f>INDEX(AQ33:AQ36,MATCH(AK34,$AL33:$AL36,0))</f>
        <v>1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2.96</v>
      </c>
      <c r="AM34" s="21" t="str">
        <f>G32</f>
        <v>Islande</v>
      </c>
      <c r="AN34" s="22">
        <f>SUM(AR34:AU34)</f>
        <v>3</v>
      </c>
      <c r="AO34" s="23">
        <f>F32+F35+E37</f>
        <v>1</v>
      </c>
      <c r="AP34" s="22">
        <f>E32+E35+F37</f>
        <v>4</v>
      </c>
      <c r="AQ34" s="24">
        <f>AO34-AP34</f>
        <v>-3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3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1</v>
      </c>
      <c r="AZ34" s="23">
        <f>10000*(AR34+AT34)+(F32-E32+E37-F37)*100+(F32+E37)</f>
        <v>-400</v>
      </c>
      <c r="BA34" s="22">
        <f>10000*(AR34+AU34)+(F32-E32+F35-E35)*100+(F32+F35)</f>
        <v>29901</v>
      </c>
      <c r="BB34" s="22" t="s">
        <v>73</v>
      </c>
      <c r="BC34" s="24">
        <f>10000*(AT34+AU34)+(F35-E35+E37-F37)*100+(F35+E37)</f>
        <v>29901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officiels'!H35,AF!E35='Résultats officiels'!E35,'Résultats officiels'!F35=AF!F35),1,""))</f>
        <v/>
      </c>
      <c r="D35" s="68" t="str">
        <f>G33</f>
        <v>Nigéria</v>
      </c>
      <c r="E35" s="217">
        <v>0</v>
      </c>
      <c r="F35" s="217">
        <v>1</v>
      </c>
      <c r="G35" s="73" t="str">
        <f>G32</f>
        <v>Islande</v>
      </c>
      <c r="H35" s="95">
        <f t="shared" si="0"/>
        <v>2</v>
      </c>
      <c r="I35" s="106">
        <f>AI35</f>
        <v>3</v>
      </c>
      <c r="J35" s="68" t="str">
        <f>INDEX(AM33:AM36,MATCH(AK35,$AL33:$AL36,0))</f>
        <v>Islande</v>
      </c>
      <c r="K35" s="111">
        <f>INDEX(AN33:AN36,MATCH(AK35,$AL33:$AL36,0))</f>
        <v>3</v>
      </c>
      <c r="L35" s="112">
        <f>INDEX(AO33:AO36,MATCH(AK35,$AL33:$AL36,0))</f>
        <v>1</v>
      </c>
      <c r="M35" s="111">
        <f>INDEX(AP33:AP36,MATCH(AK35,$AL33:$AL36,0))</f>
        <v>4</v>
      </c>
      <c r="N35" s="113">
        <f>INDEX(AQ33:AQ36,MATCH(AK35,$AL33:$AL36,0))</f>
        <v>-3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2.96</v>
      </c>
      <c r="AL35" s="28">
        <f>SUM(BD35:BG35)+2.47</f>
        <v>1.9700000000000002</v>
      </c>
      <c r="AM35" s="21" t="str">
        <f>D33</f>
        <v>Croatie</v>
      </c>
      <c r="AN35" s="22">
        <f>SUM(AR35:AU35)</f>
        <v>6</v>
      </c>
      <c r="AO35" s="23">
        <f>E33+F34+F37</f>
        <v>4</v>
      </c>
      <c r="AP35" s="22">
        <f>F33+E34+E37</f>
        <v>3</v>
      </c>
      <c r="AQ35" s="24">
        <f>AO35-AP35</f>
        <v>1</v>
      </c>
      <c r="AR35" s="22">
        <f>IF(ISBLANK(F34),0,IF(AT33=3,0,IF(AT33=1,1,3)))</f>
        <v>0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29902</v>
      </c>
      <c r="BA35" s="22" t="s">
        <v>73</v>
      </c>
      <c r="BB35" s="22">
        <f>10000*(AR35+AU35)+(E33-F33+F34-E34)*100+(E33+F34)</f>
        <v>29902</v>
      </c>
      <c r="BC35" s="24">
        <f>10000*(AS35+AU35)+(E33-F33+F37-E37)*100+(E33+F37)</f>
        <v>60404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officiels'!H36,AF!E36='Résultats officiels'!E36,'Résultats officiels'!F36=AF!F36),1,""))</f>
        <v/>
      </c>
      <c r="D36" s="68" t="str">
        <f>G33</f>
        <v>Nigéria</v>
      </c>
      <c r="E36" s="217">
        <v>0</v>
      </c>
      <c r="F36" s="217">
        <v>3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0</v>
      </c>
      <c r="M36" s="115">
        <f>INDEX(AP33:AP36,MATCH(AK36,$AL33:$AL36,0))</f>
        <v>6</v>
      </c>
      <c r="N36" s="117">
        <f>INDEX(AQ33:AQ36,MATCH(AK36,$AL33:$AL36,0))</f>
        <v>-6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officiels'!U38=AF!U36),"E",""))</f>
        <v>E</v>
      </c>
      <c r="R36" s="98" t="str">
        <f>IF('Résultats officiels'!O36=0,"",IF(AND(U36='Résultats officiels'!U36,'Résultats officiels'!U37=AF!U37),"A",""))</f>
        <v/>
      </c>
      <c r="S36" s="286" t="str">
        <f>IF(O36=0,"",IF(AND(R36="A",O36='Résultats officiels'!O36),1,IF(AND(AF!R37="A",AF!O36='Résultats officiels'!O38),1,"")))</f>
        <v/>
      </c>
      <c r="T36" s="297" t="str">
        <f>IF(O36=0,"",IF(AND(R36="A",O36='Résultats officiels'!O36,V36='Résultats officiels'!V36,'Résultats officiels'!V37=AF!V37),1,IF(AND(AF!R37="A",AF!O36='Résultats officiels'!O38,AF!V36='Résultats officiels'!V38,'Résultats officiels'!V39=AF!V37),1,"")))</f>
        <v/>
      </c>
      <c r="U36" s="128" t="str">
        <f>IF(100*V26+W26&gt;100*V27+W27,U26,IF(100*V26+W26&lt;100*V27+W27,U27,IF(X27*X26=1,"-",CONCATENATE(U26," ou ",U27))))</f>
        <v>France</v>
      </c>
      <c r="V36" s="218">
        <v>3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3.98</v>
      </c>
      <c r="AL36" s="30">
        <f>SUM(BD36:BG36)+2.48</f>
        <v>3.98</v>
      </c>
      <c r="AM36" s="31" t="str">
        <f>G33</f>
        <v>Nigéria</v>
      </c>
      <c r="AN36" s="27">
        <f>SUM(AR36:AU36)</f>
        <v>0</v>
      </c>
      <c r="AO36" s="32">
        <f>F33+E35+E36</f>
        <v>0</v>
      </c>
      <c r="AP36" s="27">
        <f>E33+F35+F36</f>
        <v>6</v>
      </c>
      <c r="AQ36" s="33">
        <f>AO36-AP36</f>
        <v>-6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-400</v>
      </c>
      <c r="BB36" s="27">
        <f>10000*(AR36+AT36)+(E36-F36+F33-E33)*100+(E36+F33)</f>
        <v>-500</v>
      </c>
      <c r="BC36" s="33">
        <f>10000*(AS36+AT36)+(E35-F35+F33-E33)*100+(E35+F33)</f>
        <v>-300</v>
      </c>
      <c r="BD36" s="34">
        <f>-BG33</f>
        <v>0.5</v>
      </c>
      <c r="BE36" s="35">
        <f>-BG34</f>
        <v>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 t="str">
        <f>IF(H37=0,"",IF(AND(H37='Résultats officiels'!H37,AF!E37='Résultats officiels'!E37,'Résultats officiels'!F37=AF!F37),1,""))</f>
        <v/>
      </c>
      <c r="D37" s="71" t="str">
        <f>G32</f>
        <v>Islande</v>
      </c>
      <c r="E37" s="217">
        <v>0</v>
      </c>
      <c r="F37" s="217">
        <v>2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officiels'!U39=AF!U37),"E",""))</f>
        <v/>
      </c>
      <c r="R37" s="98" t="str">
        <f>IF('Résultats officiels'!O38=0,"",IF(AND(U36='Résultats officiels'!U38,'Résultats officiels'!U39=AF!U37),"A",""))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0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officiels'!U36=AF!U38),"E",""))</f>
        <v/>
      </c>
      <c r="R38" s="98" t="str">
        <f>IF('Résultats officiels'!O38=0,"",IF(AND(U38='Résultats officiels'!U38,'Résultats officiels'!U39=AF!U39),"A",""))</f>
        <v/>
      </c>
      <c r="S38" s="286" t="str">
        <f>IF(O38=0,"",IF(AND(R38="A",O38='Résultats officiels'!O38),1,IF(AND(AF!R39="A",AF!O38='Résultats officiels'!O36),1,"")))</f>
        <v/>
      </c>
      <c r="T38" s="297" t="str">
        <f>IF(O38=0,"",IF(AND(R38="A",O38='Résultats officiels'!O38,V38='Résultats officiels'!V38,'Résultats officiels'!V39=AF!V39),1,IF(AND(AF!R39="A",AF!O38='Résultats officiels'!O36,AF!V38='Résultats officiels'!V36,'Résultats officiels'!V37=AF!V39),1,"")))</f>
        <v/>
      </c>
      <c r="U38" s="125" t="str">
        <f>IF(100*V28+W28&gt;100*V29+W29,U28,IF(100*V28+W28&lt;100*V29+W29,U29,IF(X30*X31=1,"-",CONCATENATE(U28," ou ",U29))))</f>
        <v>Espagne</v>
      </c>
      <c r="V38" s="218">
        <v>0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officiels'!U37=AF!U39),"E",""))</f>
        <v/>
      </c>
      <c r="R39" s="98" t="str">
        <f>IF('Résultats officiels'!O36=0,"",IF(AND(U38='Résultats officiels'!U36,'Résultats officiels'!U37=AF!U39),"A",""))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1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>
        <f>IF(H40=0,"",IF(H40='Résultats officiels'!H40,1,""))</f>
        <v>1</v>
      </c>
      <c r="C40" s="75">
        <f>IF(H40=0,"",IF(AND(H40='Résultats officiels'!H40,AF!E40='Résultats officiels'!E40,'Résultats officiels'!F40=AF!F40),1,""))</f>
        <v>1</v>
      </c>
      <c r="D40" s="67" t="s">
        <v>83</v>
      </c>
      <c r="E40" s="217">
        <v>0</v>
      </c>
      <c r="F40" s="217">
        <v>1</v>
      </c>
      <c r="G40" s="72" t="s">
        <v>128</v>
      </c>
      <c r="H40" s="95">
        <f t="shared" si="0"/>
        <v>2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officiels'!H41,AF!E41='Résultats officiels'!E41,'Résultats officiels'!F41=AF!F41),1,""))</f>
        <v/>
      </c>
      <c r="D41" s="68" t="s">
        <v>36</v>
      </c>
      <c r="E41" s="217">
        <v>2</v>
      </c>
      <c r="F41" s="217">
        <v>0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6</v>
      </c>
      <c r="M41" s="103">
        <f>INDEX(AP41:AP44,MATCH(AK41,$AL41:$AL44,0))</f>
        <v>0</v>
      </c>
      <c r="N41" s="123">
        <f>INDEX(AQ41:AQ44,MATCH(AK41,$AL41:$AL44,0))</f>
        <v>6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3.95</v>
      </c>
      <c r="AM41" s="21" t="str">
        <f>D40</f>
        <v>Costa Rica</v>
      </c>
      <c r="AN41" s="22">
        <f>SUM(AR41:AU41)</f>
        <v>0</v>
      </c>
      <c r="AO41" s="23">
        <f>E40+E42+F44</f>
        <v>0</v>
      </c>
      <c r="AP41" s="22">
        <f>F40+F42+E44</f>
        <v>4</v>
      </c>
      <c r="AQ41" s="24">
        <f>AO41-AP41</f>
        <v>-4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-300</v>
      </c>
      <c r="BA41" s="22">
        <f>10000*(AS41+AU41)+(E40-F40+F44-E44)*100+(E40+F44)</f>
        <v>-200</v>
      </c>
      <c r="BB41" s="22">
        <f>10000*(AT41+AU41)+(F44-E44+E42-F42)*100+(F44+E42)</f>
        <v>-300</v>
      </c>
      <c r="BC41" s="24" t="s">
        <v>73</v>
      </c>
      <c r="BD41" s="23" t="s">
        <v>73</v>
      </c>
      <c r="BE41" s="25">
        <f>IF($AN41&gt;$AN42,-0.5,IF($AN42&gt;$AN41,0.5,IF(AW41,-0.5,IF(AV42,0.5,BU41))))</f>
        <v>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>
        <f>IF(H42=0,"",IF(AND(H42='Résultats officiels'!H42,AF!E42='Résultats officiels'!E42,'Résultats officiels'!F42=AF!F42),1,""))</f>
        <v>1</v>
      </c>
      <c r="D42" s="68" t="str">
        <f>D40</f>
        <v>Costa Rica</v>
      </c>
      <c r="E42" s="217">
        <v>0</v>
      </c>
      <c r="F42" s="217">
        <v>2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6</v>
      </c>
      <c r="L42" s="109">
        <f>INDEX(AO41:AO44,MATCH(AK42,$AL41:$AL44,0))</f>
        <v>2</v>
      </c>
      <c r="M42" s="108">
        <f>INDEX(AP41:AP44,MATCH(AK42,$AL41:$AL44,0))</f>
        <v>2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2.96</v>
      </c>
      <c r="AM42" s="21" t="str">
        <f>G40</f>
        <v>Serbie</v>
      </c>
      <c r="AN42" s="22">
        <f>SUM(AR42:AU42)</f>
        <v>3</v>
      </c>
      <c r="AO42" s="23">
        <f>F40+F43+E45</f>
        <v>1</v>
      </c>
      <c r="AP42" s="22">
        <f>E40+E43+F45</f>
        <v>3</v>
      </c>
      <c r="AQ42" s="24">
        <f>AO42-AP42</f>
        <v>-2</v>
      </c>
      <c r="AR42" s="22">
        <f>IF(ISBLANK(F40),0,IF(AS41=3,0,IF(AS41=1,1,3)))</f>
        <v>3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1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29901</v>
      </c>
      <c r="BA42" s="22">
        <f>10000*(AR42+AU42)+(F40-E40+F43-E43)*100+(F40+F43)</f>
        <v>30001</v>
      </c>
      <c r="BB42" s="22" t="s">
        <v>73</v>
      </c>
      <c r="BC42" s="24">
        <f>10000*(AT42+AU42)+(F43-E43+E45-F45)*100+(F43+E45)</f>
        <v>-300</v>
      </c>
      <c r="BD42" s="29">
        <f>-BE41</f>
        <v>-0.5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 t="str">
        <f>IF(H43=0,"",IF(AND(H43='Résultats officiels'!H43,AF!E43='Résultats officiels'!E43,'Résultats officiels'!F43=AF!F43),1,""))</f>
        <v/>
      </c>
      <c r="D43" s="68" t="str">
        <f>G41</f>
        <v>Suisse</v>
      </c>
      <c r="E43" s="217">
        <v>1</v>
      </c>
      <c r="F43" s="217">
        <v>0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Serbie</v>
      </c>
      <c r="K43" s="111">
        <f>INDEX(AN41:AN44,MATCH(AK43,$AL41:$AL44,0))</f>
        <v>3</v>
      </c>
      <c r="L43" s="112">
        <f>INDEX(AO41:AO44,MATCH(AK43,$AL41:$AL44,0))</f>
        <v>1</v>
      </c>
      <c r="M43" s="111">
        <f>INDEX(AP41:AP44,MATCH(AK43,$AL41:$AL44,0))</f>
        <v>3</v>
      </c>
      <c r="N43" s="113">
        <f>INDEX(AQ41:AQ44,MATCH(AK43,$AL41:$AL44,0))</f>
        <v>-2</v>
      </c>
      <c r="O43" s="173"/>
      <c r="P43" s="173"/>
      <c r="Q43" s="97" t="str">
        <f>IF(AND('Résultats officiels'!O41&gt;0,U43='Résultats officiels'!U43),"E",IF(AND('Résultats officiels'!O41&gt;0,'Résultats officiels'!U44=AF!U43),"E",""))</f>
        <v>E</v>
      </c>
      <c r="R43" s="98" t="str">
        <f>IF('Résultats officiels'!O41=0,"",IF(AND(U43='Résultats officiels'!U43,'Résultats officiels'!U44=AF!U44),"A",""))</f>
        <v/>
      </c>
      <c r="S43" s="286" t="str">
        <f>IF(O41=0,"",IF(AND(R43="A",O41='Résultats officiels'!O41),1,IF(AND(AF!R44="A",AF!O41='Résultats officiels'!O41),1,"")))</f>
        <v/>
      </c>
      <c r="T43" s="287" t="str">
        <f>IF(O41=0,"",IF(AND(R43="A",O41='Résultats officiels'!O41,V43='Résultats officiels'!V43,'Résultats officiels'!V44=AF!V44),1,IF(AND(AF!R44="A",AF!O41='Résultats officiels'!O41,AF!V43='Résultats officiels'!V44,'Résultats officiels'!V43=AF!V44),1,"")))</f>
        <v/>
      </c>
      <c r="U43" s="125" t="str">
        <f>IF(100*V36+W36&gt;100*V37+W37,U36,IF(100*V36+W36&lt;100*V37+W37,U37," - "))</f>
        <v>France</v>
      </c>
      <c r="V43" s="218">
        <v>1</v>
      </c>
      <c r="W43" s="100"/>
      <c r="X43" s="147" t="str">
        <f>IF(AND('Résultats officiels'!X41&gt;0,AA43='Résultats officiels'!AA43),"E",IF(AND('Résultats officiels'!X41&gt;0,'Résultats officiels'!AA44=AF!AA43),"E",""))</f>
        <v/>
      </c>
      <c r="Y43" s="286" t="str">
        <f>IF(X41=0,"",IF(AND(X45="A",X41='Résultats officiels'!X41),1,IF(AND(X46="A",AF!X41='Résultats officiels'!X41),1,"")))</f>
        <v/>
      </c>
      <c r="Z43" s="287" t="str">
        <f>IF(X41=0,"",IF(AND(X45="A",X41='Résultats officiels'!X41,AB43='Résultats officiels'!AB43,'Résultats officiels'!AB44=AF!AB44),1,IF(AND(AF!X46="A",AF!X41='Résultats officiels'!X41,AF!AB43='Résultats officiels'!AB44,'Résultats officiels'!AB43=AF!AB44),1,"")))</f>
        <v/>
      </c>
      <c r="AA43" s="100" t="str">
        <f>IF(100*V36+W36&gt;100*V37+W37,U37,IF(100*V36+W36&lt;100*V37+W37,U36," - "))</f>
        <v>Brésil</v>
      </c>
      <c r="AB43" s="217">
        <v>2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2.96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6</v>
      </c>
      <c r="AP43" s="22">
        <f>F41+E42+E45</f>
        <v>0</v>
      </c>
      <c r="AQ43" s="24">
        <f>AO43-AP43</f>
        <v>6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60404</v>
      </c>
      <c r="BA43" s="22" t="s">
        <v>73</v>
      </c>
      <c r="BB43" s="22">
        <f>10000*(AR43+AU43)+(E41-F41+F42-E42)*100+(E41+F42)</f>
        <v>60404</v>
      </c>
      <c r="BC43" s="24">
        <f>10000*(AS43+AU43)+(E41-F41+F45-E45)*100+(E41+F45)</f>
        <v>60404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officiels'!H44,AF!E44='Résultats officiels'!E44,'Résultats officiels'!F44=AF!F44),1,""))</f>
        <v/>
      </c>
      <c r="D44" s="68" t="str">
        <f>G41</f>
        <v>Suisse</v>
      </c>
      <c r="E44" s="217">
        <v>1</v>
      </c>
      <c r="F44" s="217">
        <v>0</v>
      </c>
      <c r="G44" s="73" t="str">
        <f>D40</f>
        <v>Costa Rica</v>
      </c>
      <c r="H44" s="95">
        <f t="shared" si="0"/>
        <v>1</v>
      </c>
      <c r="I44" s="114">
        <f>AI44</f>
        <v>4</v>
      </c>
      <c r="J44" s="71" t="str">
        <f>INDEX(AM41:AM44,MATCH(AK44,$AL41:$AL44,0))</f>
        <v>Costa Rica</v>
      </c>
      <c r="K44" s="115">
        <f>INDEX(AN41:AN44,MATCH(AK44,$AL41:$AL44,0))</f>
        <v>0</v>
      </c>
      <c r="L44" s="116">
        <f>INDEX(AO41:AO44,MATCH(AK44,$AL41:$AL44,0))</f>
        <v>0</v>
      </c>
      <c r="M44" s="115">
        <f>INDEX(AP41:AP44,MATCH(AK44,$AL41:$AL44,0))</f>
        <v>4</v>
      </c>
      <c r="N44" s="117">
        <f>INDEX(AQ41:AQ44,MATCH(AK44,$AL41:$AL44,0))</f>
        <v>-4</v>
      </c>
      <c r="O44" s="173"/>
      <c r="P44" s="173"/>
      <c r="Q44" s="97" t="str">
        <f>IF(AND('Résultats officiels'!O41&gt;0,U44='Résultats officiels'!U44),"E",IF(AND('Résultats officiels'!O41&gt;0,'Résultats officiels'!U43=AF!U44),"E",""))</f>
        <v/>
      </c>
      <c r="R44" s="98" t="str">
        <f>IF('Résultats officiels'!O41=0,"",IF(AND(U43='Résultats officiels'!U44,'Résultats officiels'!U43=AF!U44),"A",""))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Allemagne</v>
      </c>
      <c r="V44" s="219">
        <v>0</v>
      </c>
      <c r="W44" s="100"/>
      <c r="X44" s="147" t="str">
        <f>IF(AND('Résultats officiels'!X41&gt;0,AA44='Résultats officiels'!AA44),"E",IF(AND('Résultats officiels'!X41&gt;0,'Résultats officiels'!AA43=AF!AA44),"E",""))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Espagne</v>
      </c>
      <c r="AB44" s="219">
        <v>0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3.95</v>
      </c>
      <c r="AL44" s="30">
        <f>SUM(BD44:BG44)+2.48</f>
        <v>1.98</v>
      </c>
      <c r="AM44" s="31" t="str">
        <f>G41</f>
        <v>Suisse</v>
      </c>
      <c r="AN44" s="27">
        <f>SUM(AR44:AU44)</f>
        <v>6</v>
      </c>
      <c r="AO44" s="32">
        <f>F41+E43+E44</f>
        <v>2</v>
      </c>
      <c r="AP44" s="27">
        <f>E41+F43+F44</f>
        <v>2</v>
      </c>
      <c r="AQ44" s="33">
        <f>AO44-AP44</f>
        <v>0</v>
      </c>
      <c r="AR44" s="27">
        <f>IF(ISBLANK(E44),0,IF(AU41=3,0,IF(AU41=1,1,3)))</f>
        <v>3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60202</v>
      </c>
      <c r="BB44" s="27">
        <f>10000*(AR44+AT44)+(E44-F44+F41-E41)*100+(E44+F41)</f>
        <v>29901</v>
      </c>
      <c r="BC44" s="33">
        <f>10000*(AS44+AT44)+(E43-F43+F41-E41)*100+(E43+F41)</f>
        <v>29901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>
        <f>IF(H45=0,"",IF(AND(H45='Résultats officiels'!H45,AF!E45='Résultats officiels'!E45,'Résultats officiels'!F45=AF!F45),1,""))</f>
        <v>1</v>
      </c>
      <c r="D45" s="71" t="str">
        <f>G40</f>
        <v>Serbie</v>
      </c>
      <c r="E45" s="217">
        <v>0</v>
      </c>
      <c r="F45" s="217">
        <v>2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officiels'!AA44=AF!AA44),"A",""))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officiels'!U46=AF!U46),"C","")</f>
        <v>C</v>
      </c>
      <c r="R46" s="307"/>
      <c r="S46" s="256" t="s">
        <v>91</v>
      </c>
      <c r="T46" s="257"/>
      <c r="U46" s="260" t="str">
        <f>IF(100*V43+W43&gt;100*V44+W44,U43,IF(100*V44+W44&gt;100*V43+W43,U44,"-"))</f>
        <v>France</v>
      </c>
      <c r="V46" s="130"/>
      <c r="W46" s="95"/>
      <c r="X46" s="148" t="str">
        <f>IF('Résultats officiels'!X41=0,"",IF(AND(AA43='Résultats officiels'!AA44,'Résultats officiels'!AA43=AF!AA44),"A",""))</f>
        <v/>
      </c>
      <c r="Y46" s="288" t="s">
        <v>92</v>
      </c>
      <c r="Z46" s="257"/>
      <c r="AA46" s="282" t="str">
        <f>IF(100*V43+W43&gt;100*V44+W44,U44,IF(100*V44+W44&gt;100*V43+W43,U43,"-"))</f>
        <v>Allemagne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officiels'!AA46=AF!AA46),"S","")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officiels'!H48,AF!E48='Résultats officiels'!E48,'Résultats officiels'!F48=AF!F48),1,""))</f>
        <v/>
      </c>
      <c r="D48" s="67" t="s">
        <v>100</v>
      </c>
      <c r="E48" s="217">
        <v>3</v>
      </c>
      <c r="F48" s="217">
        <v>0</v>
      </c>
      <c r="G48" s="72" t="s">
        <v>72</v>
      </c>
      <c r="H48" s="95">
        <f t="shared" si="0"/>
        <v>1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Brésil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>
        <f>IF(H49=0,"",IF(AND(H49='Résultats officiels'!H49,AF!E49='Résultats officiels'!E49,'Résultats officiels'!F49=AF!F49),1,""))</f>
        <v>1</v>
      </c>
      <c r="D49" s="68" t="s">
        <v>129</v>
      </c>
      <c r="E49" s="217">
        <v>1</v>
      </c>
      <c r="F49" s="217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9</v>
      </c>
      <c r="M49" s="103">
        <f>INDEX(AP49:AP52,MATCH(AK49,$AL49:$AL52,0))</f>
        <v>0</v>
      </c>
      <c r="N49" s="123">
        <f>INDEX(AQ49:AQ52,MATCH(AK49,$AL49:$AL52,0))</f>
        <v>9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9</v>
      </c>
      <c r="AP49" s="22">
        <f>F48+F50+E52</f>
        <v>0</v>
      </c>
      <c r="AQ49" s="24">
        <f>AO49-AP49</f>
        <v>9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60606</v>
      </c>
      <c r="BA49" s="22">
        <f>10000*(AS49+AU49)+(E48-F48+F52-E52)*100+(E48+F52)</f>
        <v>60606</v>
      </c>
      <c r="BB49" s="22">
        <f>10000*(AT49+AU49)+(F52-E52+E50-F50)*100+(F52+E50)</f>
        <v>60606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 t="str">
        <f>IF(H50=0,"",IF(AND(H50='Résultats officiels'!H50,AF!E50='Résultats officiels'!E50,'Résultats officiels'!F50=AF!F50),1,""))</f>
        <v/>
      </c>
      <c r="D50" s="68" t="str">
        <f>D48</f>
        <v>Allemagne</v>
      </c>
      <c r="E50" s="217">
        <v>3</v>
      </c>
      <c r="F50" s="217">
        <v>0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Mexique</v>
      </c>
      <c r="K50" s="108">
        <f>INDEX(AN49:AN52,MATCH(AK50,$AL49:$AL52,0))</f>
        <v>6</v>
      </c>
      <c r="L50" s="109">
        <f>INDEX(AO49:AO52,MATCH(AK50,$AL49:$AL52,0))</f>
        <v>3</v>
      </c>
      <c r="M50" s="108">
        <f>INDEX(AP49:AP52,MATCH(AK50,$AL49:$AL52,0))</f>
        <v>3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Espagne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1.96</v>
      </c>
      <c r="AL50" s="28">
        <f>SUM(BD50:BG50)+2.46</f>
        <v>1.96</v>
      </c>
      <c r="AM50" s="21" t="str">
        <f>G48</f>
        <v>Mexique</v>
      </c>
      <c r="AN50" s="22">
        <f>SUM(AR50:AU50)</f>
        <v>6</v>
      </c>
      <c r="AO50" s="23">
        <f>F48+F51+E53</f>
        <v>3</v>
      </c>
      <c r="AP50" s="22">
        <f>E48+E51+F53</f>
        <v>3</v>
      </c>
      <c r="AQ50" s="24">
        <f>AO50-AP50</f>
        <v>0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3</v>
      </c>
      <c r="AU50" s="22">
        <f>IF(ISBLANK(F51),0,IF(F51&gt;E51,3,IF(F51=E51,1,0)))</f>
        <v>3</v>
      </c>
      <c r="AV50" s="23" t="b">
        <f>(10*(AQ49-AQ50)+AO49-AO50&lt;0)</f>
        <v>0</v>
      </c>
      <c r="AW50" s="22" t="s">
        <v>73</v>
      </c>
      <c r="AX50" s="22" t="b">
        <f>10*(AQ50-AQ51)+AO50-AO51&gt;0</f>
        <v>1</v>
      </c>
      <c r="AY50" s="24" t="b">
        <f>10*(AQ50-AQ52)+AO50-AO52&gt;0</f>
        <v>1</v>
      </c>
      <c r="AZ50" s="23">
        <f>10000*(AR50+AT50)+(F48-E48+E53-F53)*100+(F48+E53)</f>
        <v>29902</v>
      </c>
      <c r="BA50" s="22">
        <f>10000*(AR50+AU50)+(F48-E48+F51-E51)*100+(F48+F51)</f>
        <v>29801</v>
      </c>
      <c r="BB50" s="22" t="s">
        <v>73</v>
      </c>
      <c r="BC50" s="24">
        <f>10000*(AT50+AU50)+(F51-E51+E53-F53)*100+(F51+E53)</f>
        <v>60303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-0.5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>
        <f>IF(H51=0,"",IF(H51='Résultats officiels'!H51,1,""))</f>
        <v>1</v>
      </c>
      <c r="C51" s="75" t="str">
        <f>IF(H51=0,"",IF(AND(H51='Résultats officiels'!H51,AF!E51='Résultats officiels'!E51,'Résultats officiels'!F51=AF!F51),1,""))</f>
        <v/>
      </c>
      <c r="D51" s="68" t="str">
        <f>G49</f>
        <v>Corée du Sud</v>
      </c>
      <c r="E51" s="217">
        <v>0</v>
      </c>
      <c r="F51" s="217">
        <v>1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Suède</v>
      </c>
      <c r="K51" s="111">
        <f>INDEX(AN49:AN52,MATCH(AK51,$AL49:$AL52,0))</f>
        <v>3</v>
      </c>
      <c r="L51" s="112">
        <f>INDEX(AO49:AO52,MATCH(AK51,$AL49:$AL52,0))</f>
        <v>1</v>
      </c>
      <c r="M51" s="111">
        <f>INDEX(AP49:AP52,MATCH(AK51,$AL49:$AL52,0))</f>
        <v>5</v>
      </c>
      <c r="N51" s="113">
        <f>INDEX(AQ49:AQ52,MATCH(AK51,$AL49:$AL52,0))</f>
        <v>-4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29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2.97</v>
      </c>
      <c r="AL51" s="28">
        <f>SUM(BD51:BG51)+2.47</f>
        <v>2.97</v>
      </c>
      <c r="AM51" s="21" t="str">
        <f>D49</f>
        <v>Suède</v>
      </c>
      <c r="AN51" s="22">
        <f>SUM(AR51:AU51)</f>
        <v>3</v>
      </c>
      <c r="AO51" s="23">
        <f>E49+F50+F53</f>
        <v>1</v>
      </c>
      <c r="AP51" s="22">
        <f>F49+E50+E53</f>
        <v>5</v>
      </c>
      <c r="AQ51" s="24">
        <f>AO51-AP51</f>
        <v>-4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-500</v>
      </c>
      <c r="BA51" s="22" t="s">
        <v>73</v>
      </c>
      <c r="BB51" s="22">
        <f>10000*(AR51+AU51)+(E49-F49+F50-E50)*100+(E49+F50)</f>
        <v>29801</v>
      </c>
      <c r="BC51" s="24">
        <f>10000*(AS51+AU51)+(E49-F49+F53-E53)*100+(E49+F53)</f>
        <v>29901</v>
      </c>
      <c r="BD51" s="29">
        <f>-BF49</f>
        <v>0.5</v>
      </c>
      <c r="BE51" s="25">
        <f>-BF50</f>
        <v>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officiels'!H52,AF!E52='Résultats officiels'!E52,'Résultats officiels'!F52=AF!F52),1,""))</f>
        <v/>
      </c>
      <c r="D52" s="68" t="str">
        <f>G49</f>
        <v>Corée du Sud</v>
      </c>
      <c r="E52" s="217">
        <v>0</v>
      </c>
      <c r="F52" s="217">
        <v>3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0</v>
      </c>
      <c r="M52" s="115">
        <f>INDEX(AP49:AP52,MATCH(AK52,$AL49:$AL52,0))</f>
        <v>5</v>
      </c>
      <c r="N52" s="117">
        <f>INDEX(AQ49:AQ52,MATCH(AK52,$AL49:$AL52,0))</f>
        <v>-5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0</v>
      </c>
      <c r="AO52" s="32">
        <f>F49+E51+E52</f>
        <v>0</v>
      </c>
      <c r="AP52" s="27">
        <f>E49+F51+F52</f>
        <v>5</v>
      </c>
      <c r="AQ52" s="33">
        <f>AO52-AP52</f>
        <v>-5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-400</v>
      </c>
      <c r="BB52" s="27">
        <f>10000*(AR52+AT52)+(E52-F52+F49-E49)*100+(E52+F49)</f>
        <v>-400</v>
      </c>
      <c r="BC52" s="33">
        <f>10000*(AS52+AT52)+(E51-F51+F49-E49)*100+(E51+F49)</f>
        <v>-200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officiels'!H53,AF!E53='Résultats officiels'!E53,'Résultats officiels'!F53=AF!F53),1,""))</f>
        <v/>
      </c>
      <c r="D53" s="71" t="str">
        <f>G48</f>
        <v>Mexique</v>
      </c>
      <c r="E53" s="217">
        <v>2</v>
      </c>
      <c r="F53" s="217">
        <v>0</v>
      </c>
      <c r="G53" s="74" t="str">
        <f>D49</f>
        <v>Suède</v>
      </c>
      <c r="H53" s="95">
        <f t="shared" si="0"/>
        <v>1</v>
      </c>
      <c r="I53" s="118"/>
      <c r="J53" s="119" t="str">
        <f>IF(OR(I51&lt;3,I50&lt;2),"TIRAGE AU SORT !!!"," ")</f>
        <v xml:space="preserve"> 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9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20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officiels'!H56,AF!E56='Résultats officiels'!E56,'Résultats officiels'!F56=AF!F56),1,""))</f>
        <v/>
      </c>
      <c r="D56" s="67" t="s">
        <v>103</v>
      </c>
      <c r="E56" s="217">
        <v>1</v>
      </c>
      <c r="F56" s="217">
        <v>0</v>
      </c>
      <c r="G56" s="72" t="s">
        <v>130</v>
      </c>
      <c r="H56" s="95">
        <f t="shared" si="0"/>
        <v>1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 t="str">
        <f>IF(H57=0,"",IF(AND(H57='Résultats officiels'!H57,AF!E57='Résultats officiels'!E57,'Résultats officiels'!F57=AF!F57),1,""))</f>
        <v/>
      </c>
      <c r="D57" s="68" t="s">
        <v>131</v>
      </c>
      <c r="E57" s="217">
        <v>0</v>
      </c>
      <c r="F57" s="217">
        <v>1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Angleterre</v>
      </c>
      <c r="K57" s="103">
        <f>INDEX(AN57:AN60,MATCH(AK57,$AL57:$AL60,0))</f>
        <v>7</v>
      </c>
      <c r="L57" s="104">
        <f>INDEX(AO57:AO60,MATCH(AK57,$AL57:$AL60,0))</f>
        <v>6</v>
      </c>
      <c r="M57" s="103">
        <f>INDEX(AP57:AP60,MATCH(AK57,$AL57:$AL60,0))</f>
        <v>2</v>
      </c>
      <c r="N57" s="123">
        <f>INDEX(AQ57:AQ60,MATCH(AK57,$AL57:$AL60,0))</f>
        <v>4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4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0.98</v>
      </c>
      <c r="AL57" s="44">
        <f>SUM(BD57:BG57)+2.45</f>
        <v>1.9500000000000002</v>
      </c>
      <c r="AM57" s="45" t="str">
        <f>D56</f>
        <v>Belgique</v>
      </c>
      <c r="AN57" s="46">
        <f>SUM(AR57:AU57)</f>
        <v>7</v>
      </c>
      <c r="AO57" s="47">
        <f>E56+E58+F60</f>
        <v>5</v>
      </c>
      <c r="AP57" s="46">
        <f>F56+F58+E60</f>
        <v>2</v>
      </c>
      <c r="AQ57" s="48">
        <f>AO57-AP57</f>
        <v>3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1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0</v>
      </c>
      <c r="AZ57" s="47">
        <f>10000*(AS57+AT57)+(E58-F58+E56-F56)*100+(E58+E56)</f>
        <v>60303</v>
      </c>
      <c r="BA57" s="46">
        <f>10000*(AS57+AU57)+(E56-F56+F60-E60)*100+(E56+F60)</f>
        <v>40103</v>
      </c>
      <c r="BB57" s="46">
        <f>10000*(AT57+AU57)+(F60-E60+E58-F58)*100+(F60+E58)</f>
        <v>40204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officiels'!H58,AF!E58='Résultats officiels'!E58,'Résultats officiels'!F58=AF!F58),1,""))</f>
        <v/>
      </c>
      <c r="D58" s="68" t="str">
        <f>D56</f>
        <v>Belgique</v>
      </c>
      <c r="E58" s="217">
        <v>2</v>
      </c>
      <c r="F58" s="217">
        <v>0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Belgique</v>
      </c>
      <c r="K58" s="108">
        <f>INDEX(AN57:AN60,MATCH(AK58,$AL57:$AL60,0))</f>
        <v>7</v>
      </c>
      <c r="L58" s="109">
        <f>INDEX(AO57:AO60,MATCH(AK58,$AL57:$AL60,0))</f>
        <v>5</v>
      </c>
      <c r="M58" s="108">
        <f>INDEX(AP57:AP60,MATCH(AK58,$AL57:$AL60,0))</f>
        <v>2</v>
      </c>
      <c r="N58" s="110">
        <f>INDEX(AQ57:AQ60,MATCH(AK58,$AL57:$AL60,0))</f>
        <v>3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1.9500000000000002</v>
      </c>
      <c r="AL58" s="52">
        <f>SUM(BD58:BG58)+2.46</f>
        <v>2.96</v>
      </c>
      <c r="AM58" s="45" t="str">
        <f>G56</f>
        <v>Panama</v>
      </c>
      <c r="AN58" s="46">
        <f>SUM(AR58:AU58)</f>
        <v>3</v>
      </c>
      <c r="AO58" s="47">
        <f>F56+F59+E61</f>
        <v>1</v>
      </c>
      <c r="AP58" s="46">
        <f>E56+E59+F61</f>
        <v>4</v>
      </c>
      <c r="AQ58" s="48">
        <f>AO58-AP58</f>
        <v>-3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3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1</v>
      </c>
      <c r="AY58" s="48" t="b">
        <f>10*(AQ58-AQ60)+AO58-AO60&gt;0</f>
        <v>0</v>
      </c>
      <c r="AZ58" s="47">
        <f>10000*(AR58+AT58)+(F56-E56+E61-F61)*100+(F56+E61)</f>
        <v>30001</v>
      </c>
      <c r="BA58" s="46">
        <f>10000*(AR58+AU58)+(F56-E56+F59-E59)*100+(F56+F59)</f>
        <v>-400</v>
      </c>
      <c r="BB58" s="46" t="s">
        <v>73</v>
      </c>
      <c r="BC58" s="48">
        <f>10000*(AT58+AU58)+(F59-E59+E61-F61)*100+(F59+E61)</f>
        <v>29801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-0.5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officiels'!H59,AF!E59='Résultats officiels'!E59,'Résultats officiels'!F59=AF!F59),1,""))</f>
        <v/>
      </c>
      <c r="D59" s="68" t="str">
        <f>G57</f>
        <v>Angleterre</v>
      </c>
      <c r="E59" s="217">
        <v>3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Panama</v>
      </c>
      <c r="K59" s="111">
        <f>INDEX(AN57:AN60,MATCH(AK59,$AL57:$AL60,0))</f>
        <v>3</v>
      </c>
      <c r="L59" s="112">
        <f>INDEX(AO57:AO60,MATCH(AK59,$AL57:$AL60,0))</f>
        <v>1</v>
      </c>
      <c r="M59" s="111">
        <f>INDEX(AP57:AP60,MATCH(AK59,$AL57:$AL60,0))</f>
        <v>4</v>
      </c>
      <c r="N59" s="113">
        <f>INDEX(AQ57:AQ60,MATCH(AK59,$AL57:$AL60,0))</f>
        <v>-3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3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2.96</v>
      </c>
      <c r="AL59" s="52">
        <f>SUM(BD59:BG59)+2.47</f>
        <v>3.97</v>
      </c>
      <c r="AM59" s="45" t="str">
        <f>D57</f>
        <v>Tunisie</v>
      </c>
      <c r="AN59" s="46">
        <f>SUM(AR59:AU59)</f>
        <v>0</v>
      </c>
      <c r="AO59" s="47">
        <f>E57+F58+F61</f>
        <v>0</v>
      </c>
      <c r="AP59" s="46">
        <f>F57+E58+E61</f>
        <v>4</v>
      </c>
      <c r="AQ59" s="48">
        <f>AO59-AP59</f>
        <v>-4</v>
      </c>
      <c r="AR59" s="46">
        <f>IF(ISBLANK(F58),0,IF(AT57=3,0,IF(AT57=1,1,3)))</f>
        <v>0</v>
      </c>
      <c r="AS59" s="46">
        <f>IF(ISBLANK(F61),0,IF(F61&gt;E61,3,IF(F61=E61,1,0)))</f>
        <v>0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0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-300</v>
      </c>
      <c r="BA59" s="46" t="s">
        <v>73</v>
      </c>
      <c r="BB59" s="46">
        <f>10000*(AR59+AU59)+(E57-F57+F58-E58)*100+(E57+F58)</f>
        <v>-300</v>
      </c>
      <c r="BC59" s="48">
        <f>10000*(AS59+AU59)+(E57-F57+F61-E61)*100+(E57+F61)</f>
        <v>-200</v>
      </c>
      <c r="BD59" s="53">
        <f>-BF57</f>
        <v>0.5</v>
      </c>
      <c r="BE59" s="49">
        <f>-BF58</f>
        <v>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officiels'!H60,AF!E60='Résultats officiels'!E60,'Résultats officiels'!F60=AF!F60),1,""))</f>
        <v/>
      </c>
      <c r="D60" s="68" t="str">
        <f>G57</f>
        <v>Angleterre</v>
      </c>
      <c r="E60" s="217">
        <v>2</v>
      </c>
      <c r="F60" s="217">
        <v>2</v>
      </c>
      <c r="G60" s="73" t="str">
        <f>D56</f>
        <v>Belgique</v>
      </c>
      <c r="H60" s="95">
        <f t="shared" si="0"/>
        <v>3</v>
      </c>
      <c r="I60" s="114">
        <f>AI60</f>
        <v>4</v>
      </c>
      <c r="J60" s="71" t="str">
        <f>INDEX(AM57:AM60,MATCH(AK60,$AL57:$AL60,0))</f>
        <v>Tunisie</v>
      </c>
      <c r="K60" s="115">
        <f>INDEX(AN57:AN60,MATCH(AK60,$AL57:$AL60,0))</f>
        <v>0</v>
      </c>
      <c r="L60" s="116">
        <f>INDEX(AO57:AO60,MATCH(AK60,$AL57:$AL60,0))</f>
        <v>0</v>
      </c>
      <c r="M60" s="115">
        <f>INDEX(AP57:AP60,MATCH(AK60,$AL57:$AL60,0))</f>
        <v>4</v>
      </c>
      <c r="N60" s="117">
        <f>INDEX(AQ57:AQ60,MATCH(AK60,$AL57:$AL60,0))</f>
        <v>-4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3.97</v>
      </c>
      <c r="AL60" s="56">
        <f>SUM(BD60:BG60)+2.48</f>
        <v>0.98</v>
      </c>
      <c r="AM60" s="57" t="str">
        <f>G57</f>
        <v>Angleterre</v>
      </c>
      <c r="AN60" s="51">
        <f>SUM(AR60:AU60)</f>
        <v>7</v>
      </c>
      <c r="AO60" s="58">
        <f>F57+E59+E60</f>
        <v>6</v>
      </c>
      <c r="AP60" s="51">
        <f>E57+F59+F60</f>
        <v>2</v>
      </c>
      <c r="AQ60" s="59">
        <f>AO60-AP60</f>
        <v>4</v>
      </c>
      <c r="AR60" s="51">
        <f>IF(ISBLANK(E60),0,IF(AU57=3,0,IF(AU57=1,1,3)))</f>
        <v>1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1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40305</v>
      </c>
      <c r="BB60" s="51">
        <f>10000*(AR60+AT60)+(E60-F60+F57-E57)*100+(E60+F57)</f>
        <v>40103</v>
      </c>
      <c r="BC60" s="59">
        <f>10000*(AS60+AT60)+(E59-F59+F57-E57)*100+(E59+F57)</f>
        <v>60404</v>
      </c>
      <c r="BD60" s="60">
        <f>-BG57</f>
        <v>-0.5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officiels'!H61,AF!E61='Résultats officiels'!E61,'Résultats officiels'!F61=AF!F61),1,""))</f>
        <v/>
      </c>
      <c r="D61" s="71" t="str">
        <f>G56</f>
        <v>Panama</v>
      </c>
      <c r="E61" s="217">
        <v>1</v>
      </c>
      <c r="F61" s="217">
        <v>0</v>
      </c>
      <c r="G61" s="74" t="str">
        <f>D57</f>
        <v>Tunisie</v>
      </c>
      <c r="H61" s="95">
        <f t="shared" si="0"/>
        <v>1</v>
      </c>
      <c r="I61" s="118"/>
      <c r="J61" s="119" t="str">
        <f>IF(OR(I59&lt;3,I58&lt;2),"TIRAGE AU SORT !!!"," ")</f>
        <v xml:space="preserve"> 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officiels'!H64,AF!E64='Résultats officiels'!E64,'Résultats officiels'!F64=AF!F64),1,""))</f>
        <v/>
      </c>
      <c r="D64" s="67" t="s">
        <v>78</v>
      </c>
      <c r="E64" s="217">
        <v>1</v>
      </c>
      <c r="F64" s="217">
        <v>0</v>
      </c>
      <c r="G64" s="72" t="s">
        <v>79</v>
      </c>
      <c r="H64" s="95">
        <f t="shared" si="0"/>
        <v>1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65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officiels'!H65,AF!E65='Résultats officiels'!E65,'Résultats officiels'!F65=AF!F65),1,""))</f>
        <v/>
      </c>
      <c r="D65" s="68" t="s">
        <v>132</v>
      </c>
      <c r="E65" s="217">
        <v>1</v>
      </c>
      <c r="F65" s="217">
        <v>0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Pologne</v>
      </c>
      <c r="K65" s="103">
        <f>INDEX(AN65:AN68,MATCH(AK65,$AL65:$AL68,0))</f>
        <v>9</v>
      </c>
      <c r="L65" s="104">
        <f>INDEX(AO65:AO68,MATCH(AK65,$AL65:$AL68,0))</f>
        <v>3</v>
      </c>
      <c r="M65" s="103">
        <f>INDEX(AP65:AP68,MATCH(AK65,$AL65:$AL68,0))</f>
        <v>0</v>
      </c>
      <c r="N65" s="123">
        <f>INDEX(AQ65:AQ68,MATCH(AK65,$AL65:$AL68,0))</f>
        <v>3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0.9700000000000002</v>
      </c>
      <c r="AL65" s="44">
        <f>SUM(BD65:BG65)+2.45</f>
        <v>1.9500000000000002</v>
      </c>
      <c r="AM65" s="45" t="str">
        <f>D64</f>
        <v>Colombie</v>
      </c>
      <c r="AN65" s="46">
        <f>SUM(AR65:AU65)</f>
        <v>6</v>
      </c>
      <c r="AO65" s="47">
        <f>E64+E66+F68</f>
        <v>2</v>
      </c>
      <c r="AP65" s="46">
        <f>F64+F66+E68</f>
        <v>1</v>
      </c>
      <c r="AQ65" s="48">
        <f>AO65-AP65</f>
        <v>1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0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0</v>
      </c>
      <c r="AY65" s="48" t="b">
        <f>10*(AQ65-AQ68)+AO65-AO68&gt;0</f>
        <v>1</v>
      </c>
      <c r="AZ65" s="47">
        <f>10000*(AS65+AT65)+(E66-F66+E64-F64)*100+(E66+E64)</f>
        <v>30001</v>
      </c>
      <c r="BA65" s="46">
        <f>10000*(AS65+AU65)+(E64-F64+F68-E68)*100+(E64+F68)</f>
        <v>60202</v>
      </c>
      <c r="BB65" s="46">
        <f>10000*(AT65+AU65)+(F68-E68+E66-F66)*100+(F68+E66)</f>
        <v>30001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officiels'!H66,AF!E66='Résultats officiels'!E66,'Résultats officiels'!F66=AF!F66),1,""))</f>
        <v/>
      </c>
      <c r="D66" s="68" t="str">
        <f>D64</f>
        <v>Colombie</v>
      </c>
      <c r="E66" s="217">
        <v>0</v>
      </c>
      <c r="F66" s="217">
        <v>1</v>
      </c>
      <c r="G66" s="73" t="str">
        <f>D65</f>
        <v>Pologne</v>
      </c>
      <c r="H66" s="95">
        <f t="shared" si="0"/>
        <v>2</v>
      </c>
      <c r="I66" s="106">
        <f>AI66</f>
        <v>2</v>
      </c>
      <c r="J66" s="124" t="str">
        <f>INDEX(AM65:AM68,MATCH(AK66,$AL65:$AL68,0))</f>
        <v>Colombie</v>
      </c>
      <c r="K66" s="108">
        <f>INDEX(AN65:AN68,MATCH(AK66,$AL65:$AL68,0))</f>
        <v>6</v>
      </c>
      <c r="L66" s="109">
        <f>INDEX(AO65:AO68,MATCH(AK66,$AL65:$AL68,0))</f>
        <v>2</v>
      </c>
      <c r="M66" s="108">
        <f>INDEX(AP65:AP68,MATCH(AK66,$AL65:$AL68,0))</f>
        <v>1</v>
      </c>
      <c r="N66" s="110">
        <f>INDEX(AQ65:AQ68,MATCH(AK66,$AL65:$AL68,0))</f>
        <v>1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1.9500000000000002</v>
      </c>
      <c r="AL66" s="52">
        <f>SUM(BD66:BG66)+2.46</f>
        <v>3.96</v>
      </c>
      <c r="AM66" s="45" t="str">
        <f>G64</f>
        <v>Japon</v>
      </c>
      <c r="AN66" s="46">
        <f>SUM(AR66:AU66)</f>
        <v>0</v>
      </c>
      <c r="AO66" s="47">
        <f>F64+F67+E69</f>
        <v>0</v>
      </c>
      <c r="AP66" s="46">
        <f>E64+E67+F69</f>
        <v>3</v>
      </c>
      <c r="AQ66" s="48">
        <f>AO66-AP66</f>
        <v>-3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-200</v>
      </c>
      <c r="BA66" s="46">
        <f>10000*(AR66+AU66)+(F64-E64+F67-E67)*100+(F64+F67)</f>
        <v>-200</v>
      </c>
      <c r="BB66" s="46" t="s">
        <v>73</v>
      </c>
      <c r="BC66" s="48">
        <f>10000*(AT66+AU66)+(F67-E67+E69-F69)*100+(F67+E69)</f>
        <v>-200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officiels'!H67,AF!E67='Résultats officiels'!E67,'Résultats officiels'!F67=AF!F67),1,""))</f>
        <v/>
      </c>
      <c r="D67" s="68" t="str">
        <f>G65</f>
        <v>Sénégal</v>
      </c>
      <c r="E67" s="217">
        <v>1</v>
      </c>
      <c r="F67" s="217">
        <v>0</v>
      </c>
      <c r="G67" s="73" t="str">
        <f>G64</f>
        <v>Japon</v>
      </c>
      <c r="H67" s="95">
        <f t="shared" si="0"/>
        <v>1</v>
      </c>
      <c r="I67" s="106">
        <f>AI67</f>
        <v>3</v>
      </c>
      <c r="J67" s="68" t="str">
        <f>INDEX(AM65:AM68,MATCH(AK67,$AL65:$AL68,0))</f>
        <v>Sénégal</v>
      </c>
      <c r="K67" s="111">
        <f>INDEX(AN65:AN68,MATCH(AK67,$AL65:$AL68,0))</f>
        <v>3</v>
      </c>
      <c r="L67" s="112">
        <f>INDEX(AO65:AO68,MATCH(AK67,$AL65:$AL68,0))</f>
        <v>1</v>
      </c>
      <c r="M67" s="111">
        <f>INDEX(AP65:AP68,MATCH(AK67,$AL65:$AL68,0))</f>
        <v>2</v>
      </c>
      <c r="N67" s="113">
        <f>INDEX(AQ65:AQ68,MATCH(AK67,$AL65:$AL68,0))</f>
        <v>-1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2.98</v>
      </c>
      <c r="AL67" s="52">
        <f>SUM(BD67:BG67)+2.47</f>
        <v>0.9700000000000002</v>
      </c>
      <c r="AM67" s="45" t="str">
        <f>D65</f>
        <v>Pologne</v>
      </c>
      <c r="AN67" s="46">
        <f>SUM(AR67:AU67)</f>
        <v>9</v>
      </c>
      <c r="AO67" s="47">
        <f>E65+F66+F69</f>
        <v>3</v>
      </c>
      <c r="AP67" s="46">
        <f>F65+E66+E69</f>
        <v>0</v>
      </c>
      <c r="AQ67" s="48">
        <f>AO67-AP67</f>
        <v>3</v>
      </c>
      <c r="AR67" s="46">
        <f>IF(ISBLANK(F66),0,IF(AT65=3,0,IF(AT65=1,1,3)))</f>
        <v>3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1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60202</v>
      </c>
      <c r="BA67" s="46" t="s">
        <v>73</v>
      </c>
      <c r="BB67" s="46">
        <f>10000*(AR67+AU67)+(E65-F65+F66-E66)*100+(E65+F66)</f>
        <v>60202</v>
      </c>
      <c r="BC67" s="48">
        <f>10000*(AS67+AU67)+(E65-F65+F69-E69)*100+(E65+F69)</f>
        <v>60202</v>
      </c>
      <c r="BD67" s="53">
        <f>-BF65</f>
        <v>-0.5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>
        <f>IF(H68=0,"",IF(AND(H68='Résultats officiels'!H68,AF!E68='Résultats officiels'!E68,'Résultats officiels'!F68=AF!F68),1,""))</f>
        <v>1</v>
      </c>
      <c r="D68" s="68" t="str">
        <f>G65</f>
        <v>Sénégal</v>
      </c>
      <c r="E68" s="217">
        <v>0</v>
      </c>
      <c r="F68" s="217">
        <v>1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3</v>
      </c>
      <c r="N68" s="117">
        <f>INDEX(AQ65:AQ68,MATCH(AK68,$AL65:$AL68,0))</f>
        <v>-3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2.98</v>
      </c>
      <c r="AM68" s="57" t="str">
        <f>G65</f>
        <v>Sénégal</v>
      </c>
      <c r="AN68" s="51">
        <f>SUM(AR68:AU68)</f>
        <v>3</v>
      </c>
      <c r="AO68" s="58">
        <f>F65+E67+E68</f>
        <v>1</v>
      </c>
      <c r="AP68" s="51">
        <f>E65+F67+F68</f>
        <v>2</v>
      </c>
      <c r="AQ68" s="59">
        <f>AO68-AP68</f>
        <v>-1</v>
      </c>
      <c r="AR68" s="51">
        <f>IF(ISBLANK(E68),0,IF(AU65=3,0,IF(AU65=1,1,3)))</f>
        <v>0</v>
      </c>
      <c r="AS68" s="51">
        <f>IF(ISBLANK(E67),0,IF(AU66=3,0,IF(AU66=1,1,3)))</f>
        <v>3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1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30001</v>
      </c>
      <c r="BB68" s="51">
        <f>10000*(AR68+AT68)+(E68-F68+F65-E65)*100+(E68+F65)</f>
        <v>-200</v>
      </c>
      <c r="BC68" s="59">
        <f>10000*(AS68+AT68)+(E67-F67+F65-E65)*100+(E67+F65)</f>
        <v>30001</v>
      </c>
      <c r="BD68" s="60">
        <f>-BG65</f>
        <v>0.5</v>
      </c>
      <c r="BE68" s="61">
        <f>-BG66</f>
        <v>-0.5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>
        <f>IF(H69=0,"",IF(AND(H69='Résultats officiels'!H69,AF!E69='Résultats officiels'!E69,'Résultats officiels'!F69=AF!F69),1,""))</f>
        <v>1</v>
      </c>
      <c r="D69" s="71" t="str">
        <f>G64</f>
        <v>Japon</v>
      </c>
      <c r="E69" s="217">
        <v>0</v>
      </c>
      <c r="F69" s="217">
        <v>1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165" priority="7" stopIfTrue="1">
      <formula>100*$V8+$W8&gt;100*$V9+$W9</formula>
    </cfRule>
  </conditionalFormatting>
  <conditionalFormatting sqref="U9 U11 U13 U15 U17 U19 U21 U23 U27 U29 U31 U33 U37 U39 U44">
    <cfRule type="expression" dxfId="164" priority="6" stopIfTrue="1">
      <formula>100*$V9+$W9&gt;100*$V8+$W8</formula>
    </cfRule>
  </conditionalFormatting>
  <conditionalFormatting sqref="AA43">
    <cfRule type="expression" dxfId="163" priority="5" stopIfTrue="1">
      <formula>100*$AB43+$AC43&gt;100*$AB44+$AC44</formula>
    </cfRule>
  </conditionalFormatting>
  <conditionalFormatting sqref="AA44">
    <cfRule type="expression" dxfId="162" priority="4" stopIfTrue="1">
      <formula>100*$AB44+$AC44&gt;100*$AB43+$AC43</formula>
    </cfRule>
  </conditionalFormatting>
  <conditionalFormatting sqref="J35:N35 J43:N43 J11:N11 J27:N27 J19:N19 J51:N51 J59:N59 J67:N67">
    <cfRule type="expression" dxfId="161" priority="3" stopIfTrue="1">
      <formula>OR($I11&lt;3)</formula>
    </cfRule>
  </conditionalFormatting>
  <conditionalFormatting sqref="J36:N36 J44:N44 J12:N12 J28:N28 J20:N20 J52:N52 J60:N60 J68:N68">
    <cfRule type="expression" dxfId="160" priority="2" stopIfTrue="1">
      <formula>$I12&lt;3</formula>
    </cfRule>
  </conditionalFormatting>
  <conditionalFormatting sqref="U46:U47 AA46:AA51">
    <cfRule type="cellIs" dxfId="159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4" t="s">
        <v>168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-1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officiels'!H8,AG!E8='Résultats officiels'!E8,'Résultats officiels'!F8=AG!F8),1,""))</f>
        <v/>
      </c>
      <c r="D8" s="67" t="s">
        <v>104</v>
      </c>
      <c r="E8" s="217">
        <v>2</v>
      </c>
      <c r="F8" s="217">
        <v>1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officiels'!U13=AG!U8),"E",""))</f>
        <v>E</v>
      </c>
      <c r="R8" s="98" t="str">
        <f>IF('Résultats officiels'!O8=0,"",IF(AND(U8='Résultats officiels'!U8,AG!U9='Résultats officiels'!U9),"A",""))</f>
        <v/>
      </c>
      <c r="S8" s="286" t="str">
        <f>IF(O8=0,"",IF(AND(R8="A",O8='Résultats officiels'!O8),1,IF(AND(AG!R9="A",AG!O8='Résultats officiels'!O12),1,"")))</f>
        <v/>
      </c>
      <c r="T8" s="287" t="str">
        <f>IF(O8=0,"",IF(AND(R8="A",O8='Résultats officiels'!O8,V8='Résultats officiels'!V8,'Résultats officiels'!V9=AG!V9),1,IF(AND(AG!R9="A",AG!O8='Résultats officiels'!O12,AG!V8='Résultats officiels'!V13,'Résultats officiels'!V12=AG!V9),1,"")))</f>
        <v/>
      </c>
      <c r="U8" s="99" t="str">
        <f>IF(OR(I10&lt;2),"A1",T(J9))</f>
        <v>Uruguay</v>
      </c>
      <c r="V8" s="218">
        <v>1</v>
      </c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officiels'!H9,AG!E9='Résultats officiels'!E9,'Résultats officiels'!F9=AG!F9),1,""))</f>
        <v/>
      </c>
      <c r="D9" s="68" t="s">
        <v>122</v>
      </c>
      <c r="E9" s="217">
        <v>2</v>
      </c>
      <c r="F9" s="217">
        <v>3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8</v>
      </c>
      <c r="M9" s="103">
        <f>INDEX(AP9:AP12,MATCH(AK9,$AL9:$AL12,0))</f>
        <v>3</v>
      </c>
      <c r="N9" s="105">
        <f>INDEX(AQ9:AQ12,MATCH(AK9,$AL9:$AL12,0))</f>
        <v>5</v>
      </c>
      <c r="O9" s="293"/>
      <c r="P9" s="293"/>
      <c r="Q9" s="97" t="str">
        <f>IF(AND('Résultats officiels'!O8&gt;0,U9='Résultats officiels'!U9),"E",IF(AND('Résultats officiels'!O12&gt;0,'Résultats officiels'!U12=AG!U9),"E",""))</f>
        <v>E</v>
      </c>
      <c r="R9" s="98" t="str">
        <f>IF('Résultats officiels'!O12=0,"",IF(AND(U8='Résultats officiels'!U13,'Résultats officiels'!U12=AG!U9),"A",""))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Espagne</v>
      </c>
      <c r="V9" s="219">
        <v>2</v>
      </c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1.9500000000000002</v>
      </c>
      <c r="AM9" s="21" t="str">
        <f>D8</f>
        <v>Russie</v>
      </c>
      <c r="AN9" s="22">
        <f>SUM(AR9:AU9)</f>
        <v>6</v>
      </c>
      <c r="AO9" s="23">
        <f>E8+E10+F12</f>
        <v>5</v>
      </c>
      <c r="AP9" s="22">
        <f>F8+F10+E12</f>
        <v>4</v>
      </c>
      <c r="AQ9" s="24">
        <f>AO9-AP9</f>
        <v>1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3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0</v>
      </c>
      <c r="AZ9" s="23">
        <f>10000*(AS9+AT9)+(E10-F10+E8-F8)*100+(E10+E8)</f>
        <v>60204</v>
      </c>
      <c r="BA9" s="22">
        <f>10000*(AS9+AU9)+(E8-F8+F12-E12)*100+(E8+F12)</f>
        <v>30003</v>
      </c>
      <c r="BB9" s="22">
        <f>10000*(AT9+AU9)+(E10-F10+F12-E12)*100+(E10+F12)</f>
        <v>30003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>
        <f>IF(H10=0,"",IF(H10='Résultats officiels'!H10,1,""))</f>
        <v>1</v>
      </c>
      <c r="C10" s="70" t="str">
        <f>IF(H10=0,"",IF(AND(H10='Résultats officiels'!H10,AG!E10='Résultats officiels'!E10,'Résultats officiels'!F10=AG!F10),1,""))</f>
        <v/>
      </c>
      <c r="D10" s="68" t="str">
        <f>D8</f>
        <v>Russie</v>
      </c>
      <c r="E10" s="217">
        <v>2</v>
      </c>
      <c r="F10" s="217">
        <v>1</v>
      </c>
      <c r="G10" s="73" t="str">
        <f>D9</f>
        <v>Egypte</v>
      </c>
      <c r="H10" s="95">
        <f t="shared" si="0"/>
        <v>1</v>
      </c>
      <c r="I10" s="106">
        <f>AI10</f>
        <v>2</v>
      </c>
      <c r="J10" s="107" t="str">
        <f>INDEX(AM9:AM12,MATCH(AK10,$AL9:$AL12,0))</f>
        <v>Russie</v>
      </c>
      <c r="K10" s="108">
        <f>INDEX(AN9:AN12,MATCH(AK10,$AL9:$AL12,0))</f>
        <v>6</v>
      </c>
      <c r="L10" s="109">
        <f>INDEX(AO9:AO12,MATCH(AK10,$AL9:$AL12,0))</f>
        <v>5</v>
      </c>
      <c r="M10" s="108">
        <f>INDEX(AP9:AP12,MATCH(AK10,$AL9:$AL12,0))</f>
        <v>4</v>
      </c>
      <c r="N10" s="110">
        <f>INDEX(AQ9:AQ12,MATCH(AK10,$AL9:$AL12,0))</f>
        <v>1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2</v>
      </c>
      <c r="P10" s="293"/>
      <c r="Q10" s="97" t="str">
        <f>IF(AND('Résultats officiels'!O10&gt;0,U10='Résultats officiels'!U10),"E",IF(AND('Résultats officiels'!O14&gt;0,'Résultats officiels'!U15=AG!U10),"E",""))</f>
        <v>E</v>
      </c>
      <c r="R10" s="98" t="str">
        <f>IF('Résultats officiels'!O10=0,"",IF(AND(U10='Résultats officiels'!U10,U11='Résultats officiels'!U11),"A",""))</f>
        <v>A</v>
      </c>
      <c r="S10" s="286" t="str">
        <f>IF(O10=0,"",IF(AND(R10="A",O10='Résultats officiels'!O10),1,IF(AND(AG!R11="A",AG!O10='Résultats officiels'!O14),1,"")))</f>
        <v/>
      </c>
      <c r="T10" s="310" t="str">
        <f>IF(O10=0,"",IF(AND(R10="A",O10='Résultats officiels'!O10,V10='Résultats officiels'!V10,'Résultats officiels'!V11=AG!V11),1,IF(AND(AG!R11="A",AG!O10='Résultats officiels'!O14,AG!V10='Résultats officiels'!V15,'Résultats officiels'!V14=AG!V11),1,"")))</f>
        <v/>
      </c>
      <c r="U10" s="99" t="str">
        <f>IF(OR(I26&lt;2),"C1",T(J25))</f>
        <v>France</v>
      </c>
      <c r="V10" s="218">
        <v>1</v>
      </c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1.9500000000000002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2</v>
      </c>
      <c r="AP10" s="22">
        <f>E8+E11+F13</f>
        <v>7</v>
      </c>
      <c r="AQ10" s="24">
        <f>AO10-AP10</f>
        <v>-5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-198</v>
      </c>
      <c r="BA10" s="22">
        <f>10000*(AR10+AU10)+(F8-E8+F11-E11)*100+(F8+F11)</f>
        <v>-399</v>
      </c>
      <c r="BB10" s="22" t="s">
        <v>73</v>
      </c>
      <c r="BC10" s="24">
        <f>10000*(AT10+AU10)+(F11-E11+E13-F13)*100+(F11+E13)</f>
        <v>-399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officiels'!H11,AG!E11='Résultats officiels'!E11,'Résultats officiels'!F11=AG!F11),1,""))</f>
        <v/>
      </c>
      <c r="D11" s="68" t="str">
        <f>G9</f>
        <v>Uruguay</v>
      </c>
      <c r="E11" s="217">
        <v>3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Egypte</v>
      </c>
      <c r="K11" s="111">
        <f>INDEX(AN9:AN12,MATCH(AK11,$AL9:$AL12,0))</f>
        <v>3</v>
      </c>
      <c r="L11" s="112">
        <f>INDEX(AO9:AO12,MATCH(AK11,$AL9:$AL12,0))</f>
        <v>5</v>
      </c>
      <c r="M11" s="111">
        <f>INDEX(AP9:AP12,MATCH(AK11,$AL9:$AL12,0))</f>
        <v>6</v>
      </c>
      <c r="N11" s="113">
        <f>INDEX(AQ9:AQ12,MATCH(AK11,$AL9:$AL12,0))</f>
        <v>-1</v>
      </c>
      <c r="O11" s="293"/>
      <c r="P11" s="293"/>
      <c r="Q11" s="97" t="str">
        <f>IF(AND('Résultats officiels'!O10&gt;0,U11='Résultats officiels'!U11),"E",IF(AND('Résultats officiels'!O14&gt;0,'Résultats officiels'!U14=AG!U11),"E",""))</f>
        <v>E</v>
      </c>
      <c r="R11" s="98" t="str">
        <f>IF('Résultats officiels'!O14=0,"",IF(AND(U10='Résultats officiels'!U15,'Résultats officiels'!U14=AG!U11),"A",""))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Argentine</v>
      </c>
      <c r="V11" s="219">
        <v>2</v>
      </c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2.97</v>
      </c>
      <c r="AL11" s="28">
        <f>SUM(BD11:BG11)+2.47</f>
        <v>2.97</v>
      </c>
      <c r="AM11" s="21" t="str">
        <f>D9</f>
        <v>Egypte</v>
      </c>
      <c r="AN11" s="22">
        <f>SUM(AR11:AU11)</f>
        <v>3</v>
      </c>
      <c r="AO11" s="23">
        <f>E9+F10+F13</f>
        <v>5</v>
      </c>
      <c r="AP11" s="22">
        <f>F9+E10+E13</f>
        <v>6</v>
      </c>
      <c r="AQ11" s="24">
        <f>AO11-AP11</f>
        <v>-1</v>
      </c>
      <c r="AR11" s="22">
        <f>IF(ISBLANK(F10),0,IF(AT9=3,0,IF(AT9=1,1,3)))</f>
        <v>0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30003</v>
      </c>
      <c r="BA11" s="22" t="s">
        <v>73</v>
      </c>
      <c r="BB11" s="22">
        <f>10000*(AR11+AU11)+(E9-F9+F10-E10)*100+(E9+F10)</f>
        <v>-197</v>
      </c>
      <c r="BC11" s="24">
        <f>10000*(AS11+AU11)+(E9-F9+F13-E13)*100+(E9+F13)</f>
        <v>30004</v>
      </c>
      <c r="BD11" s="29">
        <f>-BF9</f>
        <v>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officiels'!H12,AG!E12='Résultats officiels'!E12,'Résultats officiels'!F12=AG!F12),1,""))</f>
        <v/>
      </c>
      <c r="D12" s="68" t="str">
        <f>G9</f>
        <v>Uruguay</v>
      </c>
      <c r="E12" s="217">
        <v>2</v>
      </c>
      <c r="F12" s="217">
        <v>1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2</v>
      </c>
      <c r="M12" s="115">
        <f>INDEX(AP9:AP12,MATCH(AK12,$AL9:$AL12,0))</f>
        <v>7</v>
      </c>
      <c r="N12" s="117">
        <f>INDEX(AQ9:AQ12,MATCH(AK12,$AL9:$AL12,0))</f>
        <v>-5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officiels'!U9=AG!U12),"E",""))</f>
        <v>E</v>
      </c>
      <c r="R12" s="98" t="str">
        <f>IF('Résultats officiels'!O12=0,"",IF(AND(U12='Résultats officiels'!U12,'Résultats officiels'!U13=AG!U13),"A",""))</f>
        <v/>
      </c>
      <c r="S12" s="286" t="str">
        <f>IF(O12=0,"",IF(AND(R12="A",O12='Résultats officiels'!O12),1,IF(AND(AG!R13="A",AG!O12='Résultats officiels'!O8),1,"")))</f>
        <v/>
      </c>
      <c r="T12" s="308" t="str">
        <f>IF(O12=0,"",IF(AND(R12="A",O12='Résultats officiels'!O12,V12='Résultats officiels'!V12,'Résultats officiels'!V13=AG!V13),1,IF(AND(AG!R13="A",AG!O12='Résultats officiels'!O8,AG!V12='Résultats officiels'!V9,'Résultats officiels'!V8=AG!V13),1,"")))</f>
        <v/>
      </c>
      <c r="U12" s="99" t="str">
        <f>IF(OR(I18&lt;2),"B1",T(J17))</f>
        <v>Portugal</v>
      </c>
      <c r="V12" s="218">
        <v>3</v>
      </c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8</v>
      </c>
      <c r="AP12" s="27">
        <f>E9+F11+F12</f>
        <v>3</v>
      </c>
      <c r="AQ12" s="33">
        <f>AO12-AP12</f>
        <v>5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60405</v>
      </c>
      <c r="BB12" s="27">
        <f>10000*(AR12+AT12)+(F9-E9+E12-F12)*100+(F9+E12)</f>
        <v>60205</v>
      </c>
      <c r="BC12" s="33">
        <f>10000*(AS12+AT12)+(E11-F11+F9-E9)*100+(E11+F9)</f>
        <v>60406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officiels'!H13,AG!E13='Résultats officiels'!E13,'Résultats officiels'!F13=AG!F13),1,""))</f>
        <v/>
      </c>
      <c r="D13" s="71" t="str">
        <f>G8</f>
        <v>Arabie Saoudite</v>
      </c>
      <c r="E13" s="217">
        <v>1</v>
      </c>
      <c r="F13" s="217">
        <v>2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officiels'!U8=AG!U13),"E",""))</f>
        <v>E</v>
      </c>
      <c r="R13" s="98" t="str">
        <f>IF('Résultats officiels'!O8=0,"",IF(AND(U12='Résultats officiels'!U9,'Résultats officiels'!U8=AG!U13),"A",""))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Russie</v>
      </c>
      <c r="V13" s="219">
        <v>0</v>
      </c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1</v>
      </c>
      <c r="P14" s="293"/>
      <c r="Q14" s="97" t="str">
        <f>IF(AND('Résultats officiels'!O14&gt;0,U14='Résultats officiels'!U14),"E",IF(AND('Résultats officiels'!O10&gt;0,'Résultats officiels'!U11=AG!U14),"E",""))</f>
        <v>E</v>
      </c>
      <c r="R14" s="98" t="str">
        <f>IF('Résultats officiels'!O14=0,"",IF(AND(U14='Résultats officiels'!U14,'Résultats officiels'!U15=AG!U15),"A",""))</f>
        <v>A</v>
      </c>
      <c r="S14" s="286">
        <f>IF(O14=0,"",IF(AND(R14="A",O14='Résultats officiels'!O14),1,IF(AND(AG!R15="A",AG!O14='Résultats officiels'!O10),1,"")))</f>
        <v>1</v>
      </c>
      <c r="T14" s="308" t="str">
        <f>IF(O14=0,"",IF(AND(R14="A",O14='Résultats officiels'!O14,V14='Résultats officiels'!V14,'Résultats officiels'!V15=AG!V15),1,IF(AND(AG!R15="A",AG!O14='Résultats officiels'!O10,AG!V14='Résultats officiels'!V11,'Résultats officiels'!V10=AG!V15),1,"")))</f>
        <v/>
      </c>
      <c r="U14" s="99" t="str">
        <f>IF(OR(I34&lt;2),"D1",T(J33))</f>
        <v>Croatie</v>
      </c>
      <c r="V14" s="218">
        <v>2</v>
      </c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officiels'!U10=AG!U15),"E",""))</f>
        <v>E</v>
      </c>
      <c r="R15" s="98" t="str">
        <f>IF('Résultats officiels'!O10=0,"",IF(AND(U15='Résultats officiels'!U10,'Résultats officiels'!U11=AG!U14),"A",""))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19">
        <v>0</v>
      </c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officiels'!H16,AG!E16='Résultats officiels'!E16,'Résultats officiels'!F16=AG!F16),1,""))</f>
        <v/>
      </c>
      <c r="D16" s="67" t="s">
        <v>124</v>
      </c>
      <c r="E16" s="217">
        <v>2</v>
      </c>
      <c r="F16" s="217">
        <v>0</v>
      </c>
      <c r="G16" s="72" t="s">
        <v>96</v>
      </c>
      <c r="H16" s="95">
        <f t="shared" si="0"/>
        <v>1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officiels'!U21=AG!U16),"E",""))</f>
        <v>E</v>
      </c>
      <c r="R16" s="98" t="str">
        <f>IF('Résultats officiels'!O16=0,"",IF(AND(U16='Résultats officiels'!U16,'Résultats officiels'!U17=AG!U17),"A",""))</f>
        <v/>
      </c>
      <c r="S16" s="286" t="str">
        <f>IF(O16=0,"",IF(AND(R16="A",O16='Résultats officiels'!O16),1,IF(AND(AG!R17="A",AG!O16='Résultats officiels'!O20),1,"")))</f>
        <v/>
      </c>
      <c r="T16" s="308" t="str">
        <f>IF(O16=0,"",IF(AND(R16="A",O16='Résultats officiels'!O16,V16='Résultats officiels'!V16,'Résultats officiels'!V17=AG!V17),1,IF(AND(AG!R17="A",AG!O16='Résultats officiels'!O20,AG!V16='Résultats officiels'!V21,'Résultats officiels'!V20=AG!V17),1,"")))</f>
        <v/>
      </c>
      <c r="U16" s="121" t="str">
        <f>IF(OR(I42&lt;2),"E1",T(J41))</f>
        <v>Brésil</v>
      </c>
      <c r="V16" s="218">
        <v>3</v>
      </c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officiels'!H17,AG!E17='Résultats officiels'!E17,'Résultats officiels'!F17=AG!F17),1,""))</f>
        <v/>
      </c>
      <c r="D17" s="68" t="s">
        <v>101</v>
      </c>
      <c r="E17" s="217">
        <v>2</v>
      </c>
      <c r="F17" s="217">
        <v>0</v>
      </c>
      <c r="G17" s="73" t="s">
        <v>75</v>
      </c>
      <c r="H17" s="95">
        <f t="shared" si="0"/>
        <v>1</v>
      </c>
      <c r="I17" s="101">
        <f>AI17</f>
        <v>1</v>
      </c>
      <c r="J17" s="122" t="str">
        <f>INDEX(AM17:AM20,MATCH(AK17,$AL17:$AL20,0))</f>
        <v>Portugal</v>
      </c>
      <c r="K17" s="103">
        <f>INDEX(AN17:AN20,MATCH(AK17,$AL17:$AL20,0))</f>
        <v>9</v>
      </c>
      <c r="L17" s="104">
        <f>INDEX(AO17:AO20,MATCH(AK17,$AL17:$AL20,0))</f>
        <v>7</v>
      </c>
      <c r="M17" s="103">
        <f>INDEX(AP17:AP20,MATCH(AK17,$AL17:$AL20,0))</f>
        <v>0</v>
      </c>
      <c r="N17" s="123">
        <f>INDEX(AQ17:AQ20,MATCH(AK17,$AL17:$AL20,0))</f>
        <v>7</v>
      </c>
      <c r="O17" s="293"/>
      <c r="P17" s="293"/>
      <c r="Q17" s="97" t="str">
        <f>IF(AND('Résultats officiels'!O16&gt;0,U17='Résultats officiels'!U17),"E",IF(AND('Résultats officiels'!O20&gt;0,'Résultats officiels'!U20=AG!U17),"E",""))</f>
        <v>E</v>
      </c>
      <c r="R17" s="98" t="str">
        <f>IF('Résultats officiels'!O20=0,"",IF(AND(U16='Résultats officiels'!U21,'Résultats officiels'!U20=AG!U17),"A",""))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Suède</v>
      </c>
      <c r="V17" s="219">
        <v>0</v>
      </c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0.9700000000000002</v>
      </c>
      <c r="AL17" s="20">
        <f>SUM(BD17:BG17)+2.45</f>
        <v>2.95</v>
      </c>
      <c r="AM17" s="21" t="str">
        <f>D16</f>
        <v>Maroc</v>
      </c>
      <c r="AN17" s="22">
        <f>SUM(AR17:AU17)</f>
        <v>3</v>
      </c>
      <c r="AO17" s="23">
        <f>E16+E18+F20</f>
        <v>2</v>
      </c>
      <c r="AP17" s="22">
        <f>F16+F18+E20</f>
        <v>4</v>
      </c>
      <c r="AQ17" s="24">
        <f>AO17-AP17</f>
        <v>-2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30002</v>
      </c>
      <c r="BA17" s="22">
        <f>10000*(AS17+AU17)+(E16-F16+F20-E20)*100+(E16+F20)</f>
        <v>30002</v>
      </c>
      <c r="BB17" s="22">
        <f>10000*(AT17+AU17)+(F20-E20+E18-F18)*100+(F20+E18)</f>
        <v>-400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officiels'!H18,AG!E18='Résultats officiels'!E18,'Résultats officiels'!F18=AG!F18),1,""))</f>
        <v/>
      </c>
      <c r="D18" s="68" t="str">
        <f>D16</f>
        <v>Maroc</v>
      </c>
      <c r="E18" s="217">
        <v>0</v>
      </c>
      <c r="F18" s="217">
        <v>2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Espagne</v>
      </c>
      <c r="K18" s="108">
        <f>INDEX(AN17:AN20,MATCH(AK18,$AL17:$AL20,0))</f>
        <v>6</v>
      </c>
      <c r="L18" s="109">
        <f>INDEX(AO17:AO20,MATCH(AK18,$AL17:$AL20,0))</f>
        <v>4</v>
      </c>
      <c r="M18" s="108">
        <f>INDEX(AP17:AP20,MATCH(AK18,$AL17:$AL20,0))</f>
        <v>2</v>
      </c>
      <c r="N18" s="110">
        <f>INDEX(AQ17:AQ20,MATCH(AK18,$AL17:$AL20,0))</f>
        <v>2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1</v>
      </c>
      <c r="P18" s="293"/>
      <c r="Q18" s="97" t="str">
        <f>IF(AND('Résultats officiels'!O18&gt;0,U18='Résultats officiels'!U18),"E",IF(AND('Résultats officiels'!O22&gt;0,'Résultats officiels'!U23=AG!U18),"E",""))</f>
        <v>E</v>
      </c>
      <c r="R18" s="98" t="str">
        <f>IF('Résultats officiels'!O18=0,"",IF(AND(U18='Résultats officiels'!U18,'Résultats officiels'!U19=AG!U19),"A",""))</f>
        <v/>
      </c>
      <c r="S18" s="286" t="str">
        <f>IF(O18=0,"",IF(AND(R18="A",O18='Résultats officiels'!O18),1,IF(AND(AG!R19="A",AG!O18='Résultats officiels'!O22),1,"")))</f>
        <v/>
      </c>
      <c r="T18" s="308" t="str">
        <f>IF(O18=0,"",IF(AND(R18="A",O18='Résultats officiels'!O18,V18='Résultats officiels'!V18,'Résultats officiels'!V19=AG!V19),1,IF(AND(AG!R19="A",AG!O18='Résultats officiels'!O22,AG!V18='Résultats officiels'!V23,'Résultats officiels'!V22=AG!V19),1,"")))</f>
        <v/>
      </c>
      <c r="U18" s="121" t="str">
        <f>IF(OR(I58&lt;2),"G1",T(J57))</f>
        <v>Angleterre</v>
      </c>
      <c r="V18" s="218">
        <v>1</v>
      </c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1.98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7</v>
      </c>
      <c r="AQ18" s="24">
        <f>AO18-AP18</f>
        <v>-7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-500</v>
      </c>
      <c r="BA18" s="22">
        <f>10000*(AR18+AU18)+(F16-E16+F19-E19)*100+(F16+F19)</f>
        <v>-400</v>
      </c>
      <c r="BB18" s="22" t="s">
        <v>73</v>
      </c>
      <c r="BC18" s="24">
        <f>10000*(AT18+AU18)+(F19-E19+E21-F21)*100+(F19+E21)</f>
        <v>-500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officiels'!H19,AG!E19='Résultats officiels'!E19,'Résultats officiels'!F19=AG!F19),1,""))</f>
        <v/>
      </c>
      <c r="D19" s="68" t="str">
        <f>G17</f>
        <v>Espagne</v>
      </c>
      <c r="E19" s="217">
        <v>2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3</v>
      </c>
      <c r="L19" s="112">
        <f>INDEX(AO17:AO20,MATCH(AK19,$AL17:$AL20,0))</f>
        <v>2</v>
      </c>
      <c r="M19" s="111">
        <f>INDEX(AP17:AP20,MATCH(AK19,$AL17:$AL20,0))</f>
        <v>4</v>
      </c>
      <c r="N19" s="113">
        <f>INDEX(AQ17:AQ20,MATCH(AK19,$AL17:$AL20,0))</f>
        <v>-2</v>
      </c>
      <c r="O19" s="293"/>
      <c r="P19" s="293"/>
      <c r="Q19" s="97" t="str">
        <f>IF(AND('Résultats officiels'!O18&gt;0,U19='Résultats officiels'!U19),"E",IF(AND('Résultats officiels'!O22&gt;0,'Résultats officiels'!U22=AG!U19),"E",""))</f>
        <v>E</v>
      </c>
      <c r="R19" s="98" t="str">
        <f>IF('Résultats officiels'!O22=0,"",IF(AND(U18='Résultats officiels'!U23,'Résultats officiels'!U22=AG!U19),"A",""))</f>
        <v>A</v>
      </c>
      <c r="S19" s="286" t="str">
        <f>IF(Y19=0,"",IF(Y19='Résultats officiels'!Y19,1,""))</f>
        <v/>
      </c>
      <c r="T19" s="308"/>
      <c r="U19" s="121" t="str">
        <f>IF(OR(I67&lt;3,I66&lt;2),"H2",T(J66))</f>
        <v>Colombie</v>
      </c>
      <c r="V19" s="219">
        <v>2</v>
      </c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0.9700000000000002</v>
      </c>
      <c r="AM19" s="21" t="str">
        <f>D17</f>
        <v>Portugal</v>
      </c>
      <c r="AN19" s="22">
        <f>SUM(AR19:AU19)</f>
        <v>9</v>
      </c>
      <c r="AO19" s="23">
        <f>E17+F18+F21</f>
        <v>7</v>
      </c>
      <c r="AP19" s="22">
        <f>F17+E18+E21</f>
        <v>0</v>
      </c>
      <c r="AQ19" s="24">
        <f>AO19-AP19</f>
        <v>7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3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1</v>
      </c>
      <c r="AZ19" s="23">
        <f>10000*(AR19+AS19)+(F18-E18+F21-E21)*100+(F18+F21)</f>
        <v>60505</v>
      </c>
      <c r="BA19" s="22" t="s">
        <v>73</v>
      </c>
      <c r="BB19" s="22">
        <f>10000*(AR19+AU19)+(E17-F17+F18-E18)*100+(E17+F18)</f>
        <v>60404</v>
      </c>
      <c r="BC19" s="24">
        <f>10000*(AS19+AU19)+(E17-F17+F21-E21)*100+(E17+F21)</f>
        <v>60505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-0.5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officiels'!H20,AG!E20='Résultats officiels'!E20,'Résultats officiels'!F20=AG!F20),1,""))</f>
        <v/>
      </c>
      <c r="D20" s="68" t="str">
        <f>G17</f>
        <v>Espagne</v>
      </c>
      <c r="E20" s="217">
        <v>2</v>
      </c>
      <c r="F20" s="217">
        <v>0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7</v>
      </c>
      <c r="N20" s="117">
        <f>INDEX(AQ17:AQ20,MATCH(AK20,$AL17:$AL20,0))</f>
        <v>-7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officiels'!U17=AG!U20),"E",""))</f>
        <v/>
      </c>
      <c r="R20" s="98" t="str">
        <f>IF('Résultats officiels'!O20=0,"",IF(AND(U20='Résultats officiels'!U20,'Résultats officiels'!U21=AG!U21),"A",""))</f>
        <v/>
      </c>
      <c r="S20" s="286" t="str">
        <f>IF(O20=0,"",IF(AND(R20="A",O20='Résultats officiels'!O20),1,IF(AND(AG!R21="A",AG!O20='Résultats officiels'!O16),1,"")))</f>
        <v/>
      </c>
      <c r="T20" s="308" t="str">
        <f>IF(O20=0,"",IF(AND(R20="A",O20='Résultats officiels'!O20,V20='Résultats officiels'!V20,'Résultats officiels'!V21=AG!V21),1,IF(AND(AG!R21="A",AG!O20='Résultats officiels'!O16,AG!V20='Résultats officiels'!V17,'Résultats officiels'!V16=AG!V21),1,"")))</f>
        <v/>
      </c>
      <c r="U20" s="121" t="str">
        <f>IF(OR(I50&lt;2),"F1",T(J49))</f>
        <v>Allemagne</v>
      </c>
      <c r="V20" s="218">
        <v>2</v>
      </c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1.98</v>
      </c>
      <c r="AM20" s="31" t="str">
        <f>G17</f>
        <v>Espagne</v>
      </c>
      <c r="AN20" s="27">
        <f>SUM(AR20:AU20)</f>
        <v>6</v>
      </c>
      <c r="AO20" s="32">
        <f>F17+E19+E20</f>
        <v>4</v>
      </c>
      <c r="AP20" s="27">
        <f>E17+F19+F20</f>
        <v>2</v>
      </c>
      <c r="AQ20" s="33">
        <f>AO20-AP20</f>
        <v>2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0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0</v>
      </c>
      <c r="AY20" s="33" t="s">
        <v>73</v>
      </c>
      <c r="AZ20" s="32" t="s">
        <v>73</v>
      </c>
      <c r="BA20" s="27">
        <f>10000*(AR20+AS20)+(E19-F19+E20-F20)*100+(E19+E20)</f>
        <v>60404</v>
      </c>
      <c r="BB20" s="27">
        <f>10000*(AR20+AT20)+(E20-F20+F17-E17)*100+(E20+F17)</f>
        <v>30002</v>
      </c>
      <c r="BC20" s="33">
        <f>10000*(AS20+AT20)+(E19-F19+F17-E17)*100+(E19+F17)</f>
        <v>30002</v>
      </c>
      <c r="BD20" s="34">
        <f>-BG17</f>
        <v>-0.5</v>
      </c>
      <c r="BE20" s="35">
        <f>-BG18</f>
        <v>-0.5</v>
      </c>
      <c r="BF20" s="35">
        <f>-BG19</f>
        <v>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officiels'!H21,AG!E21='Résultats officiels'!E21,'Résultats officiels'!F21=AG!F21),1,""))</f>
        <v/>
      </c>
      <c r="D21" s="71" t="str">
        <f>G16</f>
        <v>Iran</v>
      </c>
      <c r="E21" s="217">
        <v>0</v>
      </c>
      <c r="F21" s="217">
        <v>3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officiels'!U16=AG!U21),"E",""))</f>
        <v>E</v>
      </c>
      <c r="R21" s="98" t="str">
        <f>IF('Résultats officiels'!O16=0,"",IF(AND(U20='Résultats officiels'!U17,'Résultats officiels'!U16=AG!U21),"A",""))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0</v>
      </c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officiels'!U19=AG!U22),"E",""))</f>
        <v/>
      </c>
      <c r="R22" s="98" t="str">
        <f>IF('Résultats officiels'!O22=0,"",IF(AND(U22='Résultats officiels'!U22,'Résultats officiels'!U23=AG!U23),"A",""))</f>
        <v/>
      </c>
      <c r="S22" s="286" t="str">
        <f>IF(O22=0,"",IF(AND(R22="A",O22='Résultats officiels'!O22),1,IF(AND(AG!R23="A",AG!O22='Résultats officiels'!O18),1,"")))</f>
        <v/>
      </c>
      <c r="T22" s="308" t="str">
        <f>IF(O22=0,"",IF(AND(R22="A",O22='Résultats officiels'!O22,V22='Résultats officiels'!V22,'Résultats officiels'!V23=AG!V23),1,IF(AND(AG!R23="A",AG!O22='Résultats officiels'!O18,AG!V22='Résultats officiels'!V19,'Résultats officiels'!V18=AG!V23),1,"")))</f>
        <v/>
      </c>
      <c r="U22" s="121" t="str">
        <f>IF(OR(I66&lt;2),"H1",T(J65))</f>
        <v>Pologne</v>
      </c>
      <c r="V22" s="218">
        <v>3</v>
      </c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officiels'!U18=AG!U23),"E",""))</f>
        <v>E</v>
      </c>
      <c r="R23" s="98" t="str">
        <f>IF('Résultats officiels'!O18=0,"",IF(AND(U22='Résultats officiels'!U19,'Résultats officiels'!U18=AG!U23),"A",""))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Belgique</v>
      </c>
      <c r="V23" s="219">
        <v>2</v>
      </c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officiels'!H24,AG!E24='Résultats officiels'!E24,'Résultats officiels'!F24=AG!F24),1,""))</f>
        <v/>
      </c>
      <c r="D24" s="67" t="s">
        <v>88</v>
      </c>
      <c r="E24" s="217">
        <v>2</v>
      </c>
      <c r="F24" s="217">
        <v>0</v>
      </c>
      <c r="G24" s="72" t="s">
        <v>76</v>
      </c>
      <c r="H24" s="95">
        <f t="shared" si="0"/>
        <v>1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>
        <f>IF(H25=0,"",IF(H25='Résultats officiels'!H25,1,""))</f>
        <v>1</v>
      </c>
      <c r="C25" s="75" t="str">
        <f>IF(H25=0,"",IF(AND(H25='Résultats officiels'!H25,AG!E25='Résultats officiels'!E25,'Résultats officiels'!F25=AG!F25),1,""))</f>
        <v/>
      </c>
      <c r="D25" s="68" t="s">
        <v>125</v>
      </c>
      <c r="E25" s="217">
        <v>0</v>
      </c>
      <c r="F25" s="217">
        <v>2</v>
      </c>
      <c r="G25" s="73" t="s">
        <v>126</v>
      </c>
      <c r="H25" s="95">
        <f t="shared" si="0"/>
        <v>2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5</v>
      </c>
      <c r="M25" s="103">
        <f>INDEX(AP25:AP28,MATCH(AK25,$AL25:$AL28,0))</f>
        <v>1</v>
      </c>
      <c r="N25" s="123">
        <f>INDEX(AQ25:AQ28,MATCH(AK25,$AL25:$AL28,0))</f>
        <v>4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5</v>
      </c>
      <c r="AP25" s="22">
        <f>F24+F26+E28</f>
        <v>1</v>
      </c>
      <c r="AQ25" s="24">
        <f>AO25-AP25</f>
        <v>4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60304</v>
      </c>
      <c r="BA25" s="22">
        <f>10000*(AS25+AU25)+(E24-F24+F28-E28)*100+(E24+F28)</f>
        <v>60303</v>
      </c>
      <c r="BB25" s="22">
        <f>10000*(AT25+AU25)+(F28-E28+E26-F26)*100+(F28+E26)</f>
        <v>60203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officiels'!H26,AG!E26='Résultats officiels'!E26,'Résultats officiels'!F26=AG!F26),1,""))</f>
        <v/>
      </c>
      <c r="D26" s="68" t="str">
        <f>D24</f>
        <v>France</v>
      </c>
      <c r="E26" s="217">
        <v>2</v>
      </c>
      <c r="F26" s="217">
        <v>1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6</v>
      </c>
      <c r="L26" s="109">
        <f>INDEX(AO25:AO28,MATCH(AK26,$AL25:$AL28,0))</f>
        <v>4</v>
      </c>
      <c r="M26" s="108">
        <f>INDEX(AP25:AP28,MATCH(AK26,$AL25:$AL28,0))</f>
        <v>1</v>
      </c>
      <c r="N26" s="110">
        <f>INDEX(AQ25:AQ28,MATCH(AK26,$AL25:$AL28,0))</f>
        <v>3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officiels'!U28=AG!U26),"E",""))</f>
        <v/>
      </c>
      <c r="R26" s="98" t="str">
        <f>IF('Résultats officiels'!O26=0,"",IF(AND(U26='Résultats officiels'!U26,'Résultats officiels'!U27=AG!U27),"A",""))</f>
        <v/>
      </c>
      <c r="S26" s="286" t="str">
        <f>IF(O26=0,"",IF(AND(R26="A",O26='Résultats officiels'!O26),1,IF(AND(AG!R27="A",AG!O26='Résultats officiels'!O28),1,"")))</f>
        <v/>
      </c>
      <c r="T26" s="287" t="str">
        <f>IF(O26=0,"",IF(AND(R26="A",O26='Résultats officiels'!O26,V26='Résultats officiels'!V26,'Résultats officiels'!V27=AG!V27),1,IF(AND(AG!R27="A",AG!O26='Résultats officiels'!O28,AG!V26='Résultats officiels'!V28,'Résultats officiels'!V29=AG!V27),1,"")))</f>
        <v/>
      </c>
      <c r="U26" s="125" t="str">
        <f>IF(100*V8+W8&gt;100*V9+W9,U8,IF(100*V8+W8&lt;100*V9+W9,U9,CONCATENATE(U8," ou ",U9)))</f>
        <v>Espagne</v>
      </c>
      <c r="V26" s="218">
        <v>1</v>
      </c>
      <c r="W26" s="100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3.96</v>
      </c>
      <c r="AM26" s="21" t="str">
        <f>G24</f>
        <v>Australie</v>
      </c>
      <c r="AN26" s="22">
        <f>SUM(AR26:AU26)</f>
        <v>0</v>
      </c>
      <c r="AO26" s="23">
        <f>F24+F27+E29</f>
        <v>0</v>
      </c>
      <c r="AP26" s="22">
        <f>E24+E27+F29</f>
        <v>5</v>
      </c>
      <c r="AQ26" s="24">
        <f>AO26-AP26</f>
        <v>-5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-300</v>
      </c>
      <c r="BA26" s="22">
        <f>10000*(AR26+AU26)+(F24-E24+F27-E27)*100+(F24+F27)</f>
        <v>-400</v>
      </c>
      <c r="BB26" s="22" t="s">
        <v>73</v>
      </c>
      <c r="BC26" s="24">
        <f>10000*(AT26+AU26)+(F27-E27+E29-F29)*100+(F27+E29)</f>
        <v>-300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officiels'!H27,AG!E27='Résultats officiels'!E27,'Résultats officiels'!F27=AG!F27),1,""))</f>
        <v/>
      </c>
      <c r="D27" s="68" t="str">
        <f>G25</f>
        <v>Danemark</v>
      </c>
      <c r="E27" s="217">
        <v>2</v>
      </c>
      <c r="F27" s="217">
        <v>0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Pérou</v>
      </c>
      <c r="K27" s="111">
        <f>INDEX(AN25:AN28,MATCH(AK27,$AL25:$AL28,0))</f>
        <v>3</v>
      </c>
      <c r="L27" s="112">
        <f>INDEX(AO25:AO28,MATCH(AK27,$AL25:$AL28,0))</f>
        <v>2</v>
      </c>
      <c r="M27" s="111">
        <f>INDEX(AP25:AP28,MATCH(AK27,$AL25:$AL28,0))</f>
        <v>4</v>
      </c>
      <c r="N27" s="113">
        <f>INDEX(AQ25:AQ28,MATCH(AK27,$AL25:$AL28,0))</f>
        <v>-2</v>
      </c>
      <c r="O27" s="293"/>
      <c r="P27" s="293"/>
      <c r="Q27" s="97" t="str">
        <f>IF(AND('Résultats officiels'!O26&gt;0,U27='Résultats officiels'!U27),"E",IF(AND('Résultats officiels'!O28&gt;0,'Résultats officiels'!U29=AG!U27),"E",""))</f>
        <v/>
      </c>
      <c r="R27" s="98" t="str">
        <f>IF('Résultats officiels'!O28=0,"",IF(AND(U26='Résultats officiels'!U28,'Résultats officiels'!U29=AG!U27),"A",""))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Argentine</v>
      </c>
      <c r="V27" s="219">
        <v>2</v>
      </c>
      <c r="W27" s="100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2.97</v>
      </c>
      <c r="AL27" s="28">
        <f>SUM(BD27:BG27)+2.47</f>
        <v>2.97</v>
      </c>
      <c r="AM27" s="21" t="str">
        <f>D25</f>
        <v>Pérou</v>
      </c>
      <c r="AN27" s="22">
        <f>SUM(AR27:AU27)</f>
        <v>3</v>
      </c>
      <c r="AO27" s="23">
        <f>E25+F26+F29</f>
        <v>2</v>
      </c>
      <c r="AP27" s="22">
        <f>F25+E26+E29</f>
        <v>4</v>
      </c>
      <c r="AQ27" s="24">
        <f>AO27-AP27</f>
        <v>-2</v>
      </c>
      <c r="AR27" s="22">
        <f>IF(ISBLANK(F26),0,IF(AT25=3,0,IF(AT25=1,1,3)))</f>
        <v>0</v>
      </c>
      <c r="AS27" s="22">
        <f>IF(ISBLANK(F29),0,IF(F29&gt;E29,3,IF(F29=E29,1,0)))</f>
        <v>3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30002</v>
      </c>
      <c r="BA27" s="22" t="s">
        <v>73</v>
      </c>
      <c r="BB27" s="22">
        <f>10000*(AR27+AU27)+(E25-F25+F26-E26)*100+(E25+F26)</f>
        <v>-299</v>
      </c>
      <c r="BC27" s="24">
        <f>10000*(AS27+AU27)+(E25-F25+F29-E29)*100+(E25+F29)</f>
        <v>29901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officiels'!H28,AG!E28='Résultats officiels'!E28,'Résultats officiels'!F28=AG!F28),1,""))</f>
        <v/>
      </c>
      <c r="D28" s="68" t="str">
        <f>G25</f>
        <v>Danemark</v>
      </c>
      <c r="E28" s="217">
        <v>0</v>
      </c>
      <c r="F28" s="217">
        <v>1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Australie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5</v>
      </c>
      <c r="N28" s="117">
        <f>INDEX(AQ25:AQ28,MATCH(AK28,$AL25:$AL28,0))</f>
        <v>-5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officiels'!U26=AG!U28),"E",""))</f>
        <v/>
      </c>
      <c r="R28" s="98" t="str">
        <f>IF('Résultats officiels'!O28=0,"",IF(AND(U28='Résultats officiels'!U28,'Résultats officiels'!U29=AG!U29),"A",""))</f>
        <v/>
      </c>
      <c r="S28" s="286" t="str">
        <f>IF(O28=0,"",IF(AND(R28="A",O28='Résultats officiels'!O28),1,IF(AND(AG!R29="A",AG!O28='Résultats officiels'!O26),1,"")))</f>
        <v/>
      </c>
      <c r="T28" s="287" t="str">
        <f>IF(O28=0,"",IF(AND(R28="A",O28='Résultats officiels'!O28,V28='Résultats officiels'!V28,'Résultats officiels'!V29=AG!V29),1,IF(AND(AG!R29="A",AG!O28='Résultats officiels'!O26,AG!V28='Résultats officiels'!V26,'Résultats officiels'!V27=AG!V29),1,"")))</f>
        <v/>
      </c>
      <c r="U28" s="125" t="str">
        <f>IF(100*V12+W12&gt;100*V13+W13,U12,IF(100*V12+W12&lt;100*V13+W13,U13,CONCATENATE(U12," ou ",U13)))</f>
        <v>Portugal</v>
      </c>
      <c r="V28" s="218">
        <v>3</v>
      </c>
      <c r="W28" s="100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3.96</v>
      </c>
      <c r="AL28" s="30">
        <f>SUM(BD28:BG28)+2.48</f>
        <v>1.98</v>
      </c>
      <c r="AM28" s="31" t="str">
        <f>G25</f>
        <v>Danemark</v>
      </c>
      <c r="AN28" s="27">
        <f>SUM(AR28:AU28)</f>
        <v>6</v>
      </c>
      <c r="AO28" s="32">
        <f>F25+E27+E28</f>
        <v>4</v>
      </c>
      <c r="AP28" s="27">
        <f>E25+F27+F28</f>
        <v>1</v>
      </c>
      <c r="AQ28" s="33">
        <f>AO28-AP28</f>
        <v>3</v>
      </c>
      <c r="AR28" s="27">
        <f>IF(ISBLANK(E28),0,IF(AU25=3,0,IF(AU25=1,1,3)))</f>
        <v>0</v>
      </c>
      <c r="AS28" s="27">
        <f>IF(ISBLANK(E27),0,IF(AU26=3,0,IF(AU26=1,1,3)))</f>
        <v>3</v>
      </c>
      <c r="AT28" s="27">
        <f>IF(ISBLANK(F25),0,IF(AU27=3,0,IF(AU27=1,1,3)))</f>
        <v>3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30102</v>
      </c>
      <c r="BB28" s="27">
        <f>10000*(AR28+AT28)+(E28-F28+F25-E25)*100+(E28+F25)</f>
        <v>30102</v>
      </c>
      <c r="BC28" s="33">
        <f>10000*(AS28+AT28)+(E27-F27+F25-E25)*100+(E27+F25)</f>
        <v>60404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>
        <f>IF(H29=0,"",IF(H29='Résultats officiels'!H29,1,""))</f>
        <v>1</v>
      </c>
      <c r="C29" s="75" t="str">
        <f>IF(H29=0,"",IF(AND(H29='Résultats officiels'!H29,AG!E29='Résultats officiels'!E29,'Résultats officiels'!F29=AG!F29),1,""))</f>
        <v/>
      </c>
      <c r="D29" s="71" t="str">
        <f>G24</f>
        <v>Australie</v>
      </c>
      <c r="E29" s="217">
        <v>0</v>
      </c>
      <c r="F29" s="217">
        <v>1</v>
      </c>
      <c r="G29" s="74" t="str">
        <f>D25</f>
        <v>Pérou</v>
      </c>
      <c r="H29" s="95">
        <f t="shared" si="0"/>
        <v>2</v>
      </c>
      <c r="I29" s="118"/>
      <c r="J29" s="119" t="str">
        <f>IF(OR(I27&lt;3,I26&lt;2),"TIRAGE AU SORT !!!"," ")</f>
        <v xml:space="preserve"> 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officiels'!U27=AG!U29),"E",""))</f>
        <v>E</v>
      </c>
      <c r="R29" s="98" t="str">
        <f>IF('Résultats officiels'!O26=0,"",IF(AND(U28='Résultats officiels'!U26,'Résultats officiels'!U27=AG!U29),"A",""))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Croatie</v>
      </c>
      <c r="V29" s="219">
        <v>1</v>
      </c>
      <c r="W29" s="100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officiels'!U32=AG!U30),"E",""))</f>
        <v>E</v>
      </c>
      <c r="R30" s="98" t="str">
        <f>IF('Résultats officiels'!O30=0,"",IF(AND(U30='Résultats officiels'!U30,'Résultats officiels'!U31=AG!U31),"A",""))</f>
        <v/>
      </c>
      <c r="S30" s="286" t="str">
        <f>IF(O30=0,"",IF(AND(R30="A",O30='Résultats officiels'!O30),1,IF(AND(AG!R31="A",AG!O30='Résultats officiels'!O32),1,"")))</f>
        <v/>
      </c>
      <c r="T30" s="287" t="str">
        <f>IF(O30=0,"",IF(AND(R30="A",O30='Résultats officiels'!O30,V30='Résultats officiels'!V30,'Résultats officiels'!V31=AG!V31),1,IF(AND(AG!R31="A",AG!O30='Résultats officiels'!O32,AG!V30='Résultats officiels'!V32,'Résultats officiels'!V33=AG!V31),1,"")))</f>
        <v/>
      </c>
      <c r="U30" s="125" t="str">
        <f>IF(100*V16+W16&gt;100*V17+W17,U16,IF(100*V16+W16&lt;100*V17+W17,U17,CONCATENATE(U16," ou ",U17)))</f>
        <v>Brésil</v>
      </c>
      <c r="V30" s="218">
        <v>2</v>
      </c>
      <c r="W30" s="100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officiels'!U33=AG!U31),"E",""))</f>
        <v/>
      </c>
      <c r="R31" s="98" t="str">
        <f>IF('Résultats officiels'!O32=0,"",IF(AND(U30='Résultats officiels'!U32,'Résultats officiels'!U33=AG!U31),"A",""))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Colombie</v>
      </c>
      <c r="V31" s="219">
        <v>1</v>
      </c>
      <c r="W31" s="100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officiels'!H32,AG!E32='Résultats officiels'!E32,'Résultats officiels'!F32=AG!F32),1,""))</f>
        <v/>
      </c>
      <c r="D32" s="67" t="s">
        <v>94</v>
      </c>
      <c r="E32" s="217">
        <v>2</v>
      </c>
      <c r="F32" s="217">
        <v>0</v>
      </c>
      <c r="G32" s="72" t="s">
        <v>127</v>
      </c>
      <c r="H32" s="95">
        <f t="shared" si="0"/>
        <v>1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officiels'!U30=AG!U32),"E",""))</f>
        <v/>
      </c>
      <c r="R32" s="98" t="str">
        <f>IF('Résultats officiels'!O32=0,"",IF(AND(U32='Résultats officiels'!U32,'Résultats officiels'!U33=AG!U33),"A",""))</f>
        <v/>
      </c>
      <c r="S32" s="286" t="str">
        <f>IF(O32=0,"",IF(AND(R32="A",O32='Résultats officiels'!O32),1,IF(AND(AG!R33="A",AG!O32='Résultats officiels'!O30),1,"")))</f>
        <v/>
      </c>
      <c r="T32" s="287" t="str">
        <f>IF(O32=0,"",IF(AND(R32="A",O32='Résultats officiels'!O32,V32='Résultats officiels'!V32,'Résultats officiels'!V33=AG!V33),1,IF(AND(AG!R33="A",AG!O32='Résultats officiels'!O30,AG!V32='Résultats officiels'!V30,'Résultats officiels'!V31=AG!V33),1,"")))</f>
        <v/>
      </c>
      <c r="U32" s="125" t="str">
        <f>IF(100*V20+W20&gt;100*V21+W21,U20,IF(100*V20+W20&lt;100*V21+W21,U21,CONCATENATE(U20," ou ",U21)))</f>
        <v>Allemagne</v>
      </c>
      <c r="V32" s="218">
        <v>3</v>
      </c>
      <c r="W32" s="100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>
        <f>IF(H33=0,"",IF(AND(H33='Résultats officiels'!H33,AG!E33='Résultats officiels'!E33,'Résultats officiels'!F33=AG!F33),1,""))</f>
        <v>1</v>
      </c>
      <c r="D33" s="68" t="s">
        <v>37</v>
      </c>
      <c r="E33" s="217">
        <v>2</v>
      </c>
      <c r="F33" s="217">
        <v>0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Croatie</v>
      </c>
      <c r="K33" s="103">
        <f>INDEX(AN33:AN36,MATCH(AK33,$AL33:$AL36,0))</f>
        <v>9</v>
      </c>
      <c r="L33" s="104">
        <f>INDEX(AO33:AO36,MATCH(AK33,$AL33:$AL36,0))</f>
        <v>6</v>
      </c>
      <c r="M33" s="103">
        <f>INDEX(AP33:AP36,MATCH(AK33,$AL33:$AL36,0))</f>
        <v>1</v>
      </c>
      <c r="N33" s="123">
        <f>INDEX(AQ33:AQ36,MATCH(AK33,$AL33:$AL36,0))</f>
        <v>5</v>
      </c>
      <c r="O33" s="293"/>
      <c r="P33" s="293"/>
      <c r="Q33" s="97" t="str">
        <f>IF(AND('Résultats officiels'!O32&gt;0,U33='Résultats officiels'!U33),"E",IF(AND('Résultats officiels'!O30&gt;0,'Résultats officiels'!U31=AG!U33),"E",""))</f>
        <v/>
      </c>
      <c r="R33" s="98" t="str">
        <f>IF('Résultats officiels'!O30=0,"",IF(AND(U32='Résultats officiels'!U30,'Résultats officiels'!U31=AG!U33),"A",""))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Pologne</v>
      </c>
      <c r="V33" s="219">
        <v>0</v>
      </c>
      <c r="W33" s="100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0.9700000000000002</v>
      </c>
      <c r="AL33" s="20">
        <f>SUM(BD33:BG33)+2.45</f>
        <v>1.9500000000000002</v>
      </c>
      <c r="AM33" s="21" t="str">
        <f>D32</f>
        <v>Argentine</v>
      </c>
      <c r="AN33" s="22">
        <f>SUM(AR33:AU33)</f>
        <v>6</v>
      </c>
      <c r="AO33" s="23">
        <f>E32+E34+F36</f>
        <v>5</v>
      </c>
      <c r="AP33" s="22">
        <f>F32+F34+E36</f>
        <v>2</v>
      </c>
      <c r="AQ33" s="24">
        <f>AO33-AP33</f>
        <v>3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0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0</v>
      </c>
      <c r="AY33" s="24" t="b">
        <f>10*(AQ33-AQ36)+AO33-AO36&gt;0</f>
        <v>1</v>
      </c>
      <c r="AZ33" s="23">
        <f>10000*(AS33+AT33)+(E34-F34+E32-F32)*100+(E34+E32)</f>
        <v>30103</v>
      </c>
      <c r="BA33" s="22">
        <f>10000*(AS33+AU33)+(E32-F32+F36-E36)*100+(E32+F36)</f>
        <v>60404</v>
      </c>
      <c r="BB33" s="22">
        <f>10000*(AT33+AU33)+(F36-E36+E34-F34)*100+(F36+E34)</f>
        <v>30103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>
        <f>IF(H34=0,"",IF(H34='Résultats officiels'!H34,1,""))</f>
        <v>1</v>
      </c>
      <c r="C34" s="75" t="str">
        <f>IF(H34=0,"",IF(AND(H34='Résultats officiels'!H34,AG!E34='Résultats officiels'!E34,'Résultats officiels'!F34=AG!F34),1,""))</f>
        <v/>
      </c>
      <c r="D34" s="68" t="str">
        <f>D32</f>
        <v>Argentine</v>
      </c>
      <c r="E34" s="217">
        <v>1</v>
      </c>
      <c r="F34" s="217">
        <v>2</v>
      </c>
      <c r="G34" s="73" t="str">
        <f>D33</f>
        <v>Croatie</v>
      </c>
      <c r="H34" s="95">
        <f t="shared" si="0"/>
        <v>2</v>
      </c>
      <c r="I34" s="106">
        <f>AI34</f>
        <v>2</v>
      </c>
      <c r="J34" s="124" t="str">
        <f>INDEX(AM33:AM36,MATCH(AK34,$AL33:$AL36,0))</f>
        <v>Argentine</v>
      </c>
      <c r="K34" s="108">
        <f>INDEX(AN33:AN36,MATCH(AK34,$AL33:$AL36,0))</f>
        <v>6</v>
      </c>
      <c r="L34" s="109">
        <f>INDEX(AO33:AO36,MATCH(AK34,$AL33:$AL36,0))</f>
        <v>5</v>
      </c>
      <c r="M34" s="108">
        <f>INDEX(AP33:AP36,MATCH(AK34,$AL33:$AL36,0))</f>
        <v>2</v>
      </c>
      <c r="N34" s="110">
        <f>INDEX(AQ33:AQ36,MATCH(AK34,$AL33:$AL36,0))</f>
        <v>3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1.9500000000000002</v>
      </c>
      <c r="AL34" s="28">
        <f>SUM(BD34:BG34)+2.46</f>
        <v>2.96</v>
      </c>
      <c r="AM34" s="21" t="str">
        <f>G32</f>
        <v>Islande</v>
      </c>
      <c r="AN34" s="22">
        <f>SUM(AR34:AU34)</f>
        <v>3</v>
      </c>
      <c r="AO34" s="23">
        <f>F32+F35+E37</f>
        <v>2</v>
      </c>
      <c r="AP34" s="22">
        <f>E32+E35+F37</f>
        <v>4</v>
      </c>
      <c r="AQ34" s="24">
        <f>AO34-AP34</f>
        <v>-2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3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1</v>
      </c>
      <c r="AZ34" s="23">
        <f>10000*(AR34+AT34)+(F32-E32+E37-F37)*100+(F32+E37)</f>
        <v>-400</v>
      </c>
      <c r="BA34" s="22">
        <f>10000*(AR34+AU34)+(F32-E32+F35-E35)*100+(F32+F35)</f>
        <v>30002</v>
      </c>
      <c r="BB34" s="22" t="s">
        <v>73</v>
      </c>
      <c r="BC34" s="24">
        <f>10000*(AT34+AU34)+(F35-E35+E37-F37)*100+(F35+E37)</f>
        <v>30002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officiels'!H35,AG!E35='Résultats officiels'!E35,'Résultats officiels'!F35=AG!F35),1,""))</f>
        <v/>
      </c>
      <c r="D35" s="68" t="str">
        <f>G33</f>
        <v>Nigéria</v>
      </c>
      <c r="E35" s="217">
        <v>0</v>
      </c>
      <c r="F35" s="217">
        <v>2</v>
      </c>
      <c r="G35" s="73" t="str">
        <f>G32</f>
        <v>Islande</v>
      </c>
      <c r="H35" s="95">
        <f t="shared" si="0"/>
        <v>2</v>
      </c>
      <c r="I35" s="106">
        <f>AI35</f>
        <v>3</v>
      </c>
      <c r="J35" s="68" t="str">
        <f>INDEX(AM33:AM36,MATCH(AK35,$AL33:$AL36,0))</f>
        <v>Islande</v>
      </c>
      <c r="K35" s="111">
        <f>INDEX(AN33:AN36,MATCH(AK35,$AL33:$AL36,0))</f>
        <v>3</v>
      </c>
      <c r="L35" s="112">
        <f>INDEX(AO33:AO36,MATCH(AK35,$AL33:$AL36,0))</f>
        <v>2</v>
      </c>
      <c r="M35" s="111">
        <f>INDEX(AP33:AP36,MATCH(AK35,$AL33:$AL36,0))</f>
        <v>4</v>
      </c>
      <c r="N35" s="113">
        <f>INDEX(AQ33:AQ36,MATCH(AK35,$AL33:$AL36,0))</f>
        <v>-2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2.96</v>
      </c>
      <c r="AL35" s="28">
        <f>SUM(BD35:BG35)+2.47</f>
        <v>0.9700000000000002</v>
      </c>
      <c r="AM35" s="21" t="str">
        <f>D33</f>
        <v>Croatie</v>
      </c>
      <c r="AN35" s="22">
        <f>SUM(AR35:AU35)</f>
        <v>9</v>
      </c>
      <c r="AO35" s="23">
        <f>E33+F34+F37</f>
        <v>6</v>
      </c>
      <c r="AP35" s="22">
        <f>F33+E34+E37</f>
        <v>1</v>
      </c>
      <c r="AQ35" s="24">
        <f>AO35-AP35</f>
        <v>5</v>
      </c>
      <c r="AR35" s="22">
        <f>IF(ISBLANK(F34),0,IF(AT33=3,0,IF(AT33=1,1,3)))</f>
        <v>3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1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60304</v>
      </c>
      <c r="BA35" s="22" t="s">
        <v>73</v>
      </c>
      <c r="BB35" s="22">
        <f>10000*(AR35+AU35)+(E33-F33+F34-E34)*100+(E33+F34)</f>
        <v>60304</v>
      </c>
      <c r="BC35" s="24">
        <f>10000*(AS35+AU35)+(E33-F33+F37-E37)*100+(E33+F37)</f>
        <v>60404</v>
      </c>
      <c r="BD35" s="29">
        <f>-BF33</f>
        <v>-0.5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officiels'!H36,AG!E36='Résultats officiels'!E36,'Résultats officiels'!F36=AG!F36),1,""))</f>
        <v/>
      </c>
      <c r="D36" s="68" t="str">
        <f>G33</f>
        <v>Nigéria</v>
      </c>
      <c r="E36" s="217">
        <v>0</v>
      </c>
      <c r="F36" s="217">
        <v>2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0</v>
      </c>
      <c r="M36" s="115">
        <f>INDEX(AP33:AP36,MATCH(AK36,$AL33:$AL36,0))</f>
        <v>6</v>
      </c>
      <c r="N36" s="117">
        <f>INDEX(AQ33:AQ36,MATCH(AK36,$AL33:$AL36,0))</f>
        <v>-6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officiels'!U38=AG!U36),"E",""))</f>
        <v/>
      </c>
      <c r="R36" s="98" t="str">
        <f>IF('Résultats officiels'!O36=0,"",IF(AND(U36='Résultats officiels'!U36,'Résultats officiels'!U37=AG!U37),"A",""))</f>
        <v/>
      </c>
      <c r="S36" s="286" t="str">
        <f>IF(O36=0,"",IF(AND(R36="A",O36='Résultats officiels'!O36),1,IF(AND(AG!R37="A",AG!O36='Résultats officiels'!O38),1,"")))</f>
        <v/>
      </c>
      <c r="T36" s="297" t="str">
        <f>IF(O36=0,"",IF(AND(R36="A",O36='Résultats officiels'!O36,V36='Résultats officiels'!V36,'Résultats officiels'!V37=AG!V37),1,IF(AND(AG!R37="A",AG!O36='Résultats officiels'!O38,AG!V36='Résultats officiels'!V38,'Résultats officiels'!V39=AG!V37),1,"")))</f>
        <v/>
      </c>
      <c r="U36" s="128" t="str">
        <f>IF(100*V26+W26&gt;100*V27+W27,U26,IF(100*V26+W26&lt;100*V27+W27,U27,IF(X27*X26=1,"-",CONCATENATE(U26," ou ",U27))))</f>
        <v>Argentine</v>
      </c>
      <c r="V36" s="218">
        <v>2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3.98</v>
      </c>
      <c r="AL36" s="30">
        <f>SUM(BD36:BG36)+2.48</f>
        <v>3.98</v>
      </c>
      <c r="AM36" s="31" t="str">
        <f>G33</f>
        <v>Nigéria</v>
      </c>
      <c r="AN36" s="27">
        <f>SUM(AR36:AU36)</f>
        <v>0</v>
      </c>
      <c r="AO36" s="32">
        <f>F33+E35+E36</f>
        <v>0</v>
      </c>
      <c r="AP36" s="27">
        <f>E33+F35+F36</f>
        <v>6</v>
      </c>
      <c r="AQ36" s="33">
        <f>AO36-AP36</f>
        <v>-6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-400</v>
      </c>
      <c r="BB36" s="27">
        <f>10000*(AR36+AT36)+(E36-F36+F33-E33)*100+(E36+F33)</f>
        <v>-400</v>
      </c>
      <c r="BC36" s="33">
        <f>10000*(AS36+AT36)+(E35-F35+F33-E33)*100+(E35+F33)</f>
        <v>-400</v>
      </c>
      <c r="BD36" s="34">
        <f>-BG33</f>
        <v>0.5</v>
      </c>
      <c r="BE36" s="35">
        <f>-BG34</f>
        <v>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 t="str">
        <f>IF(H37=0,"",IF(AND(H37='Résultats officiels'!H37,AG!E37='Résultats officiels'!E37,'Résultats officiels'!F37=AG!F37),1,""))</f>
        <v/>
      </c>
      <c r="D37" s="71" t="str">
        <f>G32</f>
        <v>Islande</v>
      </c>
      <c r="E37" s="217">
        <v>0</v>
      </c>
      <c r="F37" s="217">
        <v>2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officiels'!U39=AG!U37),"E",""))</f>
        <v/>
      </c>
      <c r="R37" s="98" t="str">
        <f>IF('Résultats officiels'!O38=0,"",IF(AND(U36='Résultats officiels'!U38,'Résultats officiels'!U39=AG!U37),"A",""))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3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officiels'!U36=AG!U38),"E",""))</f>
        <v/>
      </c>
      <c r="R38" s="98" t="str">
        <f>IF('Résultats officiels'!O38=0,"",IF(AND(U38='Résultats officiels'!U38,'Résultats officiels'!U39=AG!U39),"A",""))</f>
        <v/>
      </c>
      <c r="S38" s="286" t="str">
        <f>IF(O38=0,"",IF(AND(R38="A",O38='Résultats officiels'!O38),1,IF(AND(AG!R39="A",AG!O38='Résultats officiels'!O36),1,"")))</f>
        <v/>
      </c>
      <c r="T38" s="297" t="str">
        <f>IF(O38=0,"",IF(AND(R38="A",O38='Résultats officiels'!O38,V38='Résultats officiels'!V38,'Résultats officiels'!V39=AG!V39),1,IF(AND(AG!R39="A",AG!O38='Résultats officiels'!O36,AG!V38='Résultats officiels'!V36,'Résultats officiels'!V37=AG!V39),1,"")))</f>
        <v/>
      </c>
      <c r="U38" s="125" t="str">
        <f>IF(100*V28+W28&gt;100*V29+W29,U28,IF(100*V28+W28&lt;100*V29+W29,U29,IF(X30*X31=1,"-",CONCATENATE(U28," ou ",U29))))</f>
        <v>Portugal</v>
      </c>
      <c r="V38" s="218">
        <v>2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officiels'!U37=AG!U39),"E",""))</f>
        <v/>
      </c>
      <c r="R39" s="98" t="str">
        <f>IF('Résultats officiels'!O36=0,"",IF(AND(U38='Résultats officiels'!U36,'Résultats officiels'!U37=AG!U39),"A",""))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1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>
        <f>IF(H40=0,"",IF(H40='Résultats officiels'!H40,1,""))</f>
        <v>1</v>
      </c>
      <c r="C40" s="75" t="str">
        <f>IF(H40=0,"",IF(AND(H40='Résultats officiels'!H40,AG!E40='Résultats officiels'!E40,'Résultats officiels'!F40=AG!F40),1,""))</f>
        <v/>
      </c>
      <c r="D40" s="67" t="s">
        <v>83</v>
      </c>
      <c r="E40" s="217">
        <v>0</v>
      </c>
      <c r="F40" s="217">
        <v>2</v>
      </c>
      <c r="G40" s="72" t="s">
        <v>128</v>
      </c>
      <c r="H40" s="95">
        <f t="shared" si="0"/>
        <v>2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officiels'!H41,AG!E41='Résultats officiels'!E41,'Résultats officiels'!F41=AG!F41),1,""))</f>
        <v/>
      </c>
      <c r="D41" s="68" t="s">
        <v>36</v>
      </c>
      <c r="E41" s="217">
        <v>2</v>
      </c>
      <c r="F41" s="217">
        <v>0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7</v>
      </c>
      <c r="M41" s="103">
        <f>INDEX(AP41:AP44,MATCH(AK41,$AL41:$AL44,0))</f>
        <v>0</v>
      </c>
      <c r="N41" s="123">
        <f>INDEX(AQ41:AQ44,MATCH(AK41,$AL41:$AL44,0))</f>
        <v>7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3.95</v>
      </c>
      <c r="AM41" s="21" t="str">
        <f>D40</f>
        <v>Costa Rica</v>
      </c>
      <c r="AN41" s="22">
        <f>SUM(AR41:AU41)</f>
        <v>0</v>
      </c>
      <c r="AO41" s="23">
        <f>E40+E42+F44</f>
        <v>0</v>
      </c>
      <c r="AP41" s="22">
        <f>F40+F42+E44</f>
        <v>7</v>
      </c>
      <c r="AQ41" s="24">
        <f>AO41-AP41</f>
        <v>-7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-500</v>
      </c>
      <c r="BA41" s="22">
        <f>10000*(AS41+AU41)+(E40-F40+F44-E44)*100+(E40+F44)</f>
        <v>-400</v>
      </c>
      <c r="BB41" s="22">
        <f>10000*(AT41+AU41)+(F44-E44+E42-F42)*100+(F44+E42)</f>
        <v>-500</v>
      </c>
      <c r="BC41" s="24" t="s">
        <v>73</v>
      </c>
      <c r="BD41" s="23" t="s">
        <v>73</v>
      </c>
      <c r="BE41" s="25">
        <f>IF($AN41&gt;$AN42,-0.5,IF($AN42&gt;$AN41,0.5,IF(AW41,-0.5,IF(AV42,0.5,BU41))))</f>
        <v>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officiels'!H42,AG!E42='Résultats officiels'!E42,'Résultats officiels'!F42=AG!F42),1,""))</f>
        <v/>
      </c>
      <c r="D42" s="68" t="str">
        <f>D40</f>
        <v>Costa Rica</v>
      </c>
      <c r="E42" s="217">
        <v>0</v>
      </c>
      <c r="F42" s="217">
        <v>3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6</v>
      </c>
      <c r="L42" s="109">
        <f>INDEX(AO41:AO44,MATCH(AK42,$AL41:$AL44,0))</f>
        <v>4</v>
      </c>
      <c r="M42" s="108">
        <f>INDEX(AP41:AP44,MATCH(AK42,$AL41:$AL44,0))</f>
        <v>3</v>
      </c>
      <c r="N42" s="110">
        <f>INDEX(AQ41:AQ44,MATCH(AK42,$AL41:$AL44,0))</f>
        <v>1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2.96</v>
      </c>
      <c r="AM42" s="21" t="str">
        <f>G40</f>
        <v>Serbie</v>
      </c>
      <c r="AN42" s="22">
        <f>SUM(AR42:AU42)</f>
        <v>3</v>
      </c>
      <c r="AO42" s="23">
        <f>F40+F43+E45</f>
        <v>3</v>
      </c>
      <c r="AP42" s="22">
        <f>E40+E43+F45</f>
        <v>4</v>
      </c>
      <c r="AQ42" s="24">
        <f>AO42-AP42</f>
        <v>-1</v>
      </c>
      <c r="AR42" s="22">
        <f>IF(ISBLANK(F40),0,IF(AS41=3,0,IF(AS41=1,1,3)))</f>
        <v>3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1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30002</v>
      </c>
      <c r="BA42" s="22">
        <f>10000*(AR42+AU42)+(F40-E40+F43-E43)*100+(F40+F43)</f>
        <v>30103</v>
      </c>
      <c r="BB42" s="22" t="s">
        <v>73</v>
      </c>
      <c r="BC42" s="24">
        <f>10000*(AT42+AU42)+(F43-E43+E45-F45)*100+(F43+E45)</f>
        <v>-299</v>
      </c>
      <c r="BD42" s="29">
        <f>-BE41</f>
        <v>-0.5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>
        <f>IF(H43=0,"",IF(AND(H43='Résultats officiels'!H43,AG!E43='Résultats officiels'!E43,'Résultats officiels'!F43=AG!F43),1,""))</f>
        <v>1</v>
      </c>
      <c r="D43" s="68" t="str">
        <f>G41</f>
        <v>Suisse</v>
      </c>
      <c r="E43" s="217">
        <v>2</v>
      </c>
      <c r="F43" s="217">
        <v>1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Serbie</v>
      </c>
      <c r="K43" s="111">
        <f>INDEX(AN41:AN44,MATCH(AK43,$AL41:$AL44,0))</f>
        <v>3</v>
      </c>
      <c r="L43" s="112">
        <f>INDEX(AO41:AO44,MATCH(AK43,$AL41:$AL44,0))</f>
        <v>3</v>
      </c>
      <c r="M43" s="111">
        <f>INDEX(AP41:AP44,MATCH(AK43,$AL41:$AL44,0))</f>
        <v>4</v>
      </c>
      <c r="N43" s="113">
        <f>INDEX(AQ41:AQ44,MATCH(AK43,$AL41:$AL44,0))</f>
        <v>-1</v>
      </c>
      <c r="O43" s="173"/>
      <c r="P43" s="173"/>
      <c r="Q43" s="97" t="str">
        <f>IF(AND('Résultats officiels'!O41&gt;0,U43='Résultats officiels'!U43),"E",IF(AND('Résultats officiels'!O41&gt;0,'Résultats officiels'!U44=AG!U43),"E",""))</f>
        <v/>
      </c>
      <c r="R43" s="98" t="str">
        <f>IF('Résultats officiels'!O41=0,"",IF(AND(U43='Résultats officiels'!U43,'Résultats officiels'!U44=AG!U44),"A",""))</f>
        <v/>
      </c>
      <c r="S43" s="286" t="str">
        <f>IF(O41=0,"",IF(AND(R43="A",O41='Résultats officiels'!O41),1,IF(AND(AG!R44="A",AG!O41='Résultats officiels'!O41),1,"")))</f>
        <v/>
      </c>
      <c r="T43" s="287" t="str">
        <f>IF(O41=0,"",IF(AND(R43="A",O41='Résultats officiels'!O41,V43='Résultats officiels'!V43,'Résultats officiels'!V44=AG!V44),1,IF(AND(AG!R44="A",AG!O41='Résultats officiels'!O41,AG!V43='Résultats officiels'!V44,'Résultats officiels'!V43=AG!V44),1,"")))</f>
        <v/>
      </c>
      <c r="U43" s="125" t="str">
        <f>IF(100*V36+W36&gt;100*V37+W37,U36,IF(100*V36+W36&lt;100*V37+W37,U37," - "))</f>
        <v>Brésil</v>
      </c>
      <c r="V43" s="218">
        <v>2</v>
      </c>
      <c r="W43" s="12">
        <v>4</v>
      </c>
      <c r="X43" s="147" t="str">
        <f>IF(AND('Résultats officiels'!X41&gt;0,AA43='Résultats officiels'!AA43),"E",IF(AND('Résultats officiels'!X41&gt;0,'Résultats officiels'!AA44=AG!AA43),"E",""))</f>
        <v/>
      </c>
      <c r="Y43" s="286" t="str">
        <f>IF(X41=0,"",IF(AND(X45="A",X41='Résultats officiels'!X41),1,IF(AND(X46="A",AG!X41='Résultats officiels'!X41),1,"")))</f>
        <v/>
      </c>
      <c r="Z43" s="287" t="str">
        <f>IF(X41=0,"",IF(AND(X45="A",X41='Résultats officiels'!X41,AB43='Résultats officiels'!AB43,'Résultats officiels'!AB44=AG!AB44),1,IF(AND(AG!X46="A",AG!X41='Résultats officiels'!X41,AG!AB43='Résultats officiels'!AB44,'Résultats officiels'!AB43=AG!AB44),1,"")))</f>
        <v/>
      </c>
      <c r="AA43" s="100" t="str">
        <f>IF(100*V36+W36&gt;100*V37+W37,U37,IF(100*V36+W36&lt;100*V37+W37,U36," - "))</f>
        <v>Argentine</v>
      </c>
      <c r="AB43" s="217">
        <v>2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2.96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7</v>
      </c>
      <c r="AP43" s="22">
        <f>F41+E42+E45</f>
        <v>0</v>
      </c>
      <c r="AQ43" s="24">
        <f>AO43-AP43</f>
        <v>7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60505</v>
      </c>
      <c r="BA43" s="22" t="s">
        <v>73</v>
      </c>
      <c r="BB43" s="22">
        <f>10000*(AR43+AU43)+(E41-F41+F42-E42)*100+(E41+F42)</f>
        <v>60505</v>
      </c>
      <c r="BC43" s="24">
        <f>10000*(AS43+AU43)+(E41-F41+F45-E45)*100+(E41+F45)</f>
        <v>60404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officiels'!H44,AG!E44='Résultats officiels'!E44,'Résultats officiels'!F44=AG!F44),1,""))</f>
        <v/>
      </c>
      <c r="D44" s="68" t="str">
        <f>G41</f>
        <v>Suisse</v>
      </c>
      <c r="E44" s="217">
        <v>2</v>
      </c>
      <c r="F44" s="217">
        <v>0</v>
      </c>
      <c r="G44" s="73" t="str">
        <f>D40</f>
        <v>Costa Rica</v>
      </c>
      <c r="H44" s="95">
        <f t="shared" si="0"/>
        <v>1</v>
      </c>
      <c r="I44" s="114">
        <f>AI44</f>
        <v>4</v>
      </c>
      <c r="J44" s="71" t="str">
        <f>INDEX(AM41:AM44,MATCH(AK44,$AL41:$AL44,0))</f>
        <v>Costa Rica</v>
      </c>
      <c r="K44" s="115">
        <f>INDEX(AN41:AN44,MATCH(AK44,$AL41:$AL44,0))</f>
        <v>0</v>
      </c>
      <c r="L44" s="116">
        <f>INDEX(AO41:AO44,MATCH(AK44,$AL41:$AL44,0))</f>
        <v>0</v>
      </c>
      <c r="M44" s="115">
        <f>INDEX(AP41:AP44,MATCH(AK44,$AL41:$AL44,0))</f>
        <v>7</v>
      </c>
      <c r="N44" s="117">
        <f>INDEX(AQ41:AQ44,MATCH(AK44,$AL41:$AL44,0))</f>
        <v>-7</v>
      </c>
      <c r="O44" s="173"/>
      <c r="P44" s="173"/>
      <c r="Q44" s="97" t="str">
        <f>IF(AND('Résultats officiels'!O41&gt;0,U44='Résultats officiels'!U44),"E",IF(AND('Résultats officiels'!O41&gt;0,'Résultats officiels'!U43=AG!U44),"E",""))</f>
        <v/>
      </c>
      <c r="R44" s="98" t="str">
        <f>IF('Résultats officiels'!O41=0,"",IF(AND(U43='Résultats officiels'!U44,'Résultats officiels'!U43=AG!U44),"A",""))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Portugal</v>
      </c>
      <c r="V44" s="219">
        <v>2</v>
      </c>
      <c r="W44" s="12">
        <v>3</v>
      </c>
      <c r="X44" s="147" t="str">
        <f>IF(AND('Résultats officiels'!X41&gt;0,AA44='Résultats officiels'!AA44),"E",IF(AND('Résultats officiels'!X41&gt;0,'Résultats officiels'!AA43=AG!AA44),"E",""))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Allemagne</v>
      </c>
      <c r="AB44" s="219">
        <v>1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3.95</v>
      </c>
      <c r="AL44" s="30">
        <f>SUM(BD44:BG44)+2.48</f>
        <v>1.98</v>
      </c>
      <c r="AM44" s="31" t="str">
        <f>G41</f>
        <v>Suisse</v>
      </c>
      <c r="AN44" s="27">
        <f>SUM(AR44:AU44)</f>
        <v>6</v>
      </c>
      <c r="AO44" s="32">
        <f>F41+E43+E44</f>
        <v>4</v>
      </c>
      <c r="AP44" s="27">
        <f>E41+F43+F44</f>
        <v>3</v>
      </c>
      <c r="AQ44" s="33">
        <f>AO44-AP44</f>
        <v>1</v>
      </c>
      <c r="AR44" s="27">
        <f>IF(ISBLANK(E44),0,IF(AU41=3,0,IF(AU41=1,1,3)))</f>
        <v>3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60304</v>
      </c>
      <c r="BB44" s="27">
        <f>10000*(AR44+AT44)+(E44-F44+F41-E41)*100+(E44+F41)</f>
        <v>30002</v>
      </c>
      <c r="BC44" s="33">
        <f>10000*(AS44+AT44)+(E43-F43+F41-E41)*100+(E43+F41)</f>
        <v>29902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>
        <f>IF(H45=0,"",IF(AND(H45='Résultats officiels'!H45,AG!E45='Résultats officiels'!E45,'Résultats officiels'!F45=AG!F45),1,""))</f>
        <v>1</v>
      </c>
      <c r="D45" s="71" t="str">
        <f>G40</f>
        <v>Serbie</v>
      </c>
      <c r="E45" s="217">
        <v>0</v>
      </c>
      <c r="F45" s="217">
        <v>2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officiels'!AA44=AG!AA44),"A",""))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officiels'!U46=AG!U46),"C","")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Brésil</v>
      </c>
      <c r="V46" s="130"/>
      <c r="W46" s="95"/>
      <c r="X46" s="148" t="str">
        <f>IF('Résultats officiels'!X41=0,"",IF(AND(AA43='Résultats officiels'!AA44,'Résultats officiels'!AA43=AG!AA44),"A",""))</f>
        <v/>
      </c>
      <c r="Y46" s="288" t="s">
        <v>92</v>
      </c>
      <c r="Z46" s="257"/>
      <c r="AA46" s="282" t="str">
        <f>IF(100*V43+W43&gt;100*V44+W44,U44,IF(100*V44+W44&gt;100*V43+W43,U43,"-"))</f>
        <v>Portugal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officiels'!AA46=AG!AA46),"S","")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officiels'!H48,AG!E48='Résultats officiels'!E48,'Résultats officiels'!F48=AG!F48),1,""))</f>
        <v/>
      </c>
      <c r="D48" s="67" t="s">
        <v>100</v>
      </c>
      <c r="E48" s="217">
        <v>2</v>
      </c>
      <c r="F48" s="217">
        <v>1</v>
      </c>
      <c r="G48" s="72" t="s">
        <v>72</v>
      </c>
      <c r="H48" s="95">
        <f t="shared" si="0"/>
        <v>1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Argentine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 t="str">
        <f>IF(H49=0,"",IF(AND(H49='Résultats officiels'!H49,AG!E49='Résultats officiels'!E49,'Résultats officiels'!F49=AG!F49),1,""))</f>
        <v/>
      </c>
      <c r="D49" s="68" t="s">
        <v>129</v>
      </c>
      <c r="E49" s="217">
        <v>3</v>
      </c>
      <c r="F49" s="217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7</v>
      </c>
      <c r="M49" s="103">
        <f>INDEX(AP49:AP52,MATCH(AK49,$AL49:$AL52,0))</f>
        <v>1</v>
      </c>
      <c r="N49" s="123">
        <f>INDEX(AQ49:AQ52,MATCH(AK49,$AL49:$AL52,0))</f>
        <v>6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7</v>
      </c>
      <c r="AP49" s="22">
        <f>F48+F50+E52</f>
        <v>1</v>
      </c>
      <c r="AQ49" s="24">
        <f>AO49-AP49</f>
        <v>6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60304</v>
      </c>
      <c r="BA49" s="22">
        <f>10000*(AS49+AU49)+(E48-F48+F52-E52)*100+(E48+F52)</f>
        <v>60405</v>
      </c>
      <c r="BB49" s="22">
        <f>10000*(AT49+AU49)+(F52-E52+E50-F50)*100+(F52+E50)</f>
        <v>60505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 t="str">
        <f>IF(H50=0,"",IF(AND(H50='Résultats officiels'!H50,AG!E50='Résultats officiels'!E50,'Résultats officiels'!F50=AG!F50),1,""))</f>
        <v/>
      </c>
      <c r="D50" s="68" t="str">
        <f>D48</f>
        <v>Allemagne</v>
      </c>
      <c r="E50" s="217">
        <v>2</v>
      </c>
      <c r="F50" s="217">
        <v>0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Suède</v>
      </c>
      <c r="K50" s="108">
        <f>INDEX(AN49:AN52,MATCH(AK50,$AL49:$AL52,0))</f>
        <v>6</v>
      </c>
      <c r="L50" s="109">
        <f>INDEX(AO49:AO52,MATCH(AK50,$AL49:$AL52,0))</f>
        <v>5</v>
      </c>
      <c r="M50" s="108">
        <f>INDEX(AP49:AP52,MATCH(AK50,$AL49:$AL52,0))</f>
        <v>3</v>
      </c>
      <c r="N50" s="110">
        <f>INDEX(AQ49:AQ52,MATCH(AK50,$AL49:$AL52,0))</f>
        <v>2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Allemagne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1.9700000000000002</v>
      </c>
      <c r="AL50" s="28">
        <f>SUM(BD50:BG50)+2.46</f>
        <v>2.96</v>
      </c>
      <c r="AM50" s="21" t="str">
        <f>G48</f>
        <v>Mexique</v>
      </c>
      <c r="AN50" s="22">
        <f>SUM(AR50:AU50)</f>
        <v>3</v>
      </c>
      <c r="AO50" s="23">
        <f>F48+F51+E53</f>
        <v>5</v>
      </c>
      <c r="AP50" s="22">
        <f>E48+E51+F53</f>
        <v>5</v>
      </c>
      <c r="AQ50" s="24">
        <f>AO50-AP50</f>
        <v>0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3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1</v>
      </c>
      <c r="AZ50" s="23">
        <f>10000*(AR50+AT50)+(F48-E48+E53-F53)*100+(F48+E53)</f>
        <v>-198</v>
      </c>
      <c r="BA50" s="22">
        <f>10000*(AR50+AU50)+(F48-E48+F51-E51)*100+(F48+F51)</f>
        <v>30104</v>
      </c>
      <c r="BB50" s="22" t="s">
        <v>73</v>
      </c>
      <c r="BC50" s="24">
        <f>10000*(AT50+AU50)+(F51-E51+E53-F53)*100+(F51+E53)</f>
        <v>30104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>
        <f>IF(H51=0,"",IF(H51='Résultats officiels'!H51,1,""))</f>
        <v>1</v>
      </c>
      <c r="C51" s="75" t="str">
        <f>IF(H51=0,"",IF(AND(H51='Résultats officiels'!H51,AG!E51='Résultats officiels'!E51,'Résultats officiels'!F51=AG!F51),1,""))</f>
        <v/>
      </c>
      <c r="D51" s="68" t="str">
        <f>G49</f>
        <v>Corée du Sud</v>
      </c>
      <c r="E51" s="217">
        <v>1</v>
      </c>
      <c r="F51" s="217">
        <v>3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Mexique</v>
      </c>
      <c r="K51" s="111">
        <f>INDEX(AN49:AN52,MATCH(AK51,$AL49:$AL52,0))</f>
        <v>3</v>
      </c>
      <c r="L51" s="112">
        <f>INDEX(AO49:AO52,MATCH(AK51,$AL49:$AL52,0))</f>
        <v>5</v>
      </c>
      <c r="M51" s="111">
        <f>INDEX(AP49:AP52,MATCH(AK51,$AL49:$AL52,0))</f>
        <v>5</v>
      </c>
      <c r="N51" s="113">
        <f>INDEX(AQ49:AQ52,MATCH(AK51,$AL49:$AL52,0))</f>
        <v>0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29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2.96</v>
      </c>
      <c r="AL51" s="28">
        <f>SUM(BD51:BG51)+2.47</f>
        <v>1.9700000000000002</v>
      </c>
      <c r="AM51" s="21" t="str">
        <f>D49</f>
        <v>Suède</v>
      </c>
      <c r="AN51" s="22">
        <f>SUM(AR51:AU51)</f>
        <v>6</v>
      </c>
      <c r="AO51" s="23">
        <f>E49+F50+F53</f>
        <v>5</v>
      </c>
      <c r="AP51" s="22">
        <f>F49+E50+E53</f>
        <v>3</v>
      </c>
      <c r="AQ51" s="24">
        <f>AO51-AP51</f>
        <v>2</v>
      </c>
      <c r="AR51" s="22">
        <f>IF(ISBLANK(F50),0,IF(AT49=3,0,IF(AT49=1,1,3)))</f>
        <v>0</v>
      </c>
      <c r="AS51" s="22">
        <f>IF(ISBLANK(F53),0,IF(F53&gt;E53,3,IF(F53=E53,1,0)))</f>
        <v>3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1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29902</v>
      </c>
      <c r="BA51" s="22" t="s">
        <v>73</v>
      </c>
      <c r="BB51" s="22">
        <f>10000*(AR51+AU51)+(E49-F49+F50-E50)*100+(E49+F50)</f>
        <v>30103</v>
      </c>
      <c r="BC51" s="24">
        <f>10000*(AS51+AU51)+(E49-F49+F53-E53)*100+(E49+F53)</f>
        <v>60405</v>
      </c>
      <c r="BD51" s="29">
        <f>-BF49</f>
        <v>0.5</v>
      </c>
      <c r="BE51" s="25">
        <f>-BF50</f>
        <v>-0.5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officiels'!H52,AG!E52='Résultats officiels'!E52,'Résultats officiels'!F52=AG!F52),1,""))</f>
        <v/>
      </c>
      <c r="D52" s="68" t="str">
        <f>G49</f>
        <v>Corée du Sud</v>
      </c>
      <c r="E52" s="217">
        <v>0</v>
      </c>
      <c r="F52" s="217">
        <v>3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1</v>
      </c>
      <c r="M52" s="115">
        <f>INDEX(AP49:AP52,MATCH(AK52,$AL49:$AL52,0))</f>
        <v>9</v>
      </c>
      <c r="N52" s="117">
        <f>INDEX(AQ49:AQ52,MATCH(AK52,$AL49:$AL52,0))</f>
        <v>-8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0</v>
      </c>
      <c r="AO52" s="32">
        <f>F49+E51+E52</f>
        <v>1</v>
      </c>
      <c r="AP52" s="27">
        <f>E49+F51+F52</f>
        <v>9</v>
      </c>
      <c r="AQ52" s="33">
        <f>AO52-AP52</f>
        <v>-8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-499</v>
      </c>
      <c r="BB52" s="27">
        <f>10000*(AR52+AT52)+(E52-F52+F49-E49)*100+(E52+F49)</f>
        <v>-600</v>
      </c>
      <c r="BC52" s="33">
        <f>10000*(AS52+AT52)+(E51-F51+F49-E49)*100+(E51+F49)</f>
        <v>-499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>
        <f>IF(H53=0,"",IF(H53='Résultats officiels'!H53,1,""))</f>
        <v>1</v>
      </c>
      <c r="C53" s="75" t="str">
        <f>IF(H53=0,"",IF(AND(H53='Résultats officiels'!H53,AG!E53='Résultats officiels'!E53,'Résultats officiels'!F53=AG!F53),1,""))</f>
        <v/>
      </c>
      <c r="D53" s="71" t="str">
        <f>G48</f>
        <v>Mexique</v>
      </c>
      <c r="E53" s="217">
        <v>1</v>
      </c>
      <c r="F53" s="217">
        <v>2</v>
      </c>
      <c r="G53" s="74" t="str">
        <f>D49</f>
        <v>Suède</v>
      </c>
      <c r="H53" s="95">
        <f t="shared" si="0"/>
        <v>2</v>
      </c>
      <c r="I53" s="118"/>
      <c r="J53" s="119" t="str">
        <f>IF(OR(I51&lt;3,I50&lt;2),"TIRAGE AU SORT !!!"," ")</f>
        <v xml:space="preserve"> 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6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16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>
        <f>IF(H56=0,"",IF(AND(H56='Résultats officiels'!H56,AG!E56='Résultats officiels'!E56,'Résultats officiels'!F56=AG!F56),1,""))</f>
        <v>1</v>
      </c>
      <c r="D56" s="67" t="s">
        <v>103</v>
      </c>
      <c r="E56" s="217">
        <v>3</v>
      </c>
      <c r="F56" s="217">
        <v>0</v>
      </c>
      <c r="G56" s="72" t="s">
        <v>130</v>
      </c>
      <c r="H56" s="95">
        <f t="shared" si="0"/>
        <v>1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>
        <f>IF(H57=0,"",IF(AND(H57='Résultats officiels'!H57,AG!E57='Résultats officiels'!E57,'Résultats officiels'!F57=AG!F57),1,""))</f>
        <v>1</v>
      </c>
      <c r="D57" s="68" t="s">
        <v>131</v>
      </c>
      <c r="E57" s="217">
        <v>1</v>
      </c>
      <c r="F57" s="217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Angleterre</v>
      </c>
      <c r="K57" s="103">
        <f>INDEX(AN57:AN60,MATCH(AK57,$AL57:$AL60,0))</f>
        <v>7</v>
      </c>
      <c r="L57" s="104">
        <f>INDEX(AO57:AO60,MATCH(AK57,$AL57:$AL60,0))</f>
        <v>7</v>
      </c>
      <c r="M57" s="103">
        <f>INDEX(AP57:AP60,MATCH(AK57,$AL57:$AL60,0))</f>
        <v>3</v>
      </c>
      <c r="N57" s="123">
        <f>INDEX(AQ57:AQ60,MATCH(AK57,$AL57:$AL60,0))</f>
        <v>4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3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0.98</v>
      </c>
      <c r="AL57" s="44">
        <f>SUM(BD57:BG57)+2.45</f>
        <v>1.9500000000000002</v>
      </c>
      <c r="AM57" s="45" t="str">
        <f>D56</f>
        <v>Belgique</v>
      </c>
      <c r="AN57" s="46">
        <f>SUM(AR57:AU57)</f>
        <v>5</v>
      </c>
      <c r="AO57" s="47">
        <f>E56+E58+F60</f>
        <v>5</v>
      </c>
      <c r="AP57" s="46">
        <f>F56+F58+E60</f>
        <v>2</v>
      </c>
      <c r="AQ57" s="48">
        <f>AO57-AP57</f>
        <v>3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1</v>
      </c>
      <c r="AU57" s="46">
        <f>IF(ISBLANK(F60),0,IF(F60&gt;E60,3,IF(F60=E60,1,0)))</f>
        <v>1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0</v>
      </c>
      <c r="AZ57" s="47">
        <f>10000*(AS57+AT57)+(E58-F58+E56-F56)*100+(E58+E56)</f>
        <v>40303</v>
      </c>
      <c r="BA57" s="46">
        <f>10000*(AS57+AU57)+(E56-F56+F60-E60)*100+(E56+F60)</f>
        <v>40305</v>
      </c>
      <c r="BB57" s="46">
        <f>10000*(AT57+AU57)+(F60-E60+E58-F58)*100+(F60+E58)</f>
        <v>20002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 t="str">
        <f>IF(H58=0,"",IF(H58='Résultats officiels'!H58,1,""))</f>
        <v/>
      </c>
      <c r="C58" s="75" t="str">
        <f>IF(H58=0,"",IF(AND(H58='Résultats officiels'!H58,AG!E58='Résultats officiels'!E58,'Résultats officiels'!F58=AG!F58),1,""))</f>
        <v/>
      </c>
      <c r="D58" s="68" t="str">
        <f>D56</f>
        <v>Belgique</v>
      </c>
      <c r="E58" s="217">
        <v>0</v>
      </c>
      <c r="F58" s="217">
        <v>0</v>
      </c>
      <c r="G58" s="73" t="str">
        <f>D57</f>
        <v>Tunisie</v>
      </c>
      <c r="H58" s="95">
        <f t="shared" si="0"/>
        <v>3</v>
      </c>
      <c r="I58" s="106">
        <f>AI58</f>
        <v>2</v>
      </c>
      <c r="J58" s="124" t="str">
        <f>INDEX(AM57:AM60,MATCH(AK58,$AL57:$AL60,0))</f>
        <v>Belgique</v>
      </c>
      <c r="K58" s="108">
        <f>INDEX(AN57:AN60,MATCH(AK58,$AL57:$AL60,0))</f>
        <v>5</v>
      </c>
      <c r="L58" s="109">
        <f>INDEX(AO57:AO60,MATCH(AK58,$AL57:$AL60,0))</f>
        <v>5</v>
      </c>
      <c r="M58" s="108">
        <f>INDEX(AP57:AP60,MATCH(AK58,$AL57:$AL60,0))</f>
        <v>2</v>
      </c>
      <c r="N58" s="110">
        <f>INDEX(AQ57:AQ60,MATCH(AK58,$AL57:$AL60,0))</f>
        <v>3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1.9500000000000002</v>
      </c>
      <c r="AL58" s="52">
        <f>SUM(BD58:BG58)+2.46</f>
        <v>3.96</v>
      </c>
      <c r="AM58" s="45" t="str">
        <f>G56</f>
        <v>Panama</v>
      </c>
      <c r="AN58" s="46">
        <f>SUM(AR58:AU58)</f>
        <v>1</v>
      </c>
      <c r="AO58" s="47">
        <f>F56+F59+E61</f>
        <v>1</v>
      </c>
      <c r="AP58" s="46">
        <f>E56+E59+F61</f>
        <v>7</v>
      </c>
      <c r="AQ58" s="48">
        <f>AO58-AP58</f>
        <v>-6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1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9701</v>
      </c>
      <c r="BA58" s="46">
        <f>10000*(AR58+AU58)+(F56-E56+F59-E59)*100+(F56+F59)</f>
        <v>-600</v>
      </c>
      <c r="BB58" s="46" t="s">
        <v>73</v>
      </c>
      <c r="BC58" s="48">
        <f>10000*(AT58+AU58)+(F59-E59+E61-F61)*100+(F59+E61)</f>
        <v>9701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officiels'!H59,AG!E59='Résultats officiels'!E59,'Résultats officiels'!F59=AG!F59),1,""))</f>
        <v/>
      </c>
      <c r="D59" s="68" t="str">
        <f>G57</f>
        <v>Angleterre</v>
      </c>
      <c r="E59" s="217">
        <v>3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2</v>
      </c>
      <c r="L59" s="112">
        <f>INDEX(AO57:AO60,MATCH(AK59,$AL57:$AL60,0))</f>
        <v>2</v>
      </c>
      <c r="M59" s="111">
        <f>INDEX(AP57:AP60,MATCH(AK59,$AL57:$AL60,0))</f>
        <v>3</v>
      </c>
      <c r="N59" s="113">
        <f>INDEX(AQ57:AQ60,MATCH(AK59,$AL57:$AL60,0))</f>
        <v>-1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2</v>
      </c>
      <c r="AO59" s="47">
        <f>E57+F58+F61</f>
        <v>2</v>
      </c>
      <c r="AP59" s="46">
        <f>F57+E58+E61</f>
        <v>3</v>
      </c>
      <c r="AQ59" s="48">
        <f>AO59-AP59</f>
        <v>-1</v>
      </c>
      <c r="AR59" s="46">
        <f>IF(ISBLANK(F58),0,IF(AT57=3,0,IF(AT57=1,1,3)))</f>
        <v>1</v>
      </c>
      <c r="AS59" s="46">
        <f>IF(ISBLANK(F61),0,IF(F61&gt;E61,3,IF(F61=E61,1,0)))</f>
        <v>1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20001</v>
      </c>
      <c r="BA59" s="46" t="s">
        <v>73</v>
      </c>
      <c r="BB59" s="46">
        <f>10000*(AR59+AU59)+(E57-F57+F58-E58)*100+(E57+F58)</f>
        <v>9901</v>
      </c>
      <c r="BC59" s="48">
        <f>10000*(AS59+AU59)+(E57-F57+F61-E61)*100+(E57+F61)</f>
        <v>9902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officiels'!H60,AG!E60='Résultats officiels'!E60,'Résultats officiels'!F60=AG!F60),1,""))</f>
        <v/>
      </c>
      <c r="D60" s="68" t="str">
        <f>G57</f>
        <v>Angleterre</v>
      </c>
      <c r="E60" s="217">
        <v>2</v>
      </c>
      <c r="F60" s="217">
        <v>2</v>
      </c>
      <c r="G60" s="73" t="str">
        <f>D56</f>
        <v>Belgique</v>
      </c>
      <c r="H60" s="95">
        <f t="shared" si="0"/>
        <v>3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1</v>
      </c>
      <c r="L60" s="116">
        <f>INDEX(AO57:AO60,MATCH(AK60,$AL57:$AL60,0))</f>
        <v>1</v>
      </c>
      <c r="M60" s="115">
        <f>INDEX(AP57:AP60,MATCH(AK60,$AL57:$AL60,0))</f>
        <v>7</v>
      </c>
      <c r="N60" s="117">
        <f>INDEX(AQ57:AQ60,MATCH(AK60,$AL57:$AL60,0))</f>
        <v>-6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0.98</v>
      </c>
      <c r="AM60" s="57" t="str">
        <f>G57</f>
        <v>Angleterre</v>
      </c>
      <c r="AN60" s="51">
        <f>SUM(AR60:AU60)</f>
        <v>7</v>
      </c>
      <c r="AO60" s="58">
        <f>F57+E59+E60</f>
        <v>7</v>
      </c>
      <c r="AP60" s="51">
        <f>E57+F59+F60</f>
        <v>3</v>
      </c>
      <c r="AQ60" s="59">
        <f>AO60-AP60</f>
        <v>4</v>
      </c>
      <c r="AR60" s="51">
        <f>IF(ISBLANK(E60),0,IF(AU57=3,0,IF(AU57=1,1,3)))</f>
        <v>1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1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40305</v>
      </c>
      <c r="BB60" s="51">
        <f>10000*(AR60+AT60)+(E60-F60+F57-E57)*100+(E60+F57)</f>
        <v>40104</v>
      </c>
      <c r="BC60" s="59">
        <f>10000*(AS60+AT60)+(E59-F59+F57-E57)*100+(E59+F57)</f>
        <v>60405</v>
      </c>
      <c r="BD60" s="60">
        <f>-BG57</f>
        <v>-0.5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officiels'!H61,AG!E61='Résultats officiels'!E61,'Résultats officiels'!F61=AG!F61),1,""))</f>
        <v/>
      </c>
      <c r="D61" s="71" t="str">
        <f>G56</f>
        <v>Panama</v>
      </c>
      <c r="E61" s="217">
        <v>1</v>
      </c>
      <c r="F61" s="217">
        <v>1</v>
      </c>
      <c r="G61" s="74" t="str">
        <f>D57</f>
        <v>Tunisie</v>
      </c>
      <c r="H61" s="95">
        <f t="shared" si="0"/>
        <v>3</v>
      </c>
      <c r="I61" s="118"/>
      <c r="J61" s="119" t="str">
        <f>IF(OR(I59&lt;3,I58&lt;2),"TIRAGE AU SORT !!!"," ")</f>
        <v xml:space="preserve"> 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officiels'!H64,AG!E64='Résultats officiels'!E64,'Résultats officiels'!F64=AG!F64),1,""))</f>
        <v/>
      </c>
      <c r="D64" s="67" t="s">
        <v>78</v>
      </c>
      <c r="E64" s="217">
        <v>3</v>
      </c>
      <c r="F64" s="217">
        <v>0</v>
      </c>
      <c r="G64" s="72" t="s">
        <v>79</v>
      </c>
      <c r="H64" s="95">
        <f t="shared" si="0"/>
        <v>1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54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officiels'!H65,AG!E65='Résultats officiels'!E65,'Résultats officiels'!F65=AG!F65),1,""))</f>
        <v/>
      </c>
      <c r="D65" s="68" t="s">
        <v>132</v>
      </c>
      <c r="E65" s="217">
        <v>3</v>
      </c>
      <c r="F65" s="217">
        <v>2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Pologne</v>
      </c>
      <c r="K65" s="103">
        <f>INDEX(AN65:AN68,MATCH(AK65,$AL65:$AL68,0))</f>
        <v>9</v>
      </c>
      <c r="L65" s="104">
        <f>INDEX(AO65:AO68,MATCH(AK65,$AL65:$AL68,0))</f>
        <v>8</v>
      </c>
      <c r="M65" s="103">
        <f>INDEX(AP65:AP68,MATCH(AK65,$AL65:$AL68,0))</f>
        <v>5</v>
      </c>
      <c r="N65" s="123">
        <f>INDEX(AQ65:AQ68,MATCH(AK65,$AL65:$AL68,0))</f>
        <v>3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0.9700000000000002</v>
      </c>
      <c r="AL65" s="44">
        <f>SUM(BD65:BG65)+2.45</f>
        <v>1.9500000000000002</v>
      </c>
      <c r="AM65" s="45" t="str">
        <f>D64</f>
        <v>Colombie</v>
      </c>
      <c r="AN65" s="46">
        <f>SUM(AR65:AU65)</f>
        <v>6</v>
      </c>
      <c r="AO65" s="47">
        <f>E64+E66+F68</f>
        <v>6</v>
      </c>
      <c r="AP65" s="46">
        <f>F64+F66+E68</f>
        <v>3</v>
      </c>
      <c r="AQ65" s="48">
        <f>AO65-AP65</f>
        <v>3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0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0</v>
      </c>
      <c r="AY65" s="48" t="b">
        <f>10*(AQ65-AQ68)+AO65-AO68&gt;0</f>
        <v>1</v>
      </c>
      <c r="AZ65" s="47">
        <f>10000*(AS65+AT65)+(E66-F66+E64-F64)*100+(E66+E64)</f>
        <v>30205</v>
      </c>
      <c r="BA65" s="46">
        <f>10000*(AS65+AU65)+(E64-F64+F68-E68)*100+(E64+F68)</f>
        <v>60404</v>
      </c>
      <c r="BB65" s="46">
        <f>10000*(AT65+AU65)+(F68-E68+E66-F66)*100+(F68+E66)</f>
        <v>30003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officiels'!H66,AG!E66='Résultats officiels'!E66,'Résultats officiels'!F66=AG!F66),1,""))</f>
        <v/>
      </c>
      <c r="D66" s="68" t="str">
        <f>D64</f>
        <v>Colombie</v>
      </c>
      <c r="E66" s="217">
        <v>2</v>
      </c>
      <c r="F66" s="217">
        <v>3</v>
      </c>
      <c r="G66" s="73" t="str">
        <f>D65</f>
        <v>Pologne</v>
      </c>
      <c r="H66" s="95">
        <f t="shared" si="0"/>
        <v>2</v>
      </c>
      <c r="I66" s="106">
        <f>AI66</f>
        <v>2</v>
      </c>
      <c r="J66" s="124" t="str">
        <f>INDEX(AM65:AM68,MATCH(AK66,$AL65:$AL68,0))</f>
        <v>Colombie</v>
      </c>
      <c r="K66" s="108">
        <f>INDEX(AN65:AN68,MATCH(AK66,$AL65:$AL68,0))</f>
        <v>6</v>
      </c>
      <c r="L66" s="109">
        <f>INDEX(AO65:AO68,MATCH(AK66,$AL65:$AL68,0))</f>
        <v>6</v>
      </c>
      <c r="M66" s="108">
        <f>INDEX(AP65:AP68,MATCH(AK66,$AL65:$AL68,0))</f>
        <v>3</v>
      </c>
      <c r="N66" s="110">
        <f>INDEX(AQ65:AQ68,MATCH(AK66,$AL65:$AL68,0))</f>
        <v>3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1.9500000000000002</v>
      </c>
      <c r="AL66" s="52">
        <f>SUM(BD66:BG66)+2.46</f>
        <v>3.96</v>
      </c>
      <c r="AM66" s="45" t="str">
        <f>G64</f>
        <v>Japon</v>
      </c>
      <c r="AN66" s="46">
        <f>SUM(AR66:AU66)</f>
        <v>0</v>
      </c>
      <c r="AO66" s="47">
        <f>F64+F67+E69</f>
        <v>1</v>
      </c>
      <c r="AP66" s="46">
        <f>E64+E67+F69</f>
        <v>8</v>
      </c>
      <c r="AQ66" s="48">
        <f>AO66-AP66</f>
        <v>-7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-399</v>
      </c>
      <c r="BA66" s="46">
        <f>10000*(AR66+AU66)+(F64-E64+F67-E67)*100+(F64+F67)</f>
        <v>-600</v>
      </c>
      <c r="BB66" s="46" t="s">
        <v>73</v>
      </c>
      <c r="BC66" s="48">
        <f>10000*(AT66+AU66)+(F67-E67+E69-F69)*100+(F67+E69)</f>
        <v>-399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officiels'!H67,AG!E67='Résultats officiels'!E67,'Résultats officiels'!F67=AG!F67),1,""))</f>
        <v/>
      </c>
      <c r="D67" s="68" t="str">
        <f>G65</f>
        <v>Sénégal</v>
      </c>
      <c r="E67" s="217">
        <v>3</v>
      </c>
      <c r="F67" s="217">
        <v>0</v>
      </c>
      <c r="G67" s="73" t="str">
        <f>G64</f>
        <v>Japon</v>
      </c>
      <c r="H67" s="95">
        <f t="shared" si="0"/>
        <v>1</v>
      </c>
      <c r="I67" s="106">
        <f>AI67</f>
        <v>3</v>
      </c>
      <c r="J67" s="68" t="str">
        <f>INDEX(AM65:AM68,MATCH(AK67,$AL65:$AL68,0))</f>
        <v>Sénégal</v>
      </c>
      <c r="K67" s="111">
        <f>INDEX(AN65:AN68,MATCH(AK67,$AL65:$AL68,0))</f>
        <v>3</v>
      </c>
      <c r="L67" s="112">
        <f>INDEX(AO65:AO68,MATCH(AK67,$AL65:$AL68,0))</f>
        <v>5</v>
      </c>
      <c r="M67" s="111">
        <f>INDEX(AP65:AP68,MATCH(AK67,$AL65:$AL68,0))</f>
        <v>4</v>
      </c>
      <c r="N67" s="113">
        <f>INDEX(AQ65:AQ68,MATCH(AK67,$AL65:$AL68,0))</f>
        <v>1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2.98</v>
      </c>
      <c r="AL67" s="52">
        <f>SUM(BD67:BG67)+2.47</f>
        <v>0.9700000000000002</v>
      </c>
      <c r="AM67" s="45" t="str">
        <f>D65</f>
        <v>Pologne</v>
      </c>
      <c r="AN67" s="46">
        <f>SUM(AR67:AU67)</f>
        <v>9</v>
      </c>
      <c r="AO67" s="47">
        <f>E65+F66+F69</f>
        <v>8</v>
      </c>
      <c r="AP67" s="46">
        <f>F65+E66+E69</f>
        <v>5</v>
      </c>
      <c r="AQ67" s="48">
        <f>AO67-AP67</f>
        <v>3</v>
      </c>
      <c r="AR67" s="46">
        <f>IF(ISBLANK(F66),0,IF(AT65=3,0,IF(AT65=1,1,3)))</f>
        <v>3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1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60205</v>
      </c>
      <c r="BA67" s="46" t="s">
        <v>73</v>
      </c>
      <c r="BB67" s="46">
        <f>10000*(AR67+AU67)+(E65-F65+F66-E66)*100+(E65+F66)</f>
        <v>60206</v>
      </c>
      <c r="BC67" s="48">
        <f>10000*(AS67+AU67)+(E65-F65+F69-E69)*100+(E65+F69)</f>
        <v>60205</v>
      </c>
      <c r="BD67" s="53">
        <f>-BF65</f>
        <v>-0.5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>
        <f>IF(H68=0,"",IF(AND(H68='Résultats officiels'!H68,AG!E68='Résultats officiels'!E68,'Résultats officiels'!F68=AG!F68),1,""))</f>
        <v>1</v>
      </c>
      <c r="D68" s="68" t="str">
        <f>G65</f>
        <v>Sénégal</v>
      </c>
      <c r="E68" s="217">
        <v>0</v>
      </c>
      <c r="F68" s="217">
        <v>1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0</v>
      </c>
      <c r="L68" s="116">
        <f>INDEX(AO65:AO68,MATCH(AK68,$AL65:$AL68,0))</f>
        <v>1</v>
      </c>
      <c r="M68" s="115">
        <f>INDEX(AP65:AP68,MATCH(AK68,$AL65:$AL68,0))</f>
        <v>8</v>
      </c>
      <c r="N68" s="117">
        <f>INDEX(AQ65:AQ68,MATCH(AK68,$AL65:$AL68,0))</f>
        <v>-7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2.98</v>
      </c>
      <c r="AM68" s="57" t="str">
        <f>G65</f>
        <v>Sénégal</v>
      </c>
      <c r="AN68" s="51">
        <f>SUM(AR68:AU68)</f>
        <v>3</v>
      </c>
      <c r="AO68" s="58">
        <f>F65+E67+E68</f>
        <v>5</v>
      </c>
      <c r="AP68" s="51">
        <f>E65+F67+F68</f>
        <v>4</v>
      </c>
      <c r="AQ68" s="59">
        <f>AO68-AP68</f>
        <v>1</v>
      </c>
      <c r="AR68" s="51">
        <f>IF(ISBLANK(E68),0,IF(AU65=3,0,IF(AU65=1,1,3)))</f>
        <v>0</v>
      </c>
      <c r="AS68" s="51">
        <f>IF(ISBLANK(E67),0,IF(AU66=3,0,IF(AU66=1,1,3)))</f>
        <v>3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1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30203</v>
      </c>
      <c r="BB68" s="51">
        <f>10000*(AR68+AT68)+(E68-F68+F65-E65)*100+(E68+F65)</f>
        <v>-198</v>
      </c>
      <c r="BC68" s="59">
        <f>10000*(AS68+AT68)+(E67-F67+F65-E65)*100+(E67+F65)</f>
        <v>30205</v>
      </c>
      <c r="BD68" s="60">
        <f>-BG65</f>
        <v>0.5</v>
      </c>
      <c r="BE68" s="61">
        <f>-BG66</f>
        <v>-0.5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 t="str">
        <f>IF(H69=0,"",IF(AND(H69='Résultats officiels'!H69,AG!E69='Résultats officiels'!E69,'Résultats officiels'!F69=AG!F69),1,""))</f>
        <v/>
      </c>
      <c r="D69" s="71" t="str">
        <f>G64</f>
        <v>Japon</v>
      </c>
      <c r="E69" s="217">
        <v>1</v>
      </c>
      <c r="F69" s="217">
        <v>2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158" priority="7" stopIfTrue="1">
      <formula>100*$V8+$W8&gt;100*$V9+$W9</formula>
    </cfRule>
  </conditionalFormatting>
  <conditionalFormatting sqref="U9 U11 U13 U15 U17 U19 U21 U23 U27 U29 U31 U33 U37 U39 U44">
    <cfRule type="expression" dxfId="157" priority="6" stopIfTrue="1">
      <formula>100*$V9+$W9&gt;100*$V8+$W8</formula>
    </cfRule>
  </conditionalFormatting>
  <conditionalFormatting sqref="AA43">
    <cfRule type="expression" dxfId="156" priority="5" stopIfTrue="1">
      <formula>100*$AB43+$AC43&gt;100*$AB44+$AC44</formula>
    </cfRule>
  </conditionalFormatting>
  <conditionalFormatting sqref="AA44">
    <cfRule type="expression" dxfId="155" priority="4" stopIfTrue="1">
      <formula>100*$AB44+$AC44&gt;100*$AB43+$AC43</formula>
    </cfRule>
  </conditionalFormatting>
  <conditionalFormatting sqref="J35:N35 J43:N43 J11:N11 J27:N27 J19:N19 J51:N51 J59:N59 J67:N67">
    <cfRule type="expression" dxfId="154" priority="3" stopIfTrue="1">
      <formula>OR($I11&lt;3)</formula>
    </cfRule>
  </conditionalFormatting>
  <conditionalFormatting sqref="J36:N36 J44:N44 J12:N12 J28:N28 J20:N20 J52:N52 J60:N60 J68:N68">
    <cfRule type="expression" dxfId="153" priority="2" stopIfTrue="1">
      <formula>$I12&lt;3</formula>
    </cfRule>
  </conditionalFormatting>
  <conditionalFormatting sqref="U46:U47 AA46:AA51">
    <cfRule type="cellIs" dxfId="152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7" t="s">
        <v>169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-2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officiels'!H8,AH!E8='Résultats officiels'!E8,'Résultats officiels'!F8=AH!F8),1,""))</f>
        <v/>
      </c>
      <c r="D8" s="67" t="s">
        <v>104</v>
      </c>
      <c r="E8" s="217">
        <v>2</v>
      </c>
      <c r="F8" s="217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1</v>
      </c>
      <c r="P8" s="293"/>
      <c r="Q8" s="97" t="str">
        <f>IF(AND('Résultats officiels'!O8&gt;0,U8='Résultats officiels'!U8),"E",IF(AND('Résultats officiels'!O12&gt;0,'Résultats officiels'!U13=AH!U8),"E",""))</f>
        <v>E</v>
      </c>
      <c r="R8" s="98" t="str">
        <f>IF('Résultats officiels'!O8=0,"",IF(AND(U8='Résultats officiels'!U8,AH!U9='Résultats officiels'!U9),"A",""))</f>
        <v>A</v>
      </c>
      <c r="S8" s="286">
        <f>IF(O8=0,"",IF(AND(R8="A",O8='Résultats officiels'!O8),1,IF(AND(AH!R9="A",AH!O8='Résultats officiels'!O12),1,"")))</f>
        <v>1</v>
      </c>
      <c r="T8" s="287" t="str">
        <f>IF(O8=0,"",IF(AND(R8="A",O8='Résultats officiels'!O8,V8='Résultats officiels'!V8,'Résultats officiels'!V9=AH!V9),1,IF(AND(AH!R9="A",AH!O8='Résultats officiels'!O12,AH!V8='Résultats officiels'!V13,'Résultats officiels'!V12=AH!V9),1,"")))</f>
        <v/>
      </c>
      <c r="U8" s="99" t="str">
        <f>IF(OR(I10&lt;2),"A1",T(J9))</f>
        <v>Uruguay</v>
      </c>
      <c r="V8" s="218">
        <v>3</v>
      </c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officiels'!H9,AH!E9='Résultats officiels'!E9,'Résultats officiels'!F9=AH!F9),1,""))</f>
        <v/>
      </c>
      <c r="D9" s="68" t="s">
        <v>122</v>
      </c>
      <c r="E9" s="217">
        <v>1</v>
      </c>
      <c r="F9" s="217">
        <v>2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6</v>
      </c>
      <c r="M9" s="103">
        <f>INDEX(AP9:AP12,MATCH(AK9,$AL9:$AL12,0))</f>
        <v>1</v>
      </c>
      <c r="N9" s="105">
        <f>INDEX(AQ9:AQ12,MATCH(AK9,$AL9:$AL12,0))</f>
        <v>5</v>
      </c>
      <c r="O9" s="293"/>
      <c r="P9" s="293"/>
      <c r="Q9" s="97" t="str">
        <f>IF(AND('Résultats officiels'!O8&gt;0,U9='Résultats officiels'!U9),"E",IF(AND('Résultats officiels'!O12&gt;0,'Résultats officiels'!U12=AH!U9),"E",""))</f>
        <v>E</v>
      </c>
      <c r="R9" s="98" t="str">
        <f>IF('Résultats officiels'!O12=0,"",IF(AND(U8='Résultats officiels'!U13,'Résultats officiels'!U12=AH!U9),"A",""))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1</v>
      </c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2.95</v>
      </c>
      <c r="AM9" s="21" t="str">
        <f>D8</f>
        <v>Russie</v>
      </c>
      <c r="AN9" s="22">
        <f>SUM(AR9:AU9)</f>
        <v>3</v>
      </c>
      <c r="AO9" s="23">
        <f>E8+E10+F12</f>
        <v>2</v>
      </c>
      <c r="AP9" s="22">
        <f>F8+F10+E12</f>
        <v>3</v>
      </c>
      <c r="AQ9" s="24">
        <f>AO9-AP9</f>
        <v>-1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30102</v>
      </c>
      <c r="BA9" s="22">
        <f>10000*(AS9+AU9)+(E8-F8+F12-E12)*100+(E8+F12)</f>
        <v>30002</v>
      </c>
      <c r="BB9" s="22">
        <f>10000*(AT9+AU9)+(E10-F10+F12-E12)*100+(E10+F12)</f>
        <v>-300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officiels'!H10,AH!E10='Résultats officiels'!E10,'Résultats officiels'!F10=AH!F10),1,""))</f>
        <v/>
      </c>
      <c r="D10" s="68" t="str">
        <f>D8</f>
        <v>Russie</v>
      </c>
      <c r="E10" s="217">
        <v>0</v>
      </c>
      <c r="F10" s="217">
        <v>1</v>
      </c>
      <c r="G10" s="73" t="str">
        <f>D9</f>
        <v>Egypte</v>
      </c>
      <c r="H10" s="95">
        <f t="shared" si="0"/>
        <v>2</v>
      </c>
      <c r="I10" s="106">
        <f>AI10</f>
        <v>2</v>
      </c>
      <c r="J10" s="107" t="str">
        <f>INDEX(AM9:AM12,MATCH(AK10,$AL9:$AL12,0))</f>
        <v>Egypte</v>
      </c>
      <c r="K10" s="108">
        <f>INDEX(AN9:AN12,MATCH(AK10,$AL9:$AL12,0))</f>
        <v>6</v>
      </c>
      <c r="L10" s="109">
        <f>INDEX(AO9:AO12,MATCH(AK10,$AL9:$AL12,0))</f>
        <v>4</v>
      </c>
      <c r="M10" s="108">
        <f>INDEX(AP9:AP12,MATCH(AK10,$AL9:$AL12,0))</f>
        <v>2</v>
      </c>
      <c r="N10" s="110">
        <f>INDEX(AQ9:AQ12,MATCH(AK10,$AL9:$AL12,0))</f>
        <v>2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officiels'!U15=AH!U10),"E",""))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officiels'!O10),1,IF(AND(AH!R11="A",AH!O10='Résultats officiels'!O14),1,"")))</f>
        <v/>
      </c>
      <c r="T10" s="310" t="str">
        <f>IF(O10=0,"",IF(AND(R10="A",O10='Résultats officiels'!O10,V10='Résultats officiels'!V10,'Résultats officiels'!V11=AH!V11),1,IF(AND(AH!R11="A",AH!O10='Résultats officiels'!O14,AH!V10='Résultats officiels'!V15,'Résultats officiels'!V14=AH!V11),1,"")))</f>
        <v/>
      </c>
      <c r="U10" s="99" t="str">
        <f>IF(OR(I26&lt;2),"C1",T(J25))</f>
        <v>France</v>
      </c>
      <c r="V10" s="218">
        <v>1</v>
      </c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1.9700000000000002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0</v>
      </c>
      <c r="AP10" s="22">
        <f>E8+E11+F13</f>
        <v>6</v>
      </c>
      <c r="AQ10" s="24">
        <f>AO10-AP10</f>
        <v>-6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-400</v>
      </c>
      <c r="BA10" s="22">
        <f>10000*(AR10+AU10)+(F8-E8+F11-E11)*100+(F8+F11)</f>
        <v>-400</v>
      </c>
      <c r="BB10" s="22" t="s">
        <v>73</v>
      </c>
      <c r="BC10" s="24">
        <f>10000*(AT10+AU10)+(F11-E11+E13-F13)*100+(F11+E13)</f>
        <v>-400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officiels'!H11,AH!E11='Résultats officiels'!E11,'Résultats officiels'!F11=AH!F11),1,""))</f>
        <v/>
      </c>
      <c r="D11" s="68" t="str">
        <f>G9</f>
        <v>Uruguay</v>
      </c>
      <c r="E11" s="217">
        <v>2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Russie</v>
      </c>
      <c r="K11" s="111">
        <f>INDEX(AN9:AN12,MATCH(AK11,$AL9:$AL12,0))</f>
        <v>3</v>
      </c>
      <c r="L11" s="112">
        <f>INDEX(AO9:AO12,MATCH(AK11,$AL9:$AL12,0))</f>
        <v>2</v>
      </c>
      <c r="M11" s="111">
        <f>INDEX(AP9:AP12,MATCH(AK11,$AL9:$AL12,0))</f>
        <v>3</v>
      </c>
      <c r="N11" s="113">
        <f>INDEX(AQ9:AQ12,MATCH(AK11,$AL9:$AL12,0))</f>
        <v>-1</v>
      </c>
      <c r="O11" s="293"/>
      <c r="P11" s="293"/>
      <c r="Q11" s="97" t="str">
        <f>IF(AND('Résultats officiels'!O10&gt;0,U11='Résultats officiels'!U11),"E",IF(AND('Résultats officiels'!O14&gt;0,'Résultats officiels'!U14=AH!U11),"E",""))</f>
        <v>E</v>
      </c>
      <c r="R11" s="98" t="str">
        <f>IF('Résultats officiels'!O14=0,"",IF(AND(U10='Résultats officiels'!U15,'Résultats officiels'!U14=AH!U11),"A",""))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19">
        <v>0</v>
      </c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2.95</v>
      </c>
      <c r="AL11" s="28">
        <f>SUM(BD11:BG11)+2.47</f>
        <v>1.9700000000000002</v>
      </c>
      <c r="AM11" s="21" t="str">
        <f>D9</f>
        <v>Egypte</v>
      </c>
      <c r="AN11" s="22">
        <f>SUM(AR11:AU11)</f>
        <v>6</v>
      </c>
      <c r="AO11" s="23">
        <f>E9+F10+F13</f>
        <v>4</v>
      </c>
      <c r="AP11" s="22">
        <f>F9+E10+E13</f>
        <v>2</v>
      </c>
      <c r="AQ11" s="24">
        <f>AO11-AP11</f>
        <v>2</v>
      </c>
      <c r="AR11" s="22">
        <f>IF(ISBLANK(F10),0,IF(AT9=3,0,IF(AT9=1,1,3)))</f>
        <v>3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1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60303</v>
      </c>
      <c r="BA11" s="22" t="s">
        <v>73</v>
      </c>
      <c r="BB11" s="22">
        <f>10000*(AR11+AU11)+(E9-F9+F10-E10)*100+(E9+F10)</f>
        <v>30002</v>
      </c>
      <c r="BC11" s="24">
        <f>10000*(AS11+AU11)+(E9-F9+F13-E13)*100+(E9+F13)</f>
        <v>30103</v>
      </c>
      <c r="BD11" s="29">
        <f>-BF9</f>
        <v>-0.5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officiels'!H12,AH!E12='Résultats officiels'!E12,'Résultats officiels'!F12=AH!F12),1,""))</f>
        <v/>
      </c>
      <c r="D12" s="68" t="str">
        <f>G9</f>
        <v>Uruguay</v>
      </c>
      <c r="E12" s="217">
        <v>2</v>
      </c>
      <c r="F12" s="217">
        <v>0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0</v>
      </c>
      <c r="M12" s="115">
        <f>INDEX(AP9:AP12,MATCH(AK12,$AL9:$AL12,0))</f>
        <v>6</v>
      </c>
      <c r="N12" s="117">
        <f>INDEX(AQ9:AQ12,MATCH(AK12,$AL9:$AL12,0))</f>
        <v>-6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officiels'!U9=AH!U12),"E",""))</f>
        <v>E</v>
      </c>
      <c r="R12" s="98" t="str">
        <f>IF('Résultats officiels'!O12=0,"",IF(AND(U12='Résultats officiels'!U12,'Résultats officiels'!U13=AH!U13),"A",""))</f>
        <v/>
      </c>
      <c r="S12" s="286" t="str">
        <f>IF(O12=0,"",IF(AND(R12="A",O12='Résultats officiels'!O12),1,IF(AND(AH!R13="A",AH!O12='Résultats officiels'!O8),1,"")))</f>
        <v/>
      </c>
      <c r="T12" s="308" t="str">
        <f>IF(O12=0,"",IF(AND(R12="A",O12='Résultats officiels'!O12,V12='Résultats officiels'!V12,'Résultats officiels'!V13=AH!V13),1,IF(AND(AH!R13="A",AH!O12='Résultats officiels'!O8,AH!V12='Résultats officiels'!V9,'Résultats officiels'!V8=AH!V13),1,"")))</f>
        <v/>
      </c>
      <c r="U12" s="99" t="str">
        <f>IF(OR(I18&lt;2),"B1",T(J17))</f>
        <v>Espagne</v>
      </c>
      <c r="V12" s="218">
        <v>2</v>
      </c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6</v>
      </c>
      <c r="AP12" s="27">
        <f>E9+F11+F12</f>
        <v>1</v>
      </c>
      <c r="AQ12" s="33">
        <f>AO12-AP12</f>
        <v>5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60404</v>
      </c>
      <c r="BB12" s="27">
        <f>10000*(AR12+AT12)+(F9-E9+E12-F12)*100+(F9+E12)</f>
        <v>60304</v>
      </c>
      <c r="BC12" s="33">
        <f>10000*(AS12+AT12)+(E11-F11+F9-E9)*100+(E11+F9)</f>
        <v>60304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officiels'!H13,AH!E13='Résultats officiels'!E13,'Résultats officiels'!F13=AH!F13),1,""))</f>
        <v/>
      </c>
      <c r="D13" s="71" t="str">
        <f>G8</f>
        <v>Arabie Saoudite</v>
      </c>
      <c r="E13" s="217">
        <v>0</v>
      </c>
      <c r="F13" s="217">
        <v>2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officiels'!U8=AH!U13),"E",""))</f>
        <v/>
      </c>
      <c r="R13" s="98" t="str">
        <f>IF('Résultats officiels'!O8=0,"",IF(AND(U12='Résultats officiels'!U9,'Résultats officiels'!U8=AH!U13),"A",""))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Egypte</v>
      </c>
      <c r="V13" s="219">
        <v>1</v>
      </c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officiels'!U11=AH!U14),"E",""))</f>
        <v>E</v>
      </c>
      <c r="R14" s="98" t="str">
        <f>IF('Résultats officiels'!O14=0,"",IF(AND(U14='Résultats officiels'!U14,'Résultats officiels'!U15=AH!U15),"A",""))</f>
        <v/>
      </c>
      <c r="S14" s="286" t="str">
        <f>IF(O14=0,"",IF(AND(R14="A",O14='Résultats officiels'!O14),1,IF(AND(AH!R15="A",AH!O14='Résultats officiels'!O10),1,"")))</f>
        <v/>
      </c>
      <c r="T14" s="308" t="str">
        <f>IF(O14=0,"",IF(AND(R14="A",O14='Résultats officiels'!O14,V14='Résultats officiels'!V14,'Résultats officiels'!V15=AH!V15),1,IF(AND(AH!R15="A",AH!O14='Résultats officiels'!O10,AH!V14='Résultats officiels'!V11,'Résultats officiels'!V10=AH!V15),1,"")))</f>
        <v/>
      </c>
      <c r="U14" s="99" t="str">
        <f>IF(OR(I34&lt;2),"D1",T(J33))</f>
        <v>Argentine</v>
      </c>
      <c r="V14" s="218">
        <v>3</v>
      </c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officiels'!U10=AH!U15),"E",""))</f>
        <v>E</v>
      </c>
      <c r="R15" s="98" t="str">
        <f>IF('Résultats officiels'!O10=0,"",IF(AND(U15='Résultats officiels'!U10,'Résultats officiels'!U11=AH!U14),"A",""))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19">
        <v>1</v>
      </c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officiels'!H16,AH!E16='Résultats officiels'!E16,'Résultats officiels'!F16=AH!F16),1,""))</f>
        <v/>
      </c>
      <c r="D16" s="67" t="s">
        <v>124</v>
      </c>
      <c r="E16" s="217">
        <v>3</v>
      </c>
      <c r="F16" s="217">
        <v>1</v>
      </c>
      <c r="G16" s="72" t="s">
        <v>96</v>
      </c>
      <c r="H16" s="95">
        <f t="shared" si="0"/>
        <v>1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officiels'!U21=AH!U16),"E",""))</f>
        <v>E</v>
      </c>
      <c r="R16" s="98" t="str">
        <f>IF('Résultats officiels'!O16=0,"",IF(AND(U16='Résultats officiels'!U16,'Résultats officiels'!U17=AH!U17),"A",""))</f>
        <v/>
      </c>
      <c r="S16" s="286" t="str">
        <f>IF(O16=0,"",IF(AND(R16="A",O16='Résultats officiels'!O16),1,IF(AND(AH!R17="A",AH!O16='Résultats officiels'!O20),1,"")))</f>
        <v/>
      </c>
      <c r="T16" s="308" t="str">
        <f>IF(O16=0,"",IF(AND(R16="A",O16='Résultats officiels'!O16,V16='Résultats officiels'!V16,'Résultats officiels'!V17=AH!V17),1,IF(AND(AH!R17="A",AH!O16='Résultats officiels'!O20,AH!V16='Résultats officiels'!V21,'Résultats officiels'!V20=AH!V17),1,"")))</f>
        <v/>
      </c>
      <c r="U16" s="121" t="str">
        <f>IF(OR(I42&lt;2),"E1",T(J41))</f>
        <v>Brésil</v>
      </c>
      <c r="V16" s="218">
        <v>2</v>
      </c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officiels'!H17,AH!E17='Résultats officiels'!E17,'Résultats officiels'!F17=AH!F17),1,""))</f>
        <v/>
      </c>
      <c r="D17" s="68" t="s">
        <v>101</v>
      </c>
      <c r="E17" s="217">
        <v>0</v>
      </c>
      <c r="F17" s="217">
        <v>2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9</v>
      </c>
      <c r="L17" s="104">
        <f>INDEX(AO17:AO20,MATCH(AK17,$AL17:$AL20,0))</f>
        <v>7</v>
      </c>
      <c r="M17" s="103">
        <f>INDEX(AP17:AP20,MATCH(AK17,$AL17:$AL20,0))</f>
        <v>1</v>
      </c>
      <c r="N17" s="123">
        <f>INDEX(AQ17:AQ20,MATCH(AK17,$AL17:$AL20,0))</f>
        <v>6</v>
      </c>
      <c r="O17" s="293"/>
      <c r="P17" s="293"/>
      <c r="Q17" s="97" t="str">
        <f>IF(AND('Résultats officiels'!O16&gt;0,U17='Résultats officiels'!U17),"E",IF(AND('Résultats officiels'!O20&gt;0,'Résultats officiels'!U20=AH!U17),"E",""))</f>
        <v>E</v>
      </c>
      <c r="R17" s="98" t="str">
        <f>IF('Résultats officiels'!O20=0,"",IF(AND(U16='Résultats officiels'!U21,'Résultats officiels'!U20=AH!U17),"A",""))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Suède</v>
      </c>
      <c r="V17" s="219">
        <v>0</v>
      </c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3</v>
      </c>
      <c r="AO17" s="23">
        <f>E16+E18+F20</f>
        <v>4</v>
      </c>
      <c r="AP17" s="22">
        <f>F16+F18+E20</f>
        <v>5</v>
      </c>
      <c r="AQ17" s="24">
        <f>AO17-AP17</f>
        <v>-1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30103</v>
      </c>
      <c r="BA17" s="22">
        <f>10000*(AS17+AU17)+(E16-F16+F20-E20)*100+(E16+F20)</f>
        <v>30004</v>
      </c>
      <c r="BB17" s="22">
        <f>10000*(AT17+AU17)+(F20-E20+E18-F18)*100+(F20+E18)</f>
        <v>-299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>
        <f>IF(H18=0,"",IF(AND(H18='Résultats officiels'!H18,AH!E18='Résultats officiels'!E18,'Résultats officiels'!F18=AH!F18),1,""))</f>
        <v>1</v>
      </c>
      <c r="D18" s="68" t="str">
        <f>D16</f>
        <v>Maroc</v>
      </c>
      <c r="E18" s="217">
        <v>0</v>
      </c>
      <c r="F18" s="217">
        <v>1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6</v>
      </c>
      <c r="L18" s="109">
        <f>INDEX(AO17:AO20,MATCH(AK18,$AL17:$AL20,0))</f>
        <v>3</v>
      </c>
      <c r="M18" s="108">
        <f>INDEX(AP17:AP20,MATCH(AK18,$AL17:$AL20,0))</f>
        <v>3</v>
      </c>
      <c r="N18" s="110">
        <f>INDEX(AQ17:AQ20,MATCH(AK18,$AL17:$AL20,0))</f>
        <v>0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officiels'!U23=AH!U18),"E",""))</f>
        <v>E</v>
      </c>
      <c r="R18" s="98" t="str">
        <f>IF('Résultats officiels'!O18=0,"",IF(AND(U18='Résultats officiels'!U18,'Résultats officiels'!U19=AH!U19),"A",""))</f>
        <v/>
      </c>
      <c r="S18" s="286" t="str">
        <f>IF(O18=0,"",IF(AND(R18="A",O18='Résultats officiels'!O18),1,IF(AND(AH!R19="A",AH!O18='Résultats officiels'!O22),1,"")))</f>
        <v/>
      </c>
      <c r="T18" s="308" t="str">
        <f>IF(O18=0,"",IF(AND(R18="A",O18='Résultats officiels'!O18,V18='Résultats officiels'!V18,'Résultats officiels'!V19=AH!V19),1,IF(AND(AH!R19="A",AH!O18='Résultats officiels'!O22,AH!V18='Résultats officiels'!V23,'Résultats officiels'!V22=AH!V19),1,"")))</f>
        <v/>
      </c>
      <c r="U18" s="121" t="str">
        <f>IF(OR(I58&lt;2),"G1",T(J57))</f>
        <v>Belgique</v>
      </c>
      <c r="V18" s="218">
        <v>4</v>
      </c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2</v>
      </c>
      <c r="AP18" s="22">
        <f>E16+E19+F21</f>
        <v>7</v>
      </c>
      <c r="AQ18" s="24">
        <f>AO18-AP18</f>
        <v>-5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-298</v>
      </c>
      <c r="BA18" s="22">
        <f>10000*(AR18+AU18)+(F16-E16+F19-E19)*100+(F16+F19)</f>
        <v>-399</v>
      </c>
      <c r="BB18" s="22" t="s">
        <v>73</v>
      </c>
      <c r="BC18" s="24">
        <f>10000*(AT18+AU18)+(F19-E19+E21-F21)*100+(F19+E21)</f>
        <v>-299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officiels'!H19,AH!E19='Résultats officiels'!E19,'Résultats officiels'!F19=AH!F19),1,""))</f>
        <v/>
      </c>
      <c r="D19" s="68" t="str">
        <f>G17</f>
        <v>Espagne</v>
      </c>
      <c r="E19" s="217">
        <v>2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3</v>
      </c>
      <c r="L19" s="112">
        <f>INDEX(AO17:AO20,MATCH(AK19,$AL17:$AL20,0))</f>
        <v>4</v>
      </c>
      <c r="M19" s="111">
        <f>INDEX(AP17:AP20,MATCH(AK19,$AL17:$AL20,0))</f>
        <v>5</v>
      </c>
      <c r="N19" s="113">
        <f>INDEX(AQ17:AQ20,MATCH(AK19,$AL17:$AL20,0))</f>
        <v>-1</v>
      </c>
      <c r="O19" s="293"/>
      <c r="P19" s="293"/>
      <c r="Q19" s="97" t="str">
        <f>IF(AND('Résultats officiels'!O18&gt;0,U19='Résultats officiels'!U19),"E",IF(AND('Résultats officiels'!O22&gt;0,'Résultats officiels'!U22=AH!U19),"E",""))</f>
        <v/>
      </c>
      <c r="R19" s="98" t="str">
        <f>IF('Résultats officiels'!O22=0,"",IF(AND(U18='Résultats officiels'!U23,'Résultats officiels'!U22=AH!U19),"A",""))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Pologne</v>
      </c>
      <c r="V19" s="219">
        <v>1</v>
      </c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6</v>
      </c>
      <c r="AO19" s="23">
        <f>E17+F18+F21</f>
        <v>3</v>
      </c>
      <c r="AP19" s="22">
        <f>F17+E18+E21</f>
        <v>3</v>
      </c>
      <c r="AQ19" s="24">
        <f>AO19-AP19</f>
        <v>0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60203</v>
      </c>
      <c r="BA19" s="22" t="s">
        <v>73</v>
      </c>
      <c r="BB19" s="22">
        <f>10000*(AR19+AU19)+(E17-F17+F18-E18)*100+(E17+F18)</f>
        <v>29901</v>
      </c>
      <c r="BC19" s="24">
        <f>10000*(AS19+AU19)+(E17-F17+F21-E21)*100+(E17+F21)</f>
        <v>29902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officiels'!H20,AH!E20='Résultats officiels'!E20,'Résultats officiels'!F20=AH!F20),1,""))</f>
        <v/>
      </c>
      <c r="D20" s="68" t="str">
        <f>G17</f>
        <v>Espagne</v>
      </c>
      <c r="E20" s="217">
        <v>3</v>
      </c>
      <c r="F20" s="217">
        <v>1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2</v>
      </c>
      <c r="M20" s="115">
        <f>INDEX(AP17:AP20,MATCH(AK20,$AL17:$AL20,0))</f>
        <v>7</v>
      </c>
      <c r="N20" s="117">
        <f>INDEX(AQ17:AQ20,MATCH(AK20,$AL17:$AL20,0))</f>
        <v>-5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officiels'!U17=AH!U20),"E",""))</f>
        <v/>
      </c>
      <c r="R20" s="98" t="str">
        <f>IF('Résultats officiels'!O20=0,"",IF(AND(U20='Résultats officiels'!U20,'Résultats officiels'!U21=AH!U21),"A",""))</f>
        <v/>
      </c>
      <c r="S20" s="286" t="str">
        <f>IF(O20=0,"",IF(AND(R20="A",O20='Résultats officiels'!O20),1,IF(AND(AH!R21="A",AH!O20='Résultats officiels'!O16),1,"")))</f>
        <v/>
      </c>
      <c r="T20" s="308" t="str">
        <f>IF(O20=0,"",IF(AND(R20="A",O20='Résultats officiels'!O20,V20='Résultats officiels'!V20,'Résultats officiels'!V21=AH!V21),1,IF(AND(AH!R21="A",AH!O20='Résultats officiels'!O16,AH!V20='Résultats officiels'!V17,'Résultats officiels'!V16=AH!V21),1,"")))</f>
        <v/>
      </c>
      <c r="U20" s="121" t="str">
        <f>IF(OR(I50&lt;2),"F1",T(J49))</f>
        <v>Allemagne</v>
      </c>
      <c r="V20" s="218">
        <v>3</v>
      </c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9</v>
      </c>
      <c r="AO20" s="32">
        <f>F17+E19+E20</f>
        <v>7</v>
      </c>
      <c r="AP20" s="27">
        <f>E17+F19+F20</f>
        <v>1</v>
      </c>
      <c r="AQ20" s="33">
        <f>AO20-AP20</f>
        <v>6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60405</v>
      </c>
      <c r="BB20" s="27">
        <f>10000*(AR20+AT20)+(E20-F20+F17-E17)*100+(E20+F17)</f>
        <v>60405</v>
      </c>
      <c r="BC20" s="33">
        <f>10000*(AS20+AT20)+(E19-F19+F17-E17)*100+(E19+F17)</f>
        <v>60404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officiels'!H21,AH!E21='Résultats officiels'!E21,'Résultats officiels'!F21=AH!F21),1,""))</f>
        <v/>
      </c>
      <c r="D21" s="71" t="str">
        <f>G16</f>
        <v>Iran</v>
      </c>
      <c r="E21" s="217">
        <v>1</v>
      </c>
      <c r="F21" s="217">
        <v>2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officiels'!U16=AH!U21),"E",""))</f>
        <v>E</v>
      </c>
      <c r="R21" s="98" t="str">
        <f>IF('Résultats officiels'!O16=0,"",IF(AND(U20='Résultats officiels'!U17,'Résultats officiels'!U16=AH!U21),"A",""))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1</v>
      </c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2</v>
      </c>
      <c r="P22" s="293"/>
      <c r="Q22" s="97" t="str">
        <f>IF(AND('Résultats officiels'!O22&gt;0,U22='Résultats officiels'!U22),"E",IF(AND('Résultats officiels'!O18&gt;0,'Résultats officiels'!U19=AH!U22),"E",""))</f>
        <v>E</v>
      </c>
      <c r="R22" s="98" t="str">
        <f>IF('Résultats officiels'!O22=0,"",IF(AND(U22='Résultats officiels'!U22,'Résultats officiels'!U23=AH!U23),"A",""))</f>
        <v>A</v>
      </c>
      <c r="S22" s="286">
        <f>IF(O22=0,"",IF(AND(R22="A",O22='Résultats officiels'!O22),1,IF(AND(AH!R23="A",AH!O22='Résultats officiels'!O18),1,"")))</f>
        <v>1</v>
      </c>
      <c r="T22" s="308" t="str">
        <f>IF(O22=0,"",IF(AND(R22="A",O22='Résultats officiels'!O22,V22='Résultats officiels'!V22,'Résultats officiels'!V23=AH!V23),1,IF(AND(AH!R23="A",AH!O22='Résultats officiels'!O18,AH!V22='Résultats officiels'!V19,'Résultats officiels'!V18=AH!V23),1,"")))</f>
        <v/>
      </c>
      <c r="U22" s="121" t="str">
        <f>IF(OR(I66&lt;2),"H1",T(J65))</f>
        <v>Colombie</v>
      </c>
      <c r="V22" s="218">
        <v>1</v>
      </c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officiels'!U18=AH!U23),"E",""))</f>
        <v>E</v>
      </c>
      <c r="R23" s="98" t="str">
        <f>IF('Résultats officiels'!O18=0,"",IF(AND(U22='Résultats officiels'!U19,'Résultats officiels'!U18=AH!U23),"A",""))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2</v>
      </c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officiels'!H24,AH!E24='Résultats officiels'!E24,'Résultats officiels'!F24=AH!F24),1,""))</f>
        <v/>
      </c>
      <c r="D24" s="67" t="s">
        <v>88</v>
      </c>
      <c r="E24" s="217">
        <v>2</v>
      </c>
      <c r="F24" s="217">
        <v>0</v>
      </c>
      <c r="G24" s="72" t="s">
        <v>76</v>
      </c>
      <c r="H24" s="95">
        <f t="shared" si="0"/>
        <v>1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>
        <f>IF(H25=0,"",IF(H25='Résultats officiels'!H25,1,""))</f>
        <v>1</v>
      </c>
      <c r="C25" s="75" t="str">
        <f>IF(H25=0,"",IF(AND(H25='Résultats officiels'!H25,AH!E25='Résultats officiels'!E25,'Résultats officiels'!F25=AH!F25),1,""))</f>
        <v/>
      </c>
      <c r="D25" s="68" t="s">
        <v>125</v>
      </c>
      <c r="E25" s="217">
        <v>1</v>
      </c>
      <c r="F25" s="217">
        <v>2</v>
      </c>
      <c r="G25" s="73" t="s">
        <v>126</v>
      </c>
      <c r="H25" s="95">
        <f t="shared" si="0"/>
        <v>2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7</v>
      </c>
      <c r="M25" s="103">
        <f>INDEX(AP25:AP28,MATCH(AK25,$AL25:$AL28,0))</f>
        <v>2</v>
      </c>
      <c r="N25" s="123">
        <f>INDEX(AQ25:AQ28,MATCH(AK25,$AL25:$AL28,0))</f>
        <v>5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7</v>
      </c>
      <c r="AP25" s="22">
        <f>F24+F26+E28</f>
        <v>2</v>
      </c>
      <c r="AQ25" s="24">
        <f>AO25-AP25</f>
        <v>5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60405</v>
      </c>
      <c r="BA25" s="22">
        <f>10000*(AS25+AU25)+(E24-F24+F28-E28)*100+(E24+F28)</f>
        <v>60304</v>
      </c>
      <c r="BB25" s="22">
        <f>10000*(AT25+AU25)+(F28-E28+E26-F26)*100+(F28+E26)</f>
        <v>60305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officiels'!H26,AH!E26='Résultats officiels'!E26,'Résultats officiels'!F26=AH!F26),1,""))</f>
        <v/>
      </c>
      <c r="D26" s="68" t="str">
        <f>D24</f>
        <v>France</v>
      </c>
      <c r="E26" s="217">
        <v>3</v>
      </c>
      <c r="F26" s="217">
        <v>1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4</v>
      </c>
      <c r="L26" s="109">
        <f>INDEX(AO25:AO28,MATCH(AK26,$AL25:$AL28,0))</f>
        <v>5</v>
      </c>
      <c r="M26" s="108">
        <f>INDEX(AP25:AP28,MATCH(AK26,$AL25:$AL28,0))</f>
        <v>5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2</v>
      </c>
      <c r="P26" s="293"/>
      <c r="Q26" s="97" t="str">
        <f>IF(AND('Résultats officiels'!O26&gt;0,U26='Résultats officiels'!U26),"E",IF(AND('Résultats officiels'!O28&gt;0,'Résultats officiels'!U28=AH!U26),"E",""))</f>
        <v>E</v>
      </c>
      <c r="R26" s="98" t="str">
        <f>IF('Résultats officiels'!O26=0,"",IF(AND(U26='Résultats officiels'!U26,'Résultats officiels'!U27=AH!U27),"A",""))</f>
        <v>A</v>
      </c>
      <c r="S26" s="286">
        <f>IF(O26=0,"",IF(AND(R26="A",O26='Résultats officiels'!O26),1,IF(AND(AH!R27="A",AH!O26='Résultats officiels'!O28),1,"")))</f>
        <v>1</v>
      </c>
      <c r="T26" s="287" t="str">
        <f>IF(O26=0,"",IF(AND(R26="A",O26='Résultats officiels'!O26,V26='Résultats officiels'!V26,'Résultats officiels'!V27=AH!V27),1,IF(AND(AH!R27="A",AH!O26='Résultats officiels'!O28,AH!V26='Résultats officiels'!V28,'Résultats officiels'!V29=AH!V27),1,"")))</f>
        <v/>
      </c>
      <c r="U26" s="125" t="str">
        <f>IF(100*V8+W8&gt;100*V9+W9,U8,IF(100*V8+W8&lt;100*V9+W9,U9,CONCATENATE(U8," ou ",U9)))</f>
        <v>Uruguay</v>
      </c>
      <c r="V26" s="218">
        <v>2</v>
      </c>
      <c r="W26" s="12">
        <v>0</v>
      </c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2.96</v>
      </c>
      <c r="AM26" s="21" t="str">
        <f>G24</f>
        <v>Australie</v>
      </c>
      <c r="AN26" s="22">
        <f>SUM(AR26:AU26)</f>
        <v>2</v>
      </c>
      <c r="AO26" s="23">
        <f>F24+F27+E29</f>
        <v>3</v>
      </c>
      <c r="AP26" s="22">
        <f>E24+E27+F29</f>
        <v>5</v>
      </c>
      <c r="AQ26" s="24">
        <f>AO26-AP26</f>
        <v>-2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1</v>
      </c>
      <c r="AU26" s="22">
        <f>IF(ISBLANK(F27),0,IF(F27&gt;E27,3,IF(F27=E27,1,0)))</f>
        <v>1</v>
      </c>
      <c r="AV26" s="23" t="b">
        <f>(10*(AQ25-AQ26)+AO25-AO26&lt;0)</f>
        <v>0</v>
      </c>
      <c r="AW26" s="22" t="s">
        <v>73</v>
      </c>
      <c r="AX26" s="22" t="b">
        <f>10*(AQ26-AQ27)+AO26-AO27&gt;0</f>
        <v>1</v>
      </c>
      <c r="AY26" s="24" t="b">
        <f>10*(AQ26-AQ28)+AO26-AO28&gt;0</f>
        <v>0</v>
      </c>
      <c r="AZ26" s="23">
        <f>10000*(AR26+AT26)+(F24-E24+E29-F29)*100+(F24+E29)</f>
        <v>9801</v>
      </c>
      <c r="BA26" s="22">
        <f>10000*(AR26+AU26)+(F24-E24+F27-E27)*100+(F24+F27)</f>
        <v>9802</v>
      </c>
      <c r="BB26" s="22" t="s">
        <v>73</v>
      </c>
      <c r="BC26" s="24">
        <f>10000*(AT26+AU26)+(F27-E27+E29-F29)*100+(F27+E29)</f>
        <v>20003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-0.5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>
        <f>IF(H27=0,"",IF(H27='Résultats officiels'!H27,1,""))</f>
        <v>1</v>
      </c>
      <c r="C27" s="75" t="str">
        <f>IF(H27=0,"",IF(AND(H27='Résultats officiels'!H27,AH!E27='Résultats officiels'!E27,'Résultats officiels'!F27=AH!F27),1,""))</f>
        <v/>
      </c>
      <c r="D27" s="68" t="str">
        <f>G25</f>
        <v>Danemark</v>
      </c>
      <c r="E27" s="217">
        <v>2</v>
      </c>
      <c r="F27" s="217">
        <v>2</v>
      </c>
      <c r="G27" s="73" t="str">
        <f>G24</f>
        <v>Australie</v>
      </c>
      <c r="H27" s="95">
        <f t="shared" si="0"/>
        <v>3</v>
      </c>
      <c r="I27" s="106">
        <f>AI27</f>
        <v>3</v>
      </c>
      <c r="J27" s="68" t="str">
        <f>INDEX(AM25:AM28,MATCH(AK27,$AL25:$AL28,0))</f>
        <v>Australie</v>
      </c>
      <c r="K27" s="111">
        <f>INDEX(AN25:AN28,MATCH(AK27,$AL25:$AL28,0))</f>
        <v>2</v>
      </c>
      <c r="L27" s="112">
        <f>INDEX(AO25:AO28,MATCH(AK27,$AL25:$AL28,0))</f>
        <v>3</v>
      </c>
      <c r="M27" s="111">
        <f>INDEX(AP25:AP28,MATCH(AK27,$AL25:$AL28,0))</f>
        <v>5</v>
      </c>
      <c r="N27" s="113">
        <f>INDEX(AQ25:AQ28,MATCH(AK27,$AL25:$AL28,0))</f>
        <v>-2</v>
      </c>
      <c r="O27" s="293"/>
      <c r="P27" s="293"/>
      <c r="Q27" s="97" t="str">
        <f>IF(AND('Résultats officiels'!O26&gt;0,U27='Résultats officiels'!U27),"E",IF(AND('Résultats officiels'!O28&gt;0,'Résultats officiels'!U29=AH!U27),"E",""))</f>
        <v>E</v>
      </c>
      <c r="R27" s="98" t="str">
        <f>IF('Résultats officiels'!O28=0,"",IF(AND(U26='Résultats officiels'!U28,'Résultats officiels'!U29=AH!U27),"A",""))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2</v>
      </c>
      <c r="W27" s="12">
        <v>4</v>
      </c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2.96</v>
      </c>
      <c r="AL27" s="28">
        <f>SUM(BD27:BG27)+2.47</f>
        <v>3.97</v>
      </c>
      <c r="AM27" s="21" t="str">
        <f>D25</f>
        <v>Pérou</v>
      </c>
      <c r="AN27" s="22">
        <f>SUM(AR27:AU27)</f>
        <v>1</v>
      </c>
      <c r="AO27" s="23">
        <f>E25+F26+F29</f>
        <v>3</v>
      </c>
      <c r="AP27" s="22">
        <f>F25+E26+E29</f>
        <v>6</v>
      </c>
      <c r="AQ27" s="24">
        <f>AO27-AP27</f>
        <v>-3</v>
      </c>
      <c r="AR27" s="22">
        <f>IF(ISBLANK(F26),0,IF(AT25=3,0,IF(AT25=1,1,3)))</f>
        <v>0</v>
      </c>
      <c r="AS27" s="22">
        <f>IF(ISBLANK(F29),0,IF(F29&gt;E29,3,IF(F29=E29,1,0)))</f>
        <v>1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9802</v>
      </c>
      <c r="BA27" s="22" t="s">
        <v>73</v>
      </c>
      <c r="BB27" s="22">
        <f>10000*(AR27+AU27)+(E25-F25+F26-E26)*100+(E25+F26)</f>
        <v>-298</v>
      </c>
      <c r="BC27" s="24">
        <f>10000*(AS27+AU27)+(E25-F25+F29-E29)*100+(E25+F29)</f>
        <v>9902</v>
      </c>
      <c r="BD27" s="29">
        <f>-BF25</f>
        <v>0.5</v>
      </c>
      <c r="BE27" s="25">
        <f>-BF26</f>
        <v>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officiels'!H28,AH!E28='Résultats officiels'!E28,'Résultats officiels'!F28=AH!F28),1,""))</f>
        <v/>
      </c>
      <c r="D28" s="68" t="str">
        <f>G25</f>
        <v>Danemark</v>
      </c>
      <c r="E28" s="217">
        <v>1</v>
      </c>
      <c r="F28" s="217">
        <v>2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Pérou</v>
      </c>
      <c r="K28" s="115">
        <f>INDEX(AN25:AN28,MATCH(AK28,$AL25:$AL28,0))</f>
        <v>1</v>
      </c>
      <c r="L28" s="116">
        <f>INDEX(AO25:AO28,MATCH(AK28,$AL25:$AL28,0))</f>
        <v>3</v>
      </c>
      <c r="M28" s="115">
        <f>INDEX(AP25:AP28,MATCH(AK28,$AL25:$AL28,0))</f>
        <v>6</v>
      </c>
      <c r="N28" s="117">
        <f>INDEX(AQ25:AQ28,MATCH(AK28,$AL25:$AL28,0))</f>
        <v>-3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officiels'!U26=AH!U28),"E",""))</f>
        <v/>
      </c>
      <c r="R28" s="98" t="str">
        <f>IF('Résultats officiels'!O28=0,"",IF(AND(U28='Résultats officiels'!U28,'Résultats officiels'!U29=AH!U29),"A",""))</f>
        <v/>
      </c>
      <c r="S28" s="286" t="str">
        <f>IF(O28=0,"",IF(AND(R28="A",O28='Résultats officiels'!O28),1,IF(AND(AH!R29="A",AH!O28='Résultats officiels'!O26),1,"")))</f>
        <v/>
      </c>
      <c r="T28" s="287" t="str">
        <f>IF(O28=0,"",IF(AND(R28="A",O28='Résultats officiels'!O28,V28='Résultats officiels'!V28,'Résultats officiels'!V29=AH!V29),1,IF(AND(AH!R29="A",AH!O28='Résultats officiels'!O26,AH!V28='Résultats officiels'!V26,'Résultats officiels'!V27=AH!V29),1,"")))</f>
        <v/>
      </c>
      <c r="U28" s="125" t="str">
        <f>IF(100*V12+W12&gt;100*V13+W13,U12,IF(100*V12+W12&lt;100*V13+W13,U13,CONCATENATE(U12," ou ",U13)))</f>
        <v>Espagne</v>
      </c>
      <c r="V28" s="218">
        <v>1</v>
      </c>
      <c r="W28" s="12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3.97</v>
      </c>
      <c r="AL28" s="30">
        <f>SUM(BD28:BG28)+2.48</f>
        <v>1.98</v>
      </c>
      <c r="AM28" s="31" t="str">
        <f>G25</f>
        <v>Danemark</v>
      </c>
      <c r="AN28" s="27">
        <f>SUM(AR28:AU28)</f>
        <v>4</v>
      </c>
      <c r="AO28" s="32">
        <f>F25+E27+E28</f>
        <v>5</v>
      </c>
      <c r="AP28" s="27">
        <f>E25+F27+F28</f>
        <v>5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1</v>
      </c>
      <c r="AT28" s="27">
        <f>IF(ISBLANK(F25),0,IF(AU27=3,0,IF(AU27=1,1,3)))</f>
        <v>3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9903</v>
      </c>
      <c r="BB28" s="27">
        <f>10000*(AR28+AT28)+(E28-F28+F25-E25)*100+(E28+F25)</f>
        <v>30003</v>
      </c>
      <c r="BC28" s="33">
        <f>10000*(AS28+AT28)+(E27-F27+F25-E25)*100+(E27+F25)</f>
        <v>40104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officiels'!H29,AH!E29='Résultats officiels'!E29,'Résultats officiels'!F29=AH!F29),1,""))</f>
        <v/>
      </c>
      <c r="D29" s="71" t="str">
        <f>G24</f>
        <v>Australie</v>
      </c>
      <c r="E29" s="217">
        <v>1</v>
      </c>
      <c r="F29" s="217">
        <v>1</v>
      </c>
      <c r="G29" s="74" t="str">
        <f>D25</f>
        <v>Pérou</v>
      </c>
      <c r="H29" s="95">
        <f t="shared" si="0"/>
        <v>3</v>
      </c>
      <c r="I29" s="118"/>
      <c r="J29" s="119" t="str">
        <f>IF(OR(I27&lt;3,I26&lt;2),"TIRAGE AU SORT !!!"," ")</f>
        <v xml:space="preserve"> 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officiels'!U27=AH!U29),"E",""))</f>
        <v/>
      </c>
      <c r="R29" s="98" t="str">
        <f>IF('Résultats officiels'!O26=0,"",IF(AND(U28='Résultats officiels'!U26,'Résultats officiels'!U27=AH!U29),"A",""))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3</v>
      </c>
      <c r="W29" s="12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2</v>
      </c>
      <c r="P30" s="293"/>
      <c r="Q30" s="97" t="str">
        <f>IF(AND('Résultats officiels'!O30&gt;0,U30='Résultats officiels'!U30),"E",IF(AND('Résultats officiels'!O32&gt;0,'Résultats officiels'!U32=AH!U30),"E",""))</f>
        <v>E</v>
      </c>
      <c r="R30" s="98" t="str">
        <f>IF('Résultats officiels'!O30=0,"",IF(AND(U30='Résultats officiels'!U30,'Résultats officiels'!U31=AH!U31),"A",""))</f>
        <v>A</v>
      </c>
      <c r="S30" s="286">
        <f>IF(O30=0,"",IF(AND(R30="A",O30='Résultats officiels'!O30),1,IF(AND(AH!R31="A",AH!O30='Résultats officiels'!O32),1,"")))</f>
        <v>1</v>
      </c>
      <c r="T30" s="287" t="str">
        <f>IF(O30=0,"",IF(AND(R30="A",O30='Résultats officiels'!O30,V30='Résultats officiels'!V30,'Résultats officiels'!V31=AH!V31),1,IF(AND(AH!R31="A",AH!O30='Résultats officiels'!O32,AH!V30='Résultats officiels'!V32,'Résultats officiels'!V33=AH!V31),1,"")))</f>
        <v/>
      </c>
      <c r="U30" s="125" t="str">
        <f>IF(100*V16+W16&gt;100*V17+W17,U16,IF(100*V16+W16&lt;100*V17+W17,U17,CONCATENATE(U16," ou ",U17)))</f>
        <v>Brésil</v>
      </c>
      <c r="V30" s="218">
        <v>2</v>
      </c>
      <c r="W30" s="12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officiels'!U33=AH!U31),"E",""))</f>
        <v>E</v>
      </c>
      <c r="R31" s="98" t="str">
        <f>IF('Résultats officiels'!O32=0,"",IF(AND(U30='Résultats officiels'!U32,'Résultats officiels'!U33=AH!U31),"A",""))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3</v>
      </c>
      <c r="W31" s="12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officiels'!H32,AH!E32='Résultats officiels'!E32,'Résultats officiels'!F32=AH!F32),1,""))</f>
        <v/>
      </c>
      <c r="D32" s="67" t="s">
        <v>94</v>
      </c>
      <c r="E32" s="217">
        <v>4</v>
      </c>
      <c r="F32" s="217">
        <v>1</v>
      </c>
      <c r="G32" s="72" t="s">
        <v>127</v>
      </c>
      <c r="H32" s="95">
        <f t="shared" si="0"/>
        <v>1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officiels'!U30=AH!U32),"E",""))</f>
        <v/>
      </c>
      <c r="R32" s="98" t="str">
        <f>IF('Résultats officiels'!O32=0,"",IF(AND(U32='Résultats officiels'!U32,'Résultats officiels'!U33=AH!U33),"A",""))</f>
        <v/>
      </c>
      <c r="S32" s="286" t="str">
        <f>IF(O32=0,"",IF(AND(R32="A",O32='Résultats officiels'!O32),1,IF(AND(AH!R33="A",AH!O32='Résultats officiels'!O30),1,"")))</f>
        <v/>
      </c>
      <c r="T32" s="287" t="str">
        <f>IF(O32=0,"",IF(AND(R32="A",O32='Résultats officiels'!O32,V32='Résultats officiels'!V32,'Résultats officiels'!V33=AH!V33),1,IF(AND(AH!R33="A",AH!O32='Résultats officiels'!O30,AH!V32='Résultats officiels'!V30,'Résultats officiels'!V31=AH!V33),1,"")))</f>
        <v/>
      </c>
      <c r="U32" s="125" t="str">
        <f>IF(100*V20+W20&gt;100*V21+W21,U20,IF(100*V20+W20&lt;100*V21+W21,U21,CONCATENATE(U20," ou ",U21)))</f>
        <v>Allemagne</v>
      </c>
      <c r="V32" s="218">
        <v>3</v>
      </c>
      <c r="W32" s="12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 t="str">
        <f>IF(H33=0,"",IF(AND(H33='Résultats officiels'!H33,AH!E33='Résultats officiels'!E33,'Résultats officiels'!F33=AH!F33),1,""))</f>
        <v/>
      </c>
      <c r="D33" s="68" t="s">
        <v>37</v>
      </c>
      <c r="E33" s="217">
        <v>3</v>
      </c>
      <c r="F33" s="217">
        <v>0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9</v>
      </c>
      <c r="L33" s="104">
        <f>INDEX(AO33:AO36,MATCH(AK33,$AL33:$AL36,0))</f>
        <v>9</v>
      </c>
      <c r="M33" s="103">
        <f>INDEX(AP33:AP36,MATCH(AK33,$AL33:$AL36,0))</f>
        <v>3</v>
      </c>
      <c r="N33" s="123">
        <f>INDEX(AQ33:AQ36,MATCH(AK33,$AL33:$AL36,0))</f>
        <v>6</v>
      </c>
      <c r="O33" s="293"/>
      <c r="P33" s="293"/>
      <c r="Q33" s="97" t="str">
        <f>IF(AND('Résultats officiels'!O32&gt;0,U33='Résultats officiels'!U33),"E",IF(AND('Résultats officiels'!O30&gt;0,'Résultats officiels'!U31=AH!U33),"E",""))</f>
        <v>E</v>
      </c>
      <c r="R33" s="98" t="str">
        <f>IF('Résultats officiels'!O30=0,"",IF(AND(U32='Résultats officiels'!U30,'Résultats officiels'!U31=AH!U33),"A",""))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Angleterre</v>
      </c>
      <c r="V33" s="219">
        <v>1</v>
      </c>
      <c r="W33" s="12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9</v>
      </c>
      <c r="AO33" s="23">
        <f>E32+E34+F36</f>
        <v>9</v>
      </c>
      <c r="AP33" s="22">
        <f>F32+F34+E36</f>
        <v>3</v>
      </c>
      <c r="AQ33" s="24">
        <f>AO33-AP33</f>
        <v>6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60406</v>
      </c>
      <c r="BA33" s="22">
        <f>10000*(AS33+AU33)+(E32-F32+F36-E36)*100+(E32+F36)</f>
        <v>60507</v>
      </c>
      <c r="BB33" s="22">
        <f>10000*(AT33+AU33)+(F36-E36+E34-F34)*100+(F36+E34)</f>
        <v>60305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officiels'!H34,AH!E34='Résultats officiels'!E34,'Résultats officiels'!F34=AH!F34),1,""))</f>
        <v/>
      </c>
      <c r="D34" s="68" t="str">
        <f>D32</f>
        <v>Argentine</v>
      </c>
      <c r="E34" s="217">
        <v>2</v>
      </c>
      <c r="F34" s="217">
        <v>1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6</v>
      </c>
      <c r="L34" s="109">
        <f>INDEX(AO33:AO36,MATCH(AK34,$AL33:$AL36,0))</f>
        <v>7</v>
      </c>
      <c r="M34" s="108">
        <f>INDEX(AP33:AP36,MATCH(AK34,$AL33:$AL36,0))</f>
        <v>3</v>
      </c>
      <c r="N34" s="110">
        <f>INDEX(AQ33:AQ36,MATCH(AK34,$AL33:$AL36,0))</f>
        <v>4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3.96</v>
      </c>
      <c r="AM34" s="21" t="str">
        <f>G32</f>
        <v>Islande</v>
      </c>
      <c r="AN34" s="22">
        <f>SUM(AR34:AU34)</f>
        <v>0</v>
      </c>
      <c r="AO34" s="23">
        <f>F32+F35+E37</f>
        <v>3</v>
      </c>
      <c r="AP34" s="22">
        <f>E32+E35+F37</f>
        <v>9</v>
      </c>
      <c r="AQ34" s="24">
        <f>AO34-AP34</f>
        <v>-6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-498</v>
      </c>
      <c r="BA34" s="22">
        <f>10000*(AR34+AU34)+(F32-E32+F35-E35)*100+(F32+F35)</f>
        <v>-398</v>
      </c>
      <c r="BB34" s="22" t="s">
        <v>73</v>
      </c>
      <c r="BC34" s="24">
        <f>10000*(AT34+AU34)+(F35-E35+E37-F37)*100+(F35+E37)</f>
        <v>-298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>
        <f>IF(H35=0,"",IF(H35='Résultats officiels'!H35,1,""))</f>
        <v>1</v>
      </c>
      <c r="C35" s="75" t="str">
        <f>IF(H35=0,"",IF(AND(H35='Résultats officiels'!H35,AH!E35='Résultats officiels'!E35,'Résultats officiels'!F35=AH!F35),1,""))</f>
        <v/>
      </c>
      <c r="D35" s="68" t="str">
        <f>G33</f>
        <v>Nigéria</v>
      </c>
      <c r="E35" s="217">
        <v>2</v>
      </c>
      <c r="F35" s="217">
        <v>1</v>
      </c>
      <c r="G35" s="73" t="str">
        <f>G32</f>
        <v>Islande</v>
      </c>
      <c r="H35" s="95">
        <f t="shared" si="0"/>
        <v>1</v>
      </c>
      <c r="I35" s="106">
        <f>AI35</f>
        <v>3</v>
      </c>
      <c r="J35" s="68" t="str">
        <f>INDEX(AM33:AM36,MATCH(AK35,$AL33:$AL36,0))</f>
        <v>Nigéria</v>
      </c>
      <c r="K35" s="111">
        <f>INDEX(AN33:AN36,MATCH(AK35,$AL33:$AL36,0))</f>
        <v>3</v>
      </c>
      <c r="L35" s="112">
        <f>INDEX(AO33:AO36,MATCH(AK35,$AL33:$AL36,0))</f>
        <v>3</v>
      </c>
      <c r="M35" s="111">
        <f>INDEX(AP33:AP36,MATCH(AK35,$AL33:$AL36,0))</f>
        <v>7</v>
      </c>
      <c r="N35" s="113">
        <f>INDEX(AQ33:AQ36,MATCH(AK35,$AL33:$AL36,0))</f>
        <v>-4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2.98</v>
      </c>
      <c r="AL35" s="28">
        <f>SUM(BD35:BG35)+2.47</f>
        <v>1.9700000000000002</v>
      </c>
      <c r="AM35" s="21" t="str">
        <f>D33</f>
        <v>Croatie</v>
      </c>
      <c r="AN35" s="22">
        <f>SUM(AR35:AU35)</f>
        <v>6</v>
      </c>
      <c r="AO35" s="23">
        <f>E33+F34+F37</f>
        <v>7</v>
      </c>
      <c r="AP35" s="22">
        <f>F33+E34+E37</f>
        <v>3</v>
      </c>
      <c r="AQ35" s="24">
        <f>AO35-AP35</f>
        <v>4</v>
      </c>
      <c r="AR35" s="22">
        <f>IF(ISBLANK(F34),0,IF(AT33=3,0,IF(AT33=1,1,3)))</f>
        <v>0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30104</v>
      </c>
      <c r="BA35" s="22" t="s">
        <v>73</v>
      </c>
      <c r="BB35" s="22">
        <f>10000*(AR35+AU35)+(E33-F33+F34-E34)*100+(E33+F34)</f>
        <v>30204</v>
      </c>
      <c r="BC35" s="24">
        <f>10000*(AS35+AU35)+(E33-F33+F37-E37)*100+(E33+F37)</f>
        <v>60506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officiels'!H36,AH!E36='Résultats officiels'!E36,'Résultats officiels'!F36=AH!F36),1,""))</f>
        <v/>
      </c>
      <c r="D36" s="68" t="str">
        <f>G33</f>
        <v>Nigéria</v>
      </c>
      <c r="E36" s="217">
        <v>1</v>
      </c>
      <c r="F36" s="217">
        <v>3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Islande</v>
      </c>
      <c r="K36" s="115">
        <f>INDEX(AN33:AN36,MATCH(AK36,$AL33:$AL36,0))</f>
        <v>0</v>
      </c>
      <c r="L36" s="116">
        <f>INDEX(AO33:AO36,MATCH(AK36,$AL33:$AL36,0))</f>
        <v>3</v>
      </c>
      <c r="M36" s="115">
        <f>INDEX(AP33:AP36,MATCH(AK36,$AL33:$AL36,0))</f>
        <v>9</v>
      </c>
      <c r="N36" s="117">
        <f>INDEX(AQ33:AQ36,MATCH(AK36,$AL33:$AL36,0))</f>
        <v>-6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1</v>
      </c>
      <c r="P36" s="293"/>
      <c r="Q36" s="97" t="str">
        <f>IF(AND('Résultats officiels'!O36&gt;0,U36='Résultats officiels'!U36),"E",IF(AND('Résultats officiels'!O38&gt;0,'Résultats officiels'!U38=AH!U36),"E",""))</f>
        <v>E</v>
      </c>
      <c r="R36" s="98" t="str">
        <f>IF('Résultats officiels'!O36=0,"",IF(AND(U36='Résultats officiels'!U36,'Résultats officiels'!U37=AH!U37),"A",""))</f>
        <v>A</v>
      </c>
      <c r="S36" s="286">
        <f>IF(O36=0,"",IF(AND(R36="A",O36='Résultats officiels'!O36),1,IF(AND(AH!R37="A",AH!O36='Résultats officiels'!O38),1,"")))</f>
        <v>1</v>
      </c>
      <c r="T36" s="297" t="str">
        <f>IF(O36=0,"",IF(AND(R36="A",O36='Résultats officiels'!O36,V36='Résultats officiels'!V36,'Résultats officiels'!V37=AH!V37),1,IF(AND(AH!R37="A",AH!O36='Résultats officiels'!O38,AH!V36='Résultats officiels'!V38,'Résultats officiels'!V39=AH!V37),1,"")))</f>
        <v/>
      </c>
      <c r="U36" s="128" t="str">
        <f>IF(100*V26+W26&gt;100*V27+W27,U26,IF(100*V26+W26&lt;100*V27+W27,U27,IF(X27*X26=1,"-",CONCATENATE(U26," ou ",U27))))</f>
        <v>France</v>
      </c>
      <c r="V36" s="218">
        <v>2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3.96</v>
      </c>
      <c r="AL36" s="30">
        <f>SUM(BD36:BG36)+2.48</f>
        <v>2.98</v>
      </c>
      <c r="AM36" s="31" t="str">
        <f>G33</f>
        <v>Nigéria</v>
      </c>
      <c r="AN36" s="27">
        <f>SUM(AR36:AU36)</f>
        <v>3</v>
      </c>
      <c r="AO36" s="32">
        <f>F33+E35+E36</f>
        <v>3</v>
      </c>
      <c r="AP36" s="27">
        <f>E33+F35+F36</f>
        <v>7</v>
      </c>
      <c r="AQ36" s="33">
        <f>AO36-AP36</f>
        <v>-4</v>
      </c>
      <c r="AR36" s="27">
        <f>IF(ISBLANK(E36),0,IF(AU33=3,0,IF(AU33=1,1,3)))</f>
        <v>0</v>
      </c>
      <c r="AS36" s="27">
        <f>IF(ISBLANK(E35),0,IF(AU34=3,0,IF(AU34=1,1,3)))</f>
        <v>3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1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29903</v>
      </c>
      <c r="BB36" s="27">
        <f>10000*(AR36+AT36)+(E36-F36+F33-E33)*100+(E36+F33)</f>
        <v>-499</v>
      </c>
      <c r="BC36" s="33">
        <f>10000*(AS36+AT36)+(E35-F35+F33-E33)*100+(E35+F33)</f>
        <v>29802</v>
      </c>
      <c r="BD36" s="34">
        <f>-BG33</f>
        <v>0.5</v>
      </c>
      <c r="BE36" s="35">
        <f>-BG34</f>
        <v>-0.5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 t="str">
        <f>IF(H37=0,"",IF(AND(H37='Résultats officiels'!H37,AH!E37='Résultats officiels'!E37,'Résultats officiels'!F37=AH!F37),1,""))</f>
        <v/>
      </c>
      <c r="D37" s="71" t="str">
        <f>G32</f>
        <v>Islande</v>
      </c>
      <c r="E37" s="217">
        <v>1</v>
      </c>
      <c r="F37" s="217">
        <v>3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officiels'!U39=AH!U37),"E",""))</f>
        <v>E</v>
      </c>
      <c r="R37" s="98" t="str">
        <f>IF('Résultats officiels'!O38=0,"",IF(AND(U36='Résultats officiels'!U38,'Résultats officiels'!U39=AH!U37),"A",""))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Belgique</v>
      </c>
      <c r="V37" s="219">
        <v>1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officiels'!U36=AH!U38),"E",""))</f>
        <v/>
      </c>
      <c r="R38" s="98" t="str">
        <f>IF('Résultats officiels'!O38=0,"",IF(AND(U38='Résultats officiels'!U38,'Résultats officiels'!U39=AH!U39),"A",""))</f>
        <v/>
      </c>
      <c r="S38" s="286" t="str">
        <f>IF(O38=0,"",IF(AND(R38="A",O38='Résultats officiels'!O38),1,IF(AND(AH!R39="A",AH!O38='Résultats officiels'!O36),1,"")))</f>
        <v/>
      </c>
      <c r="T38" s="297" t="str">
        <f>IF(O38=0,"",IF(AND(R38="A",O38='Résultats officiels'!O38,V38='Résultats officiels'!V38,'Résultats officiels'!V39=AH!V39),1,IF(AND(AH!R39="A",AH!O38='Résultats officiels'!O36,AH!V38='Résultats officiels'!V36,'Résultats officiels'!V37=AH!V39),1,"")))</f>
        <v/>
      </c>
      <c r="U38" s="125" t="str">
        <f>IF(100*V28+W28&gt;100*V29+W29,U28,IF(100*V28+W28&lt;100*V29+W29,U29,IF(X30*X31=1,"-",CONCATENATE(U28," ou ",U29))))</f>
        <v>Argentine</v>
      </c>
      <c r="V38" s="218">
        <v>3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officiels'!U37=AH!U39),"E",""))</f>
        <v/>
      </c>
      <c r="R39" s="98" t="str">
        <f>IF('Résultats officiels'!O36=0,"",IF(AND(U38='Résultats officiels'!U36,'Résultats officiels'!U37=AH!U39),"A",""))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2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>
        <f>IF(H40=0,"",IF(H40='Résultats officiels'!H40,1,""))</f>
        <v>1</v>
      </c>
      <c r="C40" s="75" t="str">
        <f>IF(H40=0,"",IF(AND(H40='Résultats officiels'!H40,AH!E40='Résultats officiels'!E40,'Résultats officiels'!F40=AH!F40),1,""))</f>
        <v/>
      </c>
      <c r="D40" s="67" t="s">
        <v>83</v>
      </c>
      <c r="E40" s="217">
        <v>1</v>
      </c>
      <c r="F40" s="217">
        <v>2</v>
      </c>
      <c r="G40" s="72" t="s">
        <v>128</v>
      </c>
      <c r="H40" s="95">
        <f t="shared" si="0"/>
        <v>2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officiels'!H41,AH!E41='Résultats officiels'!E41,'Résultats officiels'!F41=AH!F41),1,""))</f>
        <v/>
      </c>
      <c r="D41" s="68" t="s">
        <v>36</v>
      </c>
      <c r="E41" s="217">
        <v>3</v>
      </c>
      <c r="F41" s="217">
        <v>2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9</v>
      </c>
      <c r="M41" s="103">
        <f>INDEX(AP41:AP44,MATCH(AK41,$AL41:$AL44,0))</f>
        <v>2</v>
      </c>
      <c r="N41" s="123">
        <f>INDEX(AQ41:AQ44,MATCH(AK41,$AL41:$AL44,0))</f>
        <v>7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3.95</v>
      </c>
      <c r="AM41" s="21" t="str">
        <f>D40</f>
        <v>Costa Rica</v>
      </c>
      <c r="AN41" s="22">
        <f>SUM(AR41:AU41)</f>
        <v>0</v>
      </c>
      <c r="AO41" s="23">
        <f>E40+E42+F44</f>
        <v>2</v>
      </c>
      <c r="AP41" s="22">
        <f>F40+F42+E44</f>
        <v>7</v>
      </c>
      <c r="AQ41" s="24">
        <f>AO41-AP41</f>
        <v>-5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-399</v>
      </c>
      <c r="BA41" s="22">
        <f>10000*(AS41+AU41)+(E40-F40+F44-E44)*100+(E40+F44)</f>
        <v>-198</v>
      </c>
      <c r="BB41" s="22">
        <f>10000*(AT41+AU41)+(F44-E44+E42-F42)*100+(F44+E42)</f>
        <v>-399</v>
      </c>
      <c r="BC41" s="24" t="s">
        <v>73</v>
      </c>
      <c r="BD41" s="23" t="s">
        <v>73</v>
      </c>
      <c r="BE41" s="25">
        <f>IF($AN41&gt;$AN42,-0.5,IF($AN42&gt;$AN41,0.5,IF(AW41,-0.5,IF(AV42,0.5,BU41))))</f>
        <v>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officiels'!H42,AH!E42='Résultats officiels'!E42,'Résultats officiels'!F42=AH!F42),1,""))</f>
        <v/>
      </c>
      <c r="D42" s="68" t="str">
        <f>D40</f>
        <v>Costa Rica</v>
      </c>
      <c r="E42" s="217">
        <v>0</v>
      </c>
      <c r="F42" s="217">
        <v>3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6</v>
      </c>
      <c r="L42" s="109">
        <f>INDEX(AO41:AO44,MATCH(AK42,$AL41:$AL44,0))</f>
        <v>6</v>
      </c>
      <c r="M42" s="108">
        <f>INDEX(AP41:AP44,MATCH(AK42,$AL41:$AL44,0))</f>
        <v>5</v>
      </c>
      <c r="N42" s="110">
        <f>INDEX(AQ41:AQ44,MATCH(AK42,$AL41:$AL44,0))</f>
        <v>1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2.96</v>
      </c>
      <c r="AM42" s="21" t="str">
        <f>G40</f>
        <v>Serbie</v>
      </c>
      <c r="AN42" s="22">
        <f>SUM(AR42:AU42)</f>
        <v>3</v>
      </c>
      <c r="AO42" s="23">
        <f>F40+F43+E45</f>
        <v>3</v>
      </c>
      <c r="AP42" s="22">
        <f>E40+E43+F45</f>
        <v>6</v>
      </c>
      <c r="AQ42" s="24">
        <f>AO42-AP42</f>
        <v>-3</v>
      </c>
      <c r="AR42" s="22">
        <f>IF(ISBLANK(F40),0,IF(AS41=3,0,IF(AS41=1,1,3)))</f>
        <v>3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1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29802</v>
      </c>
      <c r="BA42" s="22">
        <f>10000*(AR42+AU42)+(F40-E40+F43-E43)*100+(F40+F43)</f>
        <v>30003</v>
      </c>
      <c r="BB42" s="22" t="s">
        <v>73</v>
      </c>
      <c r="BC42" s="24">
        <f>10000*(AT42+AU42)+(F43-E43+E45-F45)*100+(F43+E45)</f>
        <v>-399</v>
      </c>
      <c r="BD42" s="29">
        <f>-BE41</f>
        <v>-0.5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>
        <f>IF(H43=0,"",IF(AND(H43='Résultats officiels'!H43,AH!E43='Résultats officiels'!E43,'Résultats officiels'!F43=AH!F43),1,""))</f>
        <v>1</v>
      </c>
      <c r="D43" s="68" t="str">
        <f>G41</f>
        <v>Suisse</v>
      </c>
      <c r="E43" s="217">
        <v>2</v>
      </c>
      <c r="F43" s="217">
        <v>1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Serbie</v>
      </c>
      <c r="K43" s="111">
        <f>INDEX(AN41:AN44,MATCH(AK43,$AL41:$AL44,0))</f>
        <v>3</v>
      </c>
      <c r="L43" s="112">
        <f>INDEX(AO41:AO44,MATCH(AK43,$AL41:$AL44,0))</f>
        <v>3</v>
      </c>
      <c r="M43" s="111">
        <f>INDEX(AP41:AP44,MATCH(AK43,$AL41:$AL44,0))</f>
        <v>6</v>
      </c>
      <c r="N43" s="113">
        <f>INDEX(AQ41:AQ44,MATCH(AK43,$AL41:$AL44,0))</f>
        <v>-3</v>
      </c>
      <c r="O43" s="173"/>
      <c r="P43" s="173"/>
      <c r="Q43" s="97" t="str">
        <f>IF(AND('Résultats officiels'!O41&gt;0,U43='Résultats officiels'!U43),"E",IF(AND('Résultats officiels'!O41&gt;0,'Résultats officiels'!U44=AH!U43),"E",""))</f>
        <v>E</v>
      </c>
      <c r="R43" s="98" t="str">
        <f>IF('Résultats officiels'!O41=0,"",IF(AND(U43='Résultats officiels'!U43,'Résultats officiels'!U44=AH!U44),"A",""))</f>
        <v/>
      </c>
      <c r="S43" s="286" t="str">
        <f>IF(O41=0,"",IF(AND(R43="A",O41='Résultats officiels'!O41),1,IF(AND(AH!R44="A",AH!O41='Résultats officiels'!O41),1,"")))</f>
        <v/>
      </c>
      <c r="T43" s="287" t="str">
        <f>IF(O41=0,"",IF(AND(R43="A",O41='Résultats officiels'!O41,V43='Résultats officiels'!V43,'Résultats officiels'!V44=AH!V44),1,IF(AND(AH!R44="A",AH!O41='Résultats officiels'!O41,AH!V43='Résultats officiels'!V44,'Résultats officiels'!V43=AH!V44),1,"")))</f>
        <v/>
      </c>
      <c r="U43" s="125" t="str">
        <f>IF(100*V36+W36&gt;100*V37+W37,U36,IF(100*V36+W36&lt;100*V37+W37,U37," - "))</f>
        <v>France</v>
      </c>
      <c r="V43" s="218">
        <v>3</v>
      </c>
      <c r="W43" s="100"/>
      <c r="X43" s="147" t="str">
        <f>IF(AND('Résultats officiels'!X41&gt;0,AA43='Résultats officiels'!AA43),"E",IF(AND('Résultats officiels'!X41&gt;0,'Résultats officiels'!AA44=AH!AA43),"E",""))</f>
        <v>E</v>
      </c>
      <c r="Y43" s="286" t="str">
        <f>IF(X41=0,"",IF(AND(X45="A",X41='Résultats officiels'!X41),1,IF(AND(X46="A",AH!X41='Résultats officiels'!X41),1,"")))</f>
        <v/>
      </c>
      <c r="Z43" s="287" t="str">
        <f>IF(X41=0,"",IF(AND(X45="A",X41='Résultats officiels'!X41,AB43='Résultats officiels'!AB43,'Résultats officiels'!AB44=AH!AB44),1,IF(AND(AH!X46="A",AH!X41='Résultats officiels'!X41,AH!AB43='Résultats officiels'!AB44,'Résultats officiels'!AB43=AH!AB44),1,"")))</f>
        <v/>
      </c>
      <c r="AA43" s="100" t="str">
        <f>IF(100*V36+W36&gt;100*V37+W37,U37,IF(100*V36+W36&lt;100*V37+W37,U36," - "))</f>
        <v>Belgique</v>
      </c>
      <c r="AB43" s="217">
        <v>2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2.96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9</v>
      </c>
      <c r="AP43" s="22">
        <f>F41+E42+E45</f>
        <v>2</v>
      </c>
      <c r="AQ43" s="24">
        <f>AO43-AP43</f>
        <v>7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60606</v>
      </c>
      <c r="BA43" s="22" t="s">
        <v>73</v>
      </c>
      <c r="BB43" s="22">
        <f>10000*(AR43+AU43)+(E41-F41+F42-E42)*100+(E41+F42)</f>
        <v>60406</v>
      </c>
      <c r="BC43" s="24">
        <f>10000*(AS43+AU43)+(E41-F41+F45-E45)*100+(E41+F45)</f>
        <v>60406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officiels'!H44,AH!E44='Résultats officiels'!E44,'Résultats officiels'!F44=AH!F44),1,""))</f>
        <v/>
      </c>
      <c r="D44" s="68" t="str">
        <f>G41</f>
        <v>Suisse</v>
      </c>
      <c r="E44" s="217">
        <v>2</v>
      </c>
      <c r="F44" s="217">
        <v>1</v>
      </c>
      <c r="G44" s="73" t="str">
        <f>D40</f>
        <v>Costa Rica</v>
      </c>
      <c r="H44" s="95">
        <f t="shared" si="0"/>
        <v>1</v>
      </c>
      <c r="I44" s="114">
        <f>AI44</f>
        <v>4</v>
      </c>
      <c r="J44" s="71" t="str">
        <f>INDEX(AM41:AM44,MATCH(AK44,$AL41:$AL44,0))</f>
        <v>Costa Rica</v>
      </c>
      <c r="K44" s="115">
        <f>INDEX(AN41:AN44,MATCH(AK44,$AL41:$AL44,0))</f>
        <v>0</v>
      </c>
      <c r="L44" s="116">
        <f>INDEX(AO41:AO44,MATCH(AK44,$AL41:$AL44,0))</f>
        <v>2</v>
      </c>
      <c r="M44" s="115">
        <f>INDEX(AP41:AP44,MATCH(AK44,$AL41:$AL44,0))</f>
        <v>7</v>
      </c>
      <c r="N44" s="117">
        <f>INDEX(AQ41:AQ44,MATCH(AK44,$AL41:$AL44,0))</f>
        <v>-5</v>
      </c>
      <c r="O44" s="173"/>
      <c r="P44" s="173"/>
      <c r="Q44" s="97" t="str">
        <f>IF(AND('Résultats officiels'!O41&gt;0,U44='Résultats officiels'!U44),"E",IF(AND('Résultats officiels'!O41&gt;0,'Résultats officiels'!U43=AH!U44),"E",""))</f>
        <v/>
      </c>
      <c r="R44" s="98" t="str">
        <f>IF('Résultats officiels'!O41=0,"",IF(AND(U43='Résultats officiels'!U44,'Résultats officiels'!U43=AH!U44),"A",""))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Argentine</v>
      </c>
      <c r="V44" s="219">
        <v>1</v>
      </c>
      <c r="W44" s="100"/>
      <c r="X44" s="147" t="str">
        <f>IF(AND('Résultats officiels'!X41&gt;0,AA44='Résultats officiels'!AA44),"E",IF(AND('Résultats officiels'!X41&gt;0,'Résultats officiels'!AA43=AH!AA44),"E",""))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Allemagne</v>
      </c>
      <c r="AB44" s="219">
        <v>0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3.95</v>
      </c>
      <c r="AL44" s="30">
        <f>SUM(BD44:BG44)+2.48</f>
        <v>1.98</v>
      </c>
      <c r="AM44" s="31" t="str">
        <f>G41</f>
        <v>Suisse</v>
      </c>
      <c r="AN44" s="27">
        <f>SUM(AR44:AU44)</f>
        <v>6</v>
      </c>
      <c r="AO44" s="32">
        <f>F41+E43+E44</f>
        <v>6</v>
      </c>
      <c r="AP44" s="27">
        <f>E41+F43+F44</f>
        <v>5</v>
      </c>
      <c r="AQ44" s="33">
        <f>AO44-AP44</f>
        <v>1</v>
      </c>
      <c r="AR44" s="27">
        <f>IF(ISBLANK(E44),0,IF(AU41=3,0,IF(AU41=1,1,3)))</f>
        <v>3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60204</v>
      </c>
      <c r="BB44" s="27">
        <f>10000*(AR44+AT44)+(E44-F44+F41-E41)*100+(E44+F41)</f>
        <v>30004</v>
      </c>
      <c r="BC44" s="33">
        <f>10000*(AS44+AT44)+(E43-F43+F41-E41)*100+(E43+F41)</f>
        <v>30004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officiels'!H45,AH!E45='Résultats officiels'!E45,'Résultats officiels'!F45=AH!F45),1,""))</f>
        <v/>
      </c>
      <c r="D45" s="71" t="str">
        <f>G40</f>
        <v>Serbie</v>
      </c>
      <c r="E45" s="217">
        <v>0</v>
      </c>
      <c r="F45" s="217">
        <v>3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officiels'!AA44=AH!AA44),"A",""))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officiels'!U46=AH!U46),"C","")</f>
        <v>C</v>
      </c>
      <c r="R46" s="307"/>
      <c r="S46" s="256" t="s">
        <v>91</v>
      </c>
      <c r="T46" s="257"/>
      <c r="U46" s="260" t="str">
        <f>IF(100*V43+W43&gt;100*V44+W44,U43,IF(100*V44+W44&gt;100*V43+W43,U44,"-"))</f>
        <v>France</v>
      </c>
      <c r="V46" s="130"/>
      <c r="W46" s="95"/>
      <c r="X46" s="148" t="str">
        <f>IF('Résultats officiels'!X41=0,"",IF(AND(AA43='Résultats officiels'!AA44,'Résultats officiels'!AA43=AH!AA44),"A",""))</f>
        <v/>
      </c>
      <c r="Y46" s="288" t="s">
        <v>92</v>
      </c>
      <c r="Z46" s="257"/>
      <c r="AA46" s="282" t="str">
        <f>IF(100*V43+W43&gt;100*V44+W44,U44,IF(100*V44+W44&gt;100*V43+W43,U43,"-"))</f>
        <v>Argentine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officiels'!AA46=AH!AA46),"S","")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officiels'!H48,AH!E48='Résultats officiels'!E48,'Résultats officiels'!F48=AH!F48),1,""))</f>
        <v/>
      </c>
      <c r="D48" s="67" t="s">
        <v>100</v>
      </c>
      <c r="E48" s="217">
        <v>3</v>
      </c>
      <c r="F48" s="217">
        <v>1</v>
      </c>
      <c r="G48" s="72" t="s">
        <v>72</v>
      </c>
      <c r="H48" s="95">
        <f t="shared" si="0"/>
        <v>1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Belgique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 t="str">
        <f>IF(H49=0,"",IF(AND(H49='Résultats officiels'!H49,AH!E49='Résultats officiels'!E49,'Résultats officiels'!F49=AH!F49),1,""))</f>
        <v/>
      </c>
      <c r="D49" s="68" t="s">
        <v>129</v>
      </c>
      <c r="E49" s="217">
        <v>2</v>
      </c>
      <c r="F49" s="217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8</v>
      </c>
      <c r="M49" s="103">
        <f>INDEX(AP49:AP52,MATCH(AK49,$AL49:$AL52,0))</f>
        <v>2</v>
      </c>
      <c r="N49" s="123">
        <f>INDEX(AQ49:AQ52,MATCH(AK49,$AL49:$AL52,0))</f>
        <v>6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8</v>
      </c>
      <c r="AP49" s="22">
        <f>F48+F50+E52</f>
        <v>2</v>
      </c>
      <c r="AQ49" s="24">
        <f>AO49-AP49</f>
        <v>6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60305</v>
      </c>
      <c r="BA49" s="22">
        <f>10000*(AS49+AU49)+(E48-F48+F52-E52)*100+(E48+F52)</f>
        <v>60506</v>
      </c>
      <c r="BB49" s="22">
        <f>10000*(AT49+AU49)+(F52-E52+E50-F50)*100+(F52+E50)</f>
        <v>60405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>
        <f>IF(H50=0,"",IF(AND(H50='Résultats officiels'!H50,AH!E50='Résultats officiels'!E50,'Résultats officiels'!F50=AH!F50),1,""))</f>
        <v>1</v>
      </c>
      <c r="D50" s="68" t="str">
        <f>D48</f>
        <v>Allemagne</v>
      </c>
      <c r="E50" s="217">
        <v>2</v>
      </c>
      <c r="F50" s="217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Suède</v>
      </c>
      <c r="K50" s="108">
        <f>INDEX(AN49:AN52,MATCH(AK50,$AL49:$AL52,0))</f>
        <v>6</v>
      </c>
      <c r="L50" s="109">
        <f>INDEX(AO49:AO52,MATCH(AK50,$AL49:$AL52,0))</f>
        <v>5</v>
      </c>
      <c r="M50" s="108">
        <f>INDEX(AP49:AP52,MATCH(AK50,$AL49:$AL52,0))</f>
        <v>3</v>
      </c>
      <c r="N50" s="110">
        <f>INDEX(AQ49:AQ52,MATCH(AK50,$AL49:$AL52,0))</f>
        <v>2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Allemagne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1.9700000000000002</v>
      </c>
      <c r="AL50" s="28">
        <f>SUM(BD50:BG50)+2.46</f>
        <v>2.96</v>
      </c>
      <c r="AM50" s="21" t="str">
        <f>G48</f>
        <v>Mexique</v>
      </c>
      <c r="AN50" s="22">
        <f>SUM(AR50:AU50)</f>
        <v>1</v>
      </c>
      <c r="AO50" s="23">
        <f>F48+F51+E53</f>
        <v>2</v>
      </c>
      <c r="AP50" s="22">
        <f>E48+E51+F53</f>
        <v>5</v>
      </c>
      <c r="AQ50" s="24">
        <f>AO50-AP50</f>
        <v>-3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1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1</v>
      </c>
      <c r="AZ50" s="23">
        <f>10000*(AR50+AT50)+(F48-E48+E53-F53)*100+(F48+E53)</f>
        <v>-298</v>
      </c>
      <c r="BA50" s="22">
        <f>10000*(AR50+AU50)+(F48-E48+F51-E51)*100+(F48+F51)</f>
        <v>9801</v>
      </c>
      <c r="BB50" s="22" t="s">
        <v>73</v>
      </c>
      <c r="BC50" s="24">
        <f>10000*(AT50+AU50)+(F51-E51+E53-F53)*100+(F51+E53)</f>
        <v>9901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officiels'!H51,AH!E51='Résultats officiels'!E51,'Résultats officiels'!F51=AH!F51),1,""))</f>
        <v/>
      </c>
      <c r="D51" s="68" t="str">
        <f>G49</f>
        <v>Corée du Sud</v>
      </c>
      <c r="E51" s="217">
        <v>0</v>
      </c>
      <c r="F51" s="217">
        <v>0</v>
      </c>
      <c r="G51" s="73" t="str">
        <f>G48</f>
        <v>Mexique</v>
      </c>
      <c r="H51" s="95">
        <f t="shared" si="0"/>
        <v>3</v>
      </c>
      <c r="I51" s="106">
        <f>AI51</f>
        <v>3</v>
      </c>
      <c r="J51" s="68" t="str">
        <f>INDEX(AM49:AM52,MATCH(AK51,$AL49:$AL52,0))</f>
        <v>Mexique</v>
      </c>
      <c r="K51" s="111">
        <f>INDEX(AN49:AN52,MATCH(AK51,$AL49:$AL52,0))</f>
        <v>1</v>
      </c>
      <c r="L51" s="112">
        <f>INDEX(AO49:AO52,MATCH(AK51,$AL49:$AL52,0))</f>
        <v>2</v>
      </c>
      <c r="M51" s="111">
        <f>INDEX(AP49:AP52,MATCH(AK51,$AL49:$AL52,0))</f>
        <v>5</v>
      </c>
      <c r="N51" s="113">
        <f>INDEX(AQ49:AQ52,MATCH(AK51,$AL49:$AL52,0))</f>
        <v>-3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33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2.96</v>
      </c>
      <c r="AL51" s="28">
        <f>SUM(BD51:BG51)+2.47</f>
        <v>1.9700000000000002</v>
      </c>
      <c r="AM51" s="21" t="str">
        <f>D49</f>
        <v>Suède</v>
      </c>
      <c r="AN51" s="22">
        <f>SUM(AR51:AU51)</f>
        <v>6</v>
      </c>
      <c r="AO51" s="23">
        <f>E49+F50+F53</f>
        <v>5</v>
      </c>
      <c r="AP51" s="22">
        <f>F49+E50+E53</f>
        <v>3</v>
      </c>
      <c r="AQ51" s="24">
        <f>AO51-AP51</f>
        <v>2</v>
      </c>
      <c r="AR51" s="22">
        <f>IF(ISBLANK(F50),0,IF(AT49=3,0,IF(AT49=1,1,3)))</f>
        <v>0</v>
      </c>
      <c r="AS51" s="22">
        <f>IF(ISBLANK(F53),0,IF(F53&gt;E53,3,IF(F53=E53,1,0)))</f>
        <v>3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1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30003</v>
      </c>
      <c r="BA51" s="22" t="s">
        <v>73</v>
      </c>
      <c r="BB51" s="22">
        <f>10000*(AR51+AU51)+(E49-F49+F50-E50)*100+(E49+F50)</f>
        <v>30103</v>
      </c>
      <c r="BC51" s="24">
        <f>10000*(AS51+AU51)+(E49-F49+F53-E53)*100+(E49+F53)</f>
        <v>60304</v>
      </c>
      <c r="BD51" s="29">
        <f>-BF49</f>
        <v>0.5</v>
      </c>
      <c r="BE51" s="25">
        <f>-BF50</f>
        <v>-0.5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officiels'!H52,AH!E52='Résultats officiels'!E52,'Résultats officiels'!F52=AH!F52),1,""))</f>
        <v/>
      </c>
      <c r="D52" s="68" t="str">
        <f>G49</f>
        <v>Corée du Sud</v>
      </c>
      <c r="E52" s="217">
        <v>0</v>
      </c>
      <c r="F52" s="217">
        <v>3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1</v>
      </c>
      <c r="L52" s="116">
        <f>INDEX(AO49:AO52,MATCH(AK52,$AL49:$AL52,0))</f>
        <v>0</v>
      </c>
      <c r="M52" s="115">
        <f>INDEX(AP49:AP52,MATCH(AK52,$AL49:$AL52,0))</f>
        <v>5</v>
      </c>
      <c r="N52" s="117">
        <f>INDEX(AQ49:AQ52,MATCH(AK52,$AL49:$AL52,0))</f>
        <v>-5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1</v>
      </c>
      <c r="AO52" s="32">
        <f>F49+E51+E52</f>
        <v>0</v>
      </c>
      <c r="AP52" s="27">
        <f>E49+F51+F52</f>
        <v>5</v>
      </c>
      <c r="AQ52" s="33">
        <f>AO52-AP52</f>
        <v>-5</v>
      </c>
      <c r="AR52" s="27">
        <f>IF(ISBLANK(E52),0,IF(AU49=3,0,IF(AU49=1,1,3)))</f>
        <v>0</v>
      </c>
      <c r="AS52" s="27">
        <f>IF(ISBLANK(E51),0,IF(AU50=3,0,IF(AU50=1,1,3)))</f>
        <v>1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9700</v>
      </c>
      <c r="BB52" s="27">
        <f>10000*(AR52+AT52)+(E52-F52+F49-E49)*100+(E52+F49)</f>
        <v>-500</v>
      </c>
      <c r="BC52" s="33">
        <f>10000*(AS52+AT52)+(E51-F51+F49-E49)*100+(E51+F49)</f>
        <v>9800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>
        <f>IF(H53=0,"",IF(H53='Résultats officiels'!H53,1,""))</f>
        <v>1</v>
      </c>
      <c r="C53" s="75" t="str">
        <f>IF(H53=0,"",IF(AND(H53='Résultats officiels'!H53,AH!E53='Résultats officiels'!E53,'Résultats officiels'!F53=AH!F53),1,""))</f>
        <v/>
      </c>
      <c r="D53" s="71" t="str">
        <f>G48</f>
        <v>Mexique</v>
      </c>
      <c r="E53" s="217">
        <v>1</v>
      </c>
      <c r="F53" s="217">
        <v>2</v>
      </c>
      <c r="G53" s="74" t="str">
        <f>D49</f>
        <v>Suède</v>
      </c>
      <c r="H53" s="95">
        <f t="shared" si="0"/>
        <v>2</v>
      </c>
      <c r="I53" s="118"/>
      <c r="J53" s="119" t="str">
        <f>IF(OR(I51&lt;3,I50&lt;2),"TIRAGE AU SORT !!!"," ")</f>
        <v xml:space="preserve"> 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4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22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officiels'!H56,AH!E56='Résultats officiels'!E56,'Résultats officiels'!F56=AH!F56),1,""))</f>
        <v/>
      </c>
      <c r="D56" s="67" t="s">
        <v>103</v>
      </c>
      <c r="E56" s="217">
        <v>4</v>
      </c>
      <c r="F56" s="217">
        <v>0</v>
      </c>
      <c r="G56" s="72" t="s">
        <v>130</v>
      </c>
      <c r="H56" s="95">
        <f t="shared" si="0"/>
        <v>1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>
        <f>IF(H57=0,"",IF(AND(H57='Résultats officiels'!H57,AH!E57='Résultats officiels'!E57,'Résultats officiels'!F57=AH!F57),1,""))</f>
        <v>1</v>
      </c>
      <c r="D57" s="68" t="s">
        <v>131</v>
      </c>
      <c r="E57" s="217">
        <v>1</v>
      </c>
      <c r="F57" s="217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9</v>
      </c>
      <c r="L57" s="104">
        <f>INDEX(AO57:AO60,MATCH(AK57,$AL57:$AL60,0))</f>
        <v>10</v>
      </c>
      <c r="M57" s="103">
        <f>INDEX(AP57:AP60,MATCH(AK57,$AL57:$AL60,0))</f>
        <v>3</v>
      </c>
      <c r="N57" s="123">
        <f>INDEX(AQ57:AQ60,MATCH(AK57,$AL57:$AL60,0))</f>
        <v>7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5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9</v>
      </c>
      <c r="AO57" s="47">
        <f>E56+E58+F60</f>
        <v>10</v>
      </c>
      <c r="AP57" s="46">
        <f>F56+F58+E60</f>
        <v>3</v>
      </c>
      <c r="AQ57" s="48">
        <f>AO57-AP57</f>
        <v>7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3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60607</v>
      </c>
      <c r="BA57" s="46">
        <f>10000*(AS57+AU57)+(E56-F56+F60-E60)*100+(E56+F60)</f>
        <v>60507</v>
      </c>
      <c r="BB57" s="46">
        <f>10000*(AT57+AU57)+(F60-E60+E58-F58)*100+(F60+E58)</f>
        <v>60306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officiels'!H58,AH!E58='Résultats officiels'!E58,'Résultats officiels'!F58=AH!F58),1,""))</f>
        <v/>
      </c>
      <c r="D58" s="68" t="str">
        <f>D56</f>
        <v>Belgique</v>
      </c>
      <c r="E58" s="217">
        <v>3</v>
      </c>
      <c r="F58" s="217">
        <v>1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6</v>
      </c>
      <c r="L58" s="109">
        <f>INDEX(AO57:AO60,MATCH(AK58,$AL57:$AL60,0))</f>
        <v>6</v>
      </c>
      <c r="M58" s="108">
        <f>INDEX(AP57:AP60,MATCH(AK58,$AL57:$AL60,0))</f>
        <v>4</v>
      </c>
      <c r="N58" s="110">
        <f>INDEX(AQ57:AQ60,MATCH(AK58,$AL57:$AL60,0))</f>
        <v>2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1</v>
      </c>
      <c r="AO58" s="47">
        <f>F56+F59+E61</f>
        <v>2</v>
      </c>
      <c r="AP58" s="46">
        <f>E56+E59+F61</f>
        <v>8</v>
      </c>
      <c r="AQ58" s="48">
        <f>AO58-AP58</f>
        <v>-6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1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9602</v>
      </c>
      <c r="BA58" s="46">
        <f>10000*(AR58+AU58)+(F56-E56+F59-E59)*100+(F56+F59)</f>
        <v>-600</v>
      </c>
      <c r="BB58" s="46" t="s">
        <v>73</v>
      </c>
      <c r="BC58" s="48">
        <f>10000*(AT58+AU58)+(F59-E59+E61-F61)*100+(F59+E61)</f>
        <v>9802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officiels'!H59,AH!E59='Résultats officiels'!E59,'Résultats officiels'!F59=AH!F59),1,""))</f>
        <v/>
      </c>
      <c r="D59" s="68" t="str">
        <f>G57</f>
        <v>Angleterre</v>
      </c>
      <c r="E59" s="217">
        <v>2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1</v>
      </c>
      <c r="L59" s="112">
        <f>INDEX(AO57:AO60,MATCH(AK59,$AL57:$AL60,0))</f>
        <v>4</v>
      </c>
      <c r="M59" s="111">
        <f>INDEX(AP57:AP60,MATCH(AK59,$AL57:$AL60,0))</f>
        <v>7</v>
      </c>
      <c r="N59" s="113">
        <f>INDEX(AQ57:AQ60,MATCH(AK59,$AL57:$AL60,0))</f>
        <v>-3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3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1</v>
      </c>
      <c r="AO59" s="47">
        <f>E57+F58+F61</f>
        <v>4</v>
      </c>
      <c r="AP59" s="46">
        <f>F57+E58+E61</f>
        <v>7</v>
      </c>
      <c r="AQ59" s="48">
        <f>AO59-AP59</f>
        <v>-3</v>
      </c>
      <c r="AR59" s="46">
        <f>IF(ISBLANK(F58),0,IF(AT57=3,0,IF(AT57=1,1,3)))</f>
        <v>0</v>
      </c>
      <c r="AS59" s="46">
        <f>IF(ISBLANK(F61),0,IF(F61&gt;E61,3,IF(F61=E61,1,0)))</f>
        <v>1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9803</v>
      </c>
      <c r="BA59" s="46" t="s">
        <v>73</v>
      </c>
      <c r="BB59" s="46">
        <f>10000*(AR59+AU59)+(E57-F57+F58-E58)*100+(E57+F58)</f>
        <v>-298</v>
      </c>
      <c r="BC59" s="48">
        <f>10000*(AS59+AU59)+(E57-F57+F61-E61)*100+(E57+F61)</f>
        <v>9903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>
        <f>IF(H60=0,"",IF(H60='Résultats officiels'!H60,1,""))</f>
        <v>1</v>
      </c>
      <c r="C60" s="75" t="str">
        <f>IF(H60=0,"",IF(AND(H60='Résultats officiels'!H60,AH!E60='Résultats officiels'!E60,'Résultats officiels'!F60=AH!F60),1,""))</f>
        <v/>
      </c>
      <c r="D60" s="68" t="str">
        <f>G57</f>
        <v>Angleterre</v>
      </c>
      <c r="E60" s="217">
        <v>2</v>
      </c>
      <c r="F60" s="217">
        <v>3</v>
      </c>
      <c r="G60" s="73" t="str">
        <f>D56</f>
        <v>Belgique</v>
      </c>
      <c r="H60" s="95">
        <f t="shared" si="0"/>
        <v>2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1</v>
      </c>
      <c r="L60" s="116">
        <f>INDEX(AO57:AO60,MATCH(AK60,$AL57:$AL60,0))</f>
        <v>2</v>
      </c>
      <c r="M60" s="115">
        <f>INDEX(AP57:AP60,MATCH(AK60,$AL57:$AL60,0))</f>
        <v>8</v>
      </c>
      <c r="N60" s="117">
        <f>INDEX(AQ57:AQ60,MATCH(AK60,$AL57:$AL60,0))</f>
        <v>-6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6</v>
      </c>
      <c r="AO60" s="58">
        <f>F57+E59+E60</f>
        <v>6</v>
      </c>
      <c r="AP60" s="51">
        <f>E57+F59+F60</f>
        <v>4</v>
      </c>
      <c r="AQ60" s="59">
        <f>AO60-AP60</f>
        <v>2</v>
      </c>
      <c r="AR60" s="51">
        <f>IF(ISBLANK(E60),0,IF(AU57=3,0,IF(AU57=1,1,3)))</f>
        <v>0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30104</v>
      </c>
      <c r="BB60" s="51">
        <f>10000*(AR60+AT60)+(E60-F60+F57-E57)*100+(E60+F57)</f>
        <v>30004</v>
      </c>
      <c r="BC60" s="59">
        <f>10000*(AS60+AT60)+(E59-F59+F57-E57)*100+(E59+F57)</f>
        <v>60304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officiels'!H61,AH!E61='Résultats officiels'!E61,'Résultats officiels'!F61=AH!F61),1,""))</f>
        <v/>
      </c>
      <c r="D61" s="71" t="str">
        <f>G56</f>
        <v>Panama</v>
      </c>
      <c r="E61" s="217">
        <v>2</v>
      </c>
      <c r="F61" s="217">
        <v>2</v>
      </c>
      <c r="G61" s="74" t="str">
        <f>D57</f>
        <v>Tunisie</v>
      </c>
      <c r="H61" s="95">
        <f t="shared" si="0"/>
        <v>3</v>
      </c>
      <c r="I61" s="118"/>
      <c r="J61" s="119" t="str">
        <f>IF(OR(I59&lt;3,I58&lt;2),"TIRAGE AU SORT !!!"," ")</f>
        <v xml:space="preserve"> 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officiels'!H64,AH!E64='Résultats officiels'!E64,'Résultats officiels'!F64=AH!F64),1,""))</f>
        <v/>
      </c>
      <c r="D64" s="67" t="s">
        <v>78</v>
      </c>
      <c r="E64" s="217">
        <v>3</v>
      </c>
      <c r="F64" s="217">
        <v>0</v>
      </c>
      <c r="G64" s="72" t="s">
        <v>79</v>
      </c>
      <c r="H64" s="95">
        <f t="shared" si="0"/>
        <v>1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67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officiels'!H65,AH!E65='Résultats officiels'!E65,'Résultats officiels'!F65=AH!F65),1,""))</f>
        <v/>
      </c>
      <c r="D65" s="68" t="s">
        <v>132</v>
      </c>
      <c r="E65" s="217">
        <v>2</v>
      </c>
      <c r="F65" s="217">
        <v>1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7</v>
      </c>
      <c r="L65" s="104">
        <f>INDEX(AO65:AO68,MATCH(AK65,$AL65:$AL68,0))</f>
        <v>7</v>
      </c>
      <c r="M65" s="103">
        <f>INDEX(AP65:AP68,MATCH(AK65,$AL65:$AL68,0))</f>
        <v>2</v>
      </c>
      <c r="N65" s="123">
        <f>INDEX(AQ65:AQ68,MATCH(AK65,$AL65:$AL68,0))</f>
        <v>5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0.95000000000000018</v>
      </c>
      <c r="AL65" s="44">
        <f>SUM(BD65:BG65)+2.45</f>
        <v>0.95000000000000018</v>
      </c>
      <c r="AM65" s="45" t="str">
        <f>D64</f>
        <v>Colombie</v>
      </c>
      <c r="AN65" s="46">
        <f>SUM(AR65:AU65)</f>
        <v>7</v>
      </c>
      <c r="AO65" s="47">
        <f>E64+E66+F68</f>
        <v>7</v>
      </c>
      <c r="AP65" s="46">
        <f>F64+F66+E68</f>
        <v>2</v>
      </c>
      <c r="AQ65" s="48">
        <f>AO65-AP65</f>
        <v>5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1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1</v>
      </c>
      <c r="AZ65" s="47">
        <f>10000*(AS65+AT65)+(E66-F66+E64-F64)*100+(E66+E64)</f>
        <v>40305</v>
      </c>
      <c r="BA65" s="46">
        <f>10000*(AS65+AU65)+(E64-F64+F68-E68)*100+(E64+F68)</f>
        <v>60505</v>
      </c>
      <c r="BB65" s="46">
        <f>10000*(AT65+AU65)+(F68-E68+E66-F66)*100+(F68+E66)</f>
        <v>40204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officiels'!H66,AH!E66='Résultats officiels'!E66,'Résultats officiels'!F66=AH!F66),1,""))</f>
        <v/>
      </c>
      <c r="D66" s="68" t="str">
        <f>D64</f>
        <v>Colombie</v>
      </c>
      <c r="E66" s="217">
        <v>2</v>
      </c>
      <c r="F66" s="217">
        <v>2</v>
      </c>
      <c r="G66" s="73" t="str">
        <f>D65</f>
        <v>Pologne</v>
      </c>
      <c r="H66" s="95">
        <f t="shared" si="0"/>
        <v>3</v>
      </c>
      <c r="I66" s="106">
        <f>AI66</f>
        <v>2</v>
      </c>
      <c r="J66" s="124" t="str">
        <f>INDEX(AM65:AM68,MATCH(AK66,$AL65:$AL68,0))</f>
        <v>Pologne</v>
      </c>
      <c r="K66" s="108">
        <f>INDEX(AN65:AN68,MATCH(AK66,$AL65:$AL68,0))</f>
        <v>7</v>
      </c>
      <c r="L66" s="109">
        <f>INDEX(AO65:AO68,MATCH(AK66,$AL65:$AL68,0))</f>
        <v>6</v>
      </c>
      <c r="M66" s="108">
        <f>INDEX(AP65:AP68,MATCH(AK66,$AL65:$AL68,0))</f>
        <v>3</v>
      </c>
      <c r="N66" s="110">
        <f>INDEX(AQ65:AQ68,MATCH(AK66,$AL65:$AL68,0))</f>
        <v>3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1.9700000000000002</v>
      </c>
      <c r="AL66" s="52">
        <f>SUM(BD66:BG66)+2.46</f>
        <v>3.96</v>
      </c>
      <c r="AM66" s="45" t="str">
        <f>G64</f>
        <v>Japon</v>
      </c>
      <c r="AN66" s="46">
        <f>SUM(AR66:AU66)</f>
        <v>0</v>
      </c>
      <c r="AO66" s="47">
        <f>F64+F67+E69</f>
        <v>0</v>
      </c>
      <c r="AP66" s="46">
        <f>E64+E67+F69</f>
        <v>6</v>
      </c>
      <c r="AQ66" s="48">
        <f>AO66-AP66</f>
        <v>-6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-500</v>
      </c>
      <c r="BA66" s="46">
        <f>10000*(AR66+AU66)+(F64-E64+F67-E67)*100+(F64+F67)</f>
        <v>-400</v>
      </c>
      <c r="BB66" s="46" t="s">
        <v>73</v>
      </c>
      <c r="BC66" s="48">
        <f>10000*(AT66+AU66)+(F67-E67+E69-F69)*100+(F67+E69)</f>
        <v>-300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officiels'!H67,AH!E67='Résultats officiels'!E67,'Résultats officiels'!F67=AH!F67),1,""))</f>
        <v/>
      </c>
      <c r="D67" s="68" t="str">
        <f>G65</f>
        <v>Sénégal</v>
      </c>
      <c r="E67" s="217">
        <v>1</v>
      </c>
      <c r="F67" s="217">
        <v>0</v>
      </c>
      <c r="G67" s="73" t="str">
        <f>G64</f>
        <v>Japon</v>
      </c>
      <c r="H67" s="95">
        <f t="shared" si="0"/>
        <v>1</v>
      </c>
      <c r="I67" s="106">
        <f>AI67</f>
        <v>3</v>
      </c>
      <c r="J67" s="68" t="str">
        <f>INDEX(AM65:AM68,MATCH(AK67,$AL65:$AL68,0))</f>
        <v>Sénégal</v>
      </c>
      <c r="K67" s="111">
        <f>INDEX(AN65:AN68,MATCH(AK67,$AL65:$AL68,0))</f>
        <v>3</v>
      </c>
      <c r="L67" s="112">
        <f>INDEX(AO65:AO68,MATCH(AK67,$AL65:$AL68,0))</f>
        <v>2</v>
      </c>
      <c r="M67" s="111">
        <f>INDEX(AP65:AP68,MATCH(AK67,$AL65:$AL68,0))</f>
        <v>4</v>
      </c>
      <c r="N67" s="113">
        <f>INDEX(AQ65:AQ68,MATCH(AK67,$AL65:$AL68,0))</f>
        <v>-2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2.98</v>
      </c>
      <c r="AL67" s="52">
        <f>SUM(BD67:BG67)+2.47</f>
        <v>1.9700000000000002</v>
      </c>
      <c r="AM67" s="45" t="str">
        <f>D65</f>
        <v>Pologne</v>
      </c>
      <c r="AN67" s="46">
        <f>SUM(AR67:AU67)</f>
        <v>7</v>
      </c>
      <c r="AO67" s="47">
        <f>E65+F66+F69</f>
        <v>6</v>
      </c>
      <c r="AP67" s="46">
        <f>F65+E66+E69</f>
        <v>3</v>
      </c>
      <c r="AQ67" s="48">
        <f>AO67-AP67</f>
        <v>3</v>
      </c>
      <c r="AR67" s="46">
        <f>IF(ISBLANK(F66),0,IF(AT65=3,0,IF(AT65=1,1,3)))</f>
        <v>1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0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40204</v>
      </c>
      <c r="BA67" s="46" t="s">
        <v>73</v>
      </c>
      <c r="BB67" s="46">
        <f>10000*(AR67+AU67)+(E65-F65+F66-E66)*100+(E65+F66)</f>
        <v>40104</v>
      </c>
      <c r="BC67" s="48">
        <f>10000*(AS67+AU67)+(E65-F65+F69-E69)*100+(E65+F69)</f>
        <v>60304</v>
      </c>
      <c r="BD67" s="53">
        <f>-BF65</f>
        <v>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 t="str">
        <f>IF(H68=0,"",IF(AND(H68='Résultats officiels'!H68,AH!E68='Résultats officiels'!E68,'Résultats officiels'!F68=AH!F68),1,""))</f>
        <v/>
      </c>
      <c r="D68" s="68" t="str">
        <f>G65</f>
        <v>Sénégal</v>
      </c>
      <c r="E68" s="217">
        <v>0</v>
      </c>
      <c r="F68" s="217">
        <v>2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6</v>
      </c>
      <c r="N68" s="117">
        <f>INDEX(AQ65:AQ68,MATCH(AK68,$AL65:$AL68,0))</f>
        <v>-6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2.98</v>
      </c>
      <c r="AM68" s="57" t="str">
        <f>G65</f>
        <v>Sénégal</v>
      </c>
      <c r="AN68" s="51">
        <f>SUM(AR68:AU68)</f>
        <v>3</v>
      </c>
      <c r="AO68" s="58">
        <f>F65+E67+E68</f>
        <v>2</v>
      </c>
      <c r="AP68" s="51">
        <f>E65+F67+F68</f>
        <v>4</v>
      </c>
      <c r="AQ68" s="59">
        <f>AO68-AP68</f>
        <v>-2</v>
      </c>
      <c r="AR68" s="51">
        <f>IF(ISBLANK(E68),0,IF(AU65=3,0,IF(AU65=1,1,3)))</f>
        <v>0</v>
      </c>
      <c r="AS68" s="51">
        <f>IF(ISBLANK(E67),0,IF(AU66=3,0,IF(AU66=1,1,3)))</f>
        <v>3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1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29901</v>
      </c>
      <c r="BB68" s="51">
        <f>10000*(AR68+AT68)+(E68-F68+F65-E65)*100+(E68+F65)</f>
        <v>-299</v>
      </c>
      <c r="BC68" s="59">
        <f>10000*(AS68+AT68)+(E67-F67+F65-E65)*100+(E67+F65)</f>
        <v>30002</v>
      </c>
      <c r="BD68" s="60">
        <f>-BG65</f>
        <v>0.5</v>
      </c>
      <c r="BE68" s="61">
        <f>-BG66</f>
        <v>-0.5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 t="str">
        <f>IF(H69=0,"",IF(AND(H69='Résultats officiels'!H69,AH!E69='Résultats officiels'!E69,'Résultats officiels'!F69=AH!F69),1,""))</f>
        <v/>
      </c>
      <c r="D69" s="71" t="str">
        <f>G64</f>
        <v>Japon</v>
      </c>
      <c r="E69" s="217">
        <v>0</v>
      </c>
      <c r="F69" s="217">
        <v>2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151" priority="7" stopIfTrue="1">
      <formula>100*$V8+$W8&gt;100*$V9+$W9</formula>
    </cfRule>
  </conditionalFormatting>
  <conditionalFormatting sqref="U9 U11 U13 U15 U17 U19 U21 U23 U27 U29 U31 U33 U37 U39 U44">
    <cfRule type="expression" dxfId="150" priority="6" stopIfTrue="1">
      <formula>100*$V9+$W9&gt;100*$V8+$W8</formula>
    </cfRule>
  </conditionalFormatting>
  <conditionalFormatting sqref="AA43">
    <cfRule type="expression" dxfId="149" priority="5" stopIfTrue="1">
      <formula>100*$AB43+$AC43&gt;100*$AB44+$AC44</formula>
    </cfRule>
  </conditionalFormatting>
  <conditionalFormatting sqref="AA44">
    <cfRule type="expression" dxfId="148" priority="4" stopIfTrue="1">
      <formula>100*$AB44+$AC44&gt;100*$AB43+$AC43</formula>
    </cfRule>
  </conditionalFormatting>
  <conditionalFormatting sqref="J35:N35 J43:N43 J11:N11 J27:N27 J19:N19 J51:N51 J59:N59 J67:N67">
    <cfRule type="expression" dxfId="147" priority="3" stopIfTrue="1">
      <formula>OR($I11&lt;3)</formula>
    </cfRule>
  </conditionalFormatting>
  <conditionalFormatting sqref="J36:N36 J44:N44 J12:N12 J28:N28 J20:N20 J52:N52 J60:N60 J68:N68">
    <cfRule type="expression" dxfId="146" priority="2" stopIfTrue="1">
      <formula>$I12&lt;3</formula>
    </cfRule>
  </conditionalFormatting>
  <conditionalFormatting sqref="U46:U47 AA46:AA51">
    <cfRule type="cellIs" dxfId="145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4" t="s">
        <v>170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-1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officiels'!H8,AI!E8='Résultats officiels'!E8,'Résultats officiels'!F8=AI!F8),1,""))</f>
        <v/>
      </c>
      <c r="D8" s="67" t="s">
        <v>104</v>
      </c>
      <c r="E8" s="217">
        <v>2</v>
      </c>
      <c r="F8" s="217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1</v>
      </c>
      <c r="P8" s="293"/>
      <c r="Q8" s="97" t="str">
        <f>IF(AND('Résultats officiels'!O8&gt;0,U8='Résultats officiels'!U8),"E",IF(AND('Résultats officiels'!O12&gt;0,'Résultats officiels'!U13=AI!U8),"E",""))</f>
        <v>E</v>
      </c>
      <c r="R8" s="98" t="str">
        <f>IF('Résultats officiels'!O8=0,"",IF(AND(U8='Résultats officiels'!U8,AI!U9='Résultats officiels'!U9),"A",""))</f>
        <v>A</v>
      </c>
      <c r="S8" s="286">
        <f>IF(O8=0,"",IF(AND(R8="A",O8='Résultats officiels'!O8),1,IF(AND(AI!R9="A",AI!O8='Résultats officiels'!O12),1,"")))</f>
        <v>1</v>
      </c>
      <c r="T8" s="287" t="str">
        <f>IF(O8=0,"",IF(AND(R8="A",O8='Résultats officiels'!O8,V8='Résultats officiels'!V8,'Résultats officiels'!V9=AI!V9),1,IF(AND(AI!R9="A",AI!O8='Résultats officiels'!O12,AI!V8='Résultats officiels'!V13,'Résultats officiels'!V12=AI!V9),1,"")))</f>
        <v/>
      </c>
      <c r="U8" s="99" t="str">
        <f>IF(OR(I10&lt;2),"A1",T(J9))</f>
        <v>Uruguay</v>
      </c>
      <c r="V8" s="218">
        <v>1</v>
      </c>
      <c r="W8" s="12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officiels'!H9,AI!E9='Résultats officiels'!E9,'Résultats officiels'!F9=AI!F9),1,""))</f>
        <v/>
      </c>
      <c r="D9" s="68" t="s">
        <v>122</v>
      </c>
      <c r="E9" s="217">
        <v>0</v>
      </c>
      <c r="F9" s="217">
        <v>3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7</v>
      </c>
      <c r="M9" s="103">
        <f>INDEX(AP9:AP12,MATCH(AK9,$AL9:$AL12,0))</f>
        <v>1</v>
      </c>
      <c r="N9" s="105">
        <f>INDEX(AQ9:AQ12,MATCH(AK9,$AL9:$AL12,0))</f>
        <v>6</v>
      </c>
      <c r="O9" s="293"/>
      <c r="P9" s="293"/>
      <c r="Q9" s="97" t="str">
        <f>IF(AND('Résultats officiels'!O8&gt;0,U9='Résultats officiels'!U9),"E",IF(AND('Résultats officiels'!O12&gt;0,'Résultats officiels'!U12=AI!U9),"E",""))</f>
        <v>E</v>
      </c>
      <c r="R9" s="98" t="str">
        <f>IF('Résultats officiels'!O12=0,"",IF(AND(U8='Résultats officiels'!U13,'Résultats officiels'!U12=AI!U9),"A",""))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0</v>
      </c>
      <c r="W9" s="12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1.9500000000000002</v>
      </c>
      <c r="AM9" s="21" t="str">
        <f>D8</f>
        <v>Russie</v>
      </c>
      <c r="AN9" s="22">
        <f>SUM(AR9:AU9)</f>
        <v>6</v>
      </c>
      <c r="AO9" s="23">
        <f>E8+E10+F12</f>
        <v>5</v>
      </c>
      <c r="AP9" s="22">
        <f>F8+F10+E12</f>
        <v>3</v>
      </c>
      <c r="AQ9" s="24">
        <f>AO9-AP9</f>
        <v>2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3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0</v>
      </c>
      <c r="AZ9" s="23">
        <f>10000*(AS9+AT9)+(E10-F10+E8-F8)*100+(E10+E8)</f>
        <v>60304</v>
      </c>
      <c r="BA9" s="22">
        <f>10000*(AS9+AU9)+(E8-F8+F12-E12)*100+(E8+F12)</f>
        <v>30103</v>
      </c>
      <c r="BB9" s="22">
        <f>10000*(AT9+AU9)+(E10-F10+F12-E12)*100+(E10+F12)</f>
        <v>30003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>
        <f>IF(H10=0,"",IF(H10='Résultats officiels'!H10,1,""))</f>
        <v>1</v>
      </c>
      <c r="C10" s="70" t="str">
        <f>IF(H10=0,"",IF(AND(H10='Résultats officiels'!H10,AI!E10='Résultats officiels'!E10,'Résultats officiels'!F10=AI!F10),1,""))</f>
        <v/>
      </c>
      <c r="D10" s="68" t="str">
        <f>D8</f>
        <v>Russie</v>
      </c>
      <c r="E10" s="217">
        <v>2</v>
      </c>
      <c r="F10" s="217">
        <v>1</v>
      </c>
      <c r="G10" s="73" t="str">
        <f>D9</f>
        <v>Egypte</v>
      </c>
      <c r="H10" s="95">
        <f t="shared" si="0"/>
        <v>1</v>
      </c>
      <c r="I10" s="106">
        <f>AI10</f>
        <v>2</v>
      </c>
      <c r="J10" s="107" t="str">
        <f>INDEX(AM9:AM12,MATCH(AK10,$AL9:$AL12,0))</f>
        <v>Russie</v>
      </c>
      <c r="K10" s="108">
        <f>INDEX(AN9:AN12,MATCH(AK10,$AL9:$AL12,0))</f>
        <v>6</v>
      </c>
      <c r="L10" s="109">
        <f>INDEX(AO9:AO12,MATCH(AK10,$AL9:$AL12,0))</f>
        <v>5</v>
      </c>
      <c r="M10" s="108">
        <f>INDEX(AP9:AP12,MATCH(AK10,$AL9:$AL12,0))</f>
        <v>3</v>
      </c>
      <c r="N10" s="110">
        <f>INDEX(AQ9:AQ12,MATCH(AK10,$AL9:$AL12,0))</f>
        <v>2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officiels'!U15=AI!U10),"E",""))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officiels'!O10),1,IF(AND(AI!R11="A",AI!O10='Résultats officiels'!O14),1,"")))</f>
        <v/>
      </c>
      <c r="T10" s="310" t="str">
        <f>IF(O10=0,"",IF(AND(R10="A",O10='Résultats officiels'!O10,V10='Résultats officiels'!V10,'Résultats officiels'!V11=AI!V11),1,IF(AND(AI!R11="A",AI!O10='Résultats officiels'!O14,AI!V10='Résultats officiels'!V15,'Résultats officiels'!V14=AI!V11),1,"")))</f>
        <v/>
      </c>
      <c r="U10" s="99" t="str">
        <f>IF(OR(I26&lt;2),"C1",T(J25))</f>
        <v>France</v>
      </c>
      <c r="V10" s="218">
        <v>3</v>
      </c>
      <c r="W10" s="12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1.9500000000000002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1</v>
      </c>
      <c r="AO10" s="23">
        <f>F8+F11+E13</f>
        <v>1</v>
      </c>
      <c r="AP10" s="22">
        <f>E8+E11+F13</f>
        <v>5</v>
      </c>
      <c r="AQ10" s="24">
        <f>AO10-AP10</f>
        <v>-4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1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9801</v>
      </c>
      <c r="BA10" s="22">
        <f>10000*(AR10+AU10)+(F8-E8+F11-E11)*100+(F8+F11)</f>
        <v>-400</v>
      </c>
      <c r="BB10" s="22" t="s">
        <v>73</v>
      </c>
      <c r="BC10" s="24">
        <f>10000*(AT10+AU10)+(F11-E11+E13-F13)*100+(F11+E13)</f>
        <v>9801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officiels'!H11,AI!E11='Résultats officiels'!E11,'Résultats officiels'!F11=AI!F11),1,""))</f>
        <v/>
      </c>
      <c r="D11" s="68" t="str">
        <f>G9</f>
        <v>Uruguay</v>
      </c>
      <c r="E11" s="217">
        <v>2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Egypte</v>
      </c>
      <c r="K11" s="111">
        <f>INDEX(AN9:AN12,MATCH(AK11,$AL9:$AL12,0))</f>
        <v>1</v>
      </c>
      <c r="L11" s="112">
        <f>INDEX(AO9:AO12,MATCH(AK11,$AL9:$AL12,0))</f>
        <v>2</v>
      </c>
      <c r="M11" s="111">
        <f>INDEX(AP9:AP12,MATCH(AK11,$AL9:$AL12,0))</f>
        <v>6</v>
      </c>
      <c r="N11" s="113">
        <f>INDEX(AQ9:AQ12,MATCH(AK11,$AL9:$AL12,0))</f>
        <v>-4</v>
      </c>
      <c r="O11" s="293"/>
      <c r="P11" s="293"/>
      <c r="Q11" s="97" t="str">
        <f>IF(AND('Résultats officiels'!O10&gt;0,U11='Résultats officiels'!U11),"E",IF(AND('Résultats officiels'!O14&gt;0,'Résultats officiels'!U14=AI!U11),"E",""))</f>
        <v/>
      </c>
      <c r="R11" s="98" t="str">
        <f>IF('Résultats officiels'!O14=0,"",IF(AND(U10='Résultats officiels'!U15,'Résultats officiels'!U14=AI!U11),"A",""))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Islande</v>
      </c>
      <c r="V11" s="219">
        <v>0</v>
      </c>
      <c r="W11" s="12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2.97</v>
      </c>
      <c r="AL11" s="28">
        <f>SUM(BD11:BG11)+2.47</f>
        <v>2.97</v>
      </c>
      <c r="AM11" s="21" t="str">
        <f>D9</f>
        <v>Egypte</v>
      </c>
      <c r="AN11" s="22">
        <f>SUM(AR11:AU11)</f>
        <v>1</v>
      </c>
      <c r="AO11" s="23">
        <f>E9+F10+F13</f>
        <v>2</v>
      </c>
      <c r="AP11" s="22">
        <f>F9+E10+E13</f>
        <v>6</v>
      </c>
      <c r="AQ11" s="24">
        <f>AO11-AP11</f>
        <v>-4</v>
      </c>
      <c r="AR11" s="22">
        <f>IF(ISBLANK(F10),0,IF(AT9=3,0,IF(AT9=1,1,3)))</f>
        <v>0</v>
      </c>
      <c r="AS11" s="22">
        <f>IF(ISBLANK(F13),0,IF(F13&gt;E13,3,IF(F13=E13,1,0)))</f>
        <v>1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9902</v>
      </c>
      <c r="BA11" s="22" t="s">
        <v>73</v>
      </c>
      <c r="BB11" s="22">
        <f>10000*(AR11+AU11)+(E9-F9+F10-E10)*100+(E9+F10)</f>
        <v>-399</v>
      </c>
      <c r="BC11" s="24">
        <f>10000*(AS11+AU11)+(E9-F9+F13-E13)*100+(E9+F13)</f>
        <v>9701</v>
      </c>
      <c r="BD11" s="29">
        <f>-BF9</f>
        <v>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officiels'!H12,AI!E12='Résultats officiels'!E12,'Résultats officiels'!F12=AI!F12),1,""))</f>
        <v/>
      </c>
      <c r="D12" s="68" t="str">
        <f>G9</f>
        <v>Uruguay</v>
      </c>
      <c r="E12" s="217">
        <v>2</v>
      </c>
      <c r="F12" s="217">
        <v>1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1</v>
      </c>
      <c r="L12" s="116">
        <f>INDEX(AO9:AO12,MATCH(AK12,$AL9:$AL12,0))</f>
        <v>1</v>
      </c>
      <c r="M12" s="115">
        <f>INDEX(AP9:AP12,MATCH(AK12,$AL9:$AL12,0))</f>
        <v>5</v>
      </c>
      <c r="N12" s="117">
        <f>INDEX(AQ9:AQ12,MATCH(AK12,$AL9:$AL12,0))</f>
        <v>-4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1</v>
      </c>
      <c r="P12" s="293"/>
      <c r="Q12" s="97" t="str">
        <f>IF(AND('Résultats officiels'!O12&gt;0,U12='Résultats officiels'!U12),"E",IF(AND('Résultats officiels'!O8&gt;0,'Résultats officiels'!U9=AI!U12),"E",""))</f>
        <v>E</v>
      </c>
      <c r="R12" s="98" t="str">
        <f>IF('Résultats officiels'!O12=0,"",IF(AND(U12='Résultats officiels'!U12,'Résultats officiels'!U13=AI!U13),"A",""))</f>
        <v>A</v>
      </c>
      <c r="S12" s="286" t="str">
        <f>IF(O12=0,"",IF(AND(R12="A",O12='Résultats officiels'!O12),1,IF(AND(AI!R13="A",AI!O12='Résultats officiels'!O8),1,"")))</f>
        <v/>
      </c>
      <c r="T12" s="308" t="str">
        <f>IF(O12=0,"",IF(AND(R12="A",O12='Résultats officiels'!O12,V12='Résultats officiels'!V12,'Résultats officiels'!V13=AI!V13),1,IF(AND(AI!R13="A",AI!O12='Résultats officiels'!O8,AI!V12='Résultats officiels'!V9,'Résultats officiels'!V8=AI!V13),1,"")))</f>
        <v/>
      </c>
      <c r="U12" s="99" t="str">
        <f>IF(OR(I18&lt;2),"B1",T(J17))</f>
        <v>Espagne</v>
      </c>
      <c r="V12" s="218">
        <v>2</v>
      </c>
      <c r="W12" s="12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7</v>
      </c>
      <c r="AP12" s="27">
        <f>E9+F11+F12</f>
        <v>1</v>
      </c>
      <c r="AQ12" s="33">
        <f>AO12-AP12</f>
        <v>6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60304</v>
      </c>
      <c r="BB12" s="27">
        <f>10000*(AR12+AT12)+(F9-E9+E12-F12)*100+(F9+E12)</f>
        <v>60405</v>
      </c>
      <c r="BC12" s="33">
        <f>10000*(AS12+AT12)+(E11-F11+F9-E9)*100+(E11+F9)</f>
        <v>60505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officiels'!H13,AI!E13='Résultats officiels'!E13,'Résultats officiels'!F13=AI!F13),1,""))</f>
        <v/>
      </c>
      <c r="D13" s="71" t="str">
        <f>G8</f>
        <v>Arabie Saoudite</v>
      </c>
      <c r="E13" s="217">
        <v>1</v>
      </c>
      <c r="F13" s="217">
        <v>1</v>
      </c>
      <c r="G13" s="74" t="str">
        <f>D9</f>
        <v>Egypte</v>
      </c>
      <c r="H13" s="95">
        <f t="shared" si="0"/>
        <v>3</v>
      </c>
      <c r="I13" s="118"/>
      <c r="J13" s="119" t="str">
        <f>IF(OR(I11&lt;3,I10&lt;2),"TIRAGE AU SORT !!!"," ")</f>
        <v xml:space="preserve"> 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officiels'!U8=AI!U13),"E",""))</f>
        <v>E</v>
      </c>
      <c r="R13" s="98" t="str">
        <f>IF('Résultats officiels'!O8=0,"",IF(AND(U12='Résultats officiels'!U9,'Résultats officiels'!U8=AI!U13),"A",""))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Russie</v>
      </c>
      <c r="V13" s="219">
        <v>0</v>
      </c>
      <c r="W13" s="12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officiels'!U11=AI!U14),"E",""))</f>
        <v>E</v>
      </c>
      <c r="R14" s="98" t="str">
        <f>IF('Résultats officiels'!O14=0,"",IF(AND(U14='Résultats officiels'!U14,'Résultats officiels'!U15=AI!U15),"A",""))</f>
        <v/>
      </c>
      <c r="S14" s="286" t="str">
        <f>IF(O14=0,"",IF(AND(R14="A",O14='Résultats officiels'!O14),1,IF(AND(AI!R15="A",AI!O14='Résultats officiels'!O10),1,"")))</f>
        <v/>
      </c>
      <c r="T14" s="308" t="str">
        <f>IF(O14=0,"",IF(AND(R14="A",O14='Résultats officiels'!O14,V14='Résultats officiels'!V14,'Résultats officiels'!V15=AI!V15),1,IF(AND(AI!R15="A",AI!O14='Résultats officiels'!O10,AI!V14='Résultats officiels'!V11,'Résultats officiels'!V10=AI!V15),1,"")))</f>
        <v/>
      </c>
      <c r="U14" s="99" t="str">
        <f>IF(OR(I34&lt;2),"D1",T(J33))</f>
        <v>Argentine</v>
      </c>
      <c r="V14" s="218">
        <v>2</v>
      </c>
      <c r="W14" s="12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officiels'!U10=AI!U15),"E",""))</f>
        <v>E</v>
      </c>
      <c r="R15" s="98" t="str">
        <f>IF('Résultats officiels'!O10=0,"",IF(AND(U15='Résultats officiels'!U10,'Résultats officiels'!U11=AI!U14),"A",""))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19">
        <v>1</v>
      </c>
      <c r="W15" s="12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officiels'!H16,AI!E16='Résultats officiels'!E16,'Résultats officiels'!F16=AI!F16),1,""))</f>
        <v/>
      </c>
      <c r="D16" s="67" t="s">
        <v>124</v>
      </c>
      <c r="E16" s="217">
        <v>1</v>
      </c>
      <c r="F16" s="217">
        <v>0</v>
      </c>
      <c r="G16" s="72" t="s">
        <v>96</v>
      </c>
      <c r="H16" s="95">
        <f t="shared" si="0"/>
        <v>1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officiels'!U21=AI!U16),"E",""))</f>
        <v>E</v>
      </c>
      <c r="R16" s="98" t="str">
        <f>IF('Résultats officiels'!O16=0,"",IF(AND(U16='Résultats officiels'!U16,'Résultats officiels'!U17=AI!U17),"A",""))</f>
        <v/>
      </c>
      <c r="S16" s="286" t="str">
        <f>IF(O16=0,"",IF(AND(R16="A",O16='Résultats officiels'!O16),1,IF(AND(AI!R17="A",AI!O16='Résultats officiels'!O20),1,"")))</f>
        <v/>
      </c>
      <c r="T16" s="308" t="str">
        <f>IF(O16=0,"",IF(AND(R16="A",O16='Résultats officiels'!O16,V16='Résultats officiels'!V16,'Résultats officiels'!V17=AI!V17),1,IF(AND(AI!R17="A",AI!O16='Résultats officiels'!O20,AI!V16='Résultats officiels'!V21,'Résultats officiels'!V20=AI!V17),1,"")))</f>
        <v/>
      </c>
      <c r="U16" s="121" t="str">
        <f>IF(OR(I42&lt;2),"E1",T(J41))</f>
        <v>Brésil</v>
      </c>
      <c r="V16" s="218">
        <v>3</v>
      </c>
      <c r="W16" s="12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officiels'!H17,AI!E17='Résultats officiels'!E17,'Résultats officiels'!F17=AI!F17),1,""))</f>
        <v/>
      </c>
      <c r="D17" s="68" t="s">
        <v>101</v>
      </c>
      <c r="E17" s="217">
        <v>1</v>
      </c>
      <c r="F17" s="217">
        <v>2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9</v>
      </c>
      <c r="L17" s="104">
        <f>INDEX(AO17:AO20,MATCH(AK17,$AL17:$AL20,0))</f>
        <v>8</v>
      </c>
      <c r="M17" s="103">
        <f>INDEX(AP17:AP20,MATCH(AK17,$AL17:$AL20,0))</f>
        <v>1</v>
      </c>
      <c r="N17" s="123">
        <f>INDEX(AQ17:AQ20,MATCH(AK17,$AL17:$AL20,0))</f>
        <v>7</v>
      </c>
      <c r="O17" s="293"/>
      <c r="P17" s="293"/>
      <c r="Q17" s="97" t="str">
        <f>IF(AND('Résultats officiels'!O16&gt;0,U17='Résultats officiels'!U17),"E",IF(AND('Résultats officiels'!O20&gt;0,'Résultats officiels'!U20=AI!U17),"E",""))</f>
        <v>E</v>
      </c>
      <c r="R17" s="98" t="str">
        <f>IF('Résultats officiels'!O20=0,"",IF(AND(U16='Résultats officiels'!U21,'Résultats officiels'!U20=AI!U17),"A",""))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Suède</v>
      </c>
      <c r="V17" s="219">
        <v>1</v>
      </c>
      <c r="W17" s="12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3</v>
      </c>
      <c r="AO17" s="23">
        <f>E16+E18+F20</f>
        <v>1</v>
      </c>
      <c r="AP17" s="22">
        <f>F16+F18+E20</f>
        <v>5</v>
      </c>
      <c r="AQ17" s="24">
        <f>AO17-AP17</f>
        <v>-4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29901</v>
      </c>
      <c r="BA17" s="22">
        <f>10000*(AS17+AU17)+(E16-F16+F20-E20)*100+(E16+F20)</f>
        <v>29801</v>
      </c>
      <c r="BB17" s="22">
        <f>10000*(AT17+AU17)+(F20-E20+E18-F18)*100+(F20+E18)</f>
        <v>-500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officiels'!H18,AI!E18='Résultats officiels'!E18,'Résultats officiels'!F18=AI!F18),1,""))</f>
        <v/>
      </c>
      <c r="D18" s="68" t="str">
        <f>D16</f>
        <v>Maroc</v>
      </c>
      <c r="E18" s="217">
        <v>0</v>
      </c>
      <c r="F18" s="217">
        <v>2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6</v>
      </c>
      <c r="L18" s="109">
        <f>INDEX(AO17:AO20,MATCH(AK18,$AL17:$AL20,0))</f>
        <v>5</v>
      </c>
      <c r="M18" s="108">
        <f>INDEX(AP17:AP20,MATCH(AK18,$AL17:$AL20,0))</f>
        <v>2</v>
      </c>
      <c r="N18" s="110">
        <f>INDEX(AQ17:AQ20,MATCH(AK18,$AL17:$AL20,0))</f>
        <v>3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officiels'!U23=AI!U18),"E",""))</f>
        <v>E</v>
      </c>
      <c r="R18" s="98" t="str">
        <f>IF('Résultats officiels'!O18=0,"",IF(AND(U18='Résultats officiels'!U18,'Résultats officiels'!U19=AI!U19),"A",""))</f>
        <v/>
      </c>
      <c r="S18" s="286" t="str">
        <f>IF(O18=0,"",IF(AND(R18="A",O18='Résultats officiels'!O18),1,IF(AND(AI!R19="A",AI!O18='Résultats officiels'!O22),1,"")))</f>
        <v/>
      </c>
      <c r="T18" s="308" t="str">
        <f>IF(O18=0,"",IF(AND(R18="A",O18='Résultats officiels'!O18,V18='Résultats officiels'!V18,'Résultats officiels'!V19=AI!V19),1,IF(AND(AI!R19="A",AI!O18='Résultats officiels'!O22,AI!V18='Résultats officiels'!V23,'Résultats officiels'!V22=AI!V19),1,"")))</f>
        <v/>
      </c>
      <c r="U18" s="121" t="str">
        <f>IF(OR(I58&lt;2),"G1",T(J57))</f>
        <v>Angleterre</v>
      </c>
      <c r="V18" s="218">
        <v>1</v>
      </c>
      <c r="W18" s="12">
        <v>5</v>
      </c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6</v>
      </c>
      <c r="AQ18" s="24">
        <f>AO18-AP18</f>
        <v>-6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-300</v>
      </c>
      <c r="BA18" s="22">
        <f>10000*(AR18+AU18)+(F16-E16+F19-E19)*100+(F16+F19)</f>
        <v>-400</v>
      </c>
      <c r="BB18" s="22" t="s">
        <v>73</v>
      </c>
      <c r="BC18" s="24">
        <f>10000*(AT18+AU18)+(F19-E19+E21-F21)*100+(F19+E21)</f>
        <v>-500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officiels'!H19,AI!E19='Résultats officiels'!E19,'Résultats officiels'!F19=AI!F19),1,""))</f>
        <v/>
      </c>
      <c r="D19" s="68" t="str">
        <f>G17</f>
        <v>Espagne</v>
      </c>
      <c r="E19" s="217">
        <v>3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3</v>
      </c>
      <c r="L19" s="112">
        <f>INDEX(AO17:AO20,MATCH(AK19,$AL17:$AL20,0))</f>
        <v>1</v>
      </c>
      <c r="M19" s="111">
        <f>INDEX(AP17:AP20,MATCH(AK19,$AL17:$AL20,0))</f>
        <v>5</v>
      </c>
      <c r="N19" s="113">
        <f>INDEX(AQ17:AQ20,MATCH(AK19,$AL17:$AL20,0))</f>
        <v>-4</v>
      </c>
      <c r="O19" s="293"/>
      <c r="P19" s="293"/>
      <c r="Q19" s="97" t="str">
        <f>IF(AND('Résultats officiels'!O18&gt;0,U19='Résultats officiels'!U19),"E",IF(AND('Résultats officiels'!O22&gt;0,'Résultats officiels'!U22=AI!U19),"E",""))</f>
        <v/>
      </c>
      <c r="R19" s="98" t="str">
        <f>IF('Résultats officiels'!O22=0,"",IF(AND(U18='Résultats officiels'!U23,'Résultats officiels'!U22=AI!U19),"A",""))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Sénégal</v>
      </c>
      <c r="V19" s="219">
        <v>1</v>
      </c>
      <c r="W19" s="12">
        <v>4</v>
      </c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6</v>
      </c>
      <c r="AO19" s="23">
        <f>E17+F18+F21</f>
        <v>5</v>
      </c>
      <c r="AP19" s="22">
        <f>F17+E18+E21</f>
        <v>2</v>
      </c>
      <c r="AQ19" s="24">
        <f>AO19-AP19</f>
        <v>3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60404</v>
      </c>
      <c r="BA19" s="22" t="s">
        <v>73</v>
      </c>
      <c r="BB19" s="22">
        <f>10000*(AR19+AU19)+(E17-F17+F18-E18)*100+(E17+F18)</f>
        <v>30103</v>
      </c>
      <c r="BC19" s="24">
        <f>10000*(AS19+AU19)+(E17-F17+F21-E21)*100+(E17+F21)</f>
        <v>30103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officiels'!H20,AI!E20='Résultats officiels'!E20,'Résultats officiels'!F20=AI!F20),1,""))</f>
        <v/>
      </c>
      <c r="D20" s="68" t="str">
        <f>G17</f>
        <v>Espagne</v>
      </c>
      <c r="E20" s="217">
        <v>3</v>
      </c>
      <c r="F20" s="217">
        <v>0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6</v>
      </c>
      <c r="N20" s="117">
        <f>INDEX(AQ17:AQ20,MATCH(AK20,$AL17:$AL20,0))</f>
        <v>-6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officiels'!U17=AI!U20),"E",""))</f>
        <v/>
      </c>
      <c r="R20" s="98" t="str">
        <f>IF('Résultats officiels'!O20=0,"",IF(AND(U20='Résultats officiels'!U20,'Résultats officiels'!U21=AI!U21),"A",""))</f>
        <v/>
      </c>
      <c r="S20" s="286" t="str">
        <f>IF(O20=0,"",IF(AND(R20="A",O20='Résultats officiels'!O20),1,IF(AND(AI!R21="A",AI!O20='Résultats officiels'!O16),1,"")))</f>
        <v/>
      </c>
      <c r="T20" s="308" t="str">
        <f>IF(O20=0,"",IF(AND(R20="A",O20='Résultats officiels'!O20,V20='Résultats officiels'!V20,'Résultats officiels'!V21=AI!V21),1,IF(AND(AI!R21="A",AI!O20='Résultats officiels'!O16,AI!V20='Résultats officiels'!V17,'Résultats officiels'!V16=AI!V21),1,"")))</f>
        <v/>
      </c>
      <c r="U20" s="121" t="str">
        <f>IF(OR(I50&lt;2),"F1",T(J49))</f>
        <v>Allemagne</v>
      </c>
      <c r="V20" s="218">
        <v>2</v>
      </c>
      <c r="W20" s="12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9</v>
      </c>
      <c r="AO20" s="32">
        <f>F17+E19+E20</f>
        <v>8</v>
      </c>
      <c r="AP20" s="27">
        <f>E17+F19+F20</f>
        <v>1</v>
      </c>
      <c r="AQ20" s="33">
        <f>AO20-AP20</f>
        <v>7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60606</v>
      </c>
      <c r="BB20" s="27">
        <f>10000*(AR20+AT20)+(E20-F20+F17-E17)*100+(E20+F17)</f>
        <v>60405</v>
      </c>
      <c r="BC20" s="33">
        <f>10000*(AS20+AT20)+(E19-F19+F17-E17)*100+(E19+F17)</f>
        <v>60405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officiels'!H21,AI!E21='Résultats officiels'!E21,'Résultats officiels'!F21=AI!F21),1,""))</f>
        <v/>
      </c>
      <c r="D21" s="71" t="str">
        <f>G16</f>
        <v>Iran</v>
      </c>
      <c r="E21" s="217">
        <v>0</v>
      </c>
      <c r="F21" s="217">
        <v>2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officiels'!U16=AI!U21),"E",""))</f>
        <v>E</v>
      </c>
      <c r="R21" s="98" t="str">
        <f>IF('Résultats officiels'!O16=0,"",IF(AND(U20='Résultats officiels'!U17,'Résultats officiels'!U16=AI!U21),"A",""))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1</v>
      </c>
      <c r="W21" s="12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officiels'!U19=AI!U22),"E",""))</f>
        <v>E</v>
      </c>
      <c r="R22" s="98" t="str">
        <f>IF('Résultats officiels'!O22=0,"",IF(AND(U22='Résultats officiels'!U22,'Résultats officiels'!U23=AI!U23),"A",""))</f>
        <v/>
      </c>
      <c r="S22" s="286" t="str">
        <f>IF(O22=0,"",IF(AND(R22="A",O22='Résultats officiels'!O22),1,IF(AND(AI!R23="A",AI!O22='Résultats officiels'!O18),1,"")))</f>
        <v/>
      </c>
      <c r="T22" s="308" t="str">
        <f>IF(O22=0,"",IF(AND(R22="A",O22='Résultats officiels'!O22,V22='Résultats officiels'!V22,'Résultats officiels'!V23=AI!V23),1,IF(AND(AI!R23="A",AI!O22='Résultats officiels'!O18,AI!V22='Résultats officiels'!V19,'Résultats officiels'!V18=AI!V23),1,"")))</f>
        <v/>
      </c>
      <c r="U22" s="121" t="str">
        <f>IF(OR(I66&lt;2),"H1",T(J65))</f>
        <v>Colombie</v>
      </c>
      <c r="V22" s="218">
        <v>0</v>
      </c>
      <c r="W22" s="12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officiels'!U18=AI!U23),"E",""))</f>
        <v>E</v>
      </c>
      <c r="R23" s="98" t="str">
        <f>IF('Résultats officiels'!O18=0,"",IF(AND(U22='Résultats officiels'!U19,'Résultats officiels'!U18=AI!U23),"A",""))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Belgique</v>
      </c>
      <c r="V23" s="219">
        <v>1</v>
      </c>
      <c r="W23" s="12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>
        <f>IF(H24=0,"",IF(AND(H24='Résultats officiels'!H24,AI!E24='Résultats officiels'!E24,'Résultats officiels'!F24=AI!F24),1,""))</f>
        <v>1</v>
      </c>
      <c r="D24" s="67" t="s">
        <v>88</v>
      </c>
      <c r="E24" s="217">
        <v>2</v>
      </c>
      <c r="F24" s="217">
        <v>1</v>
      </c>
      <c r="G24" s="72" t="s">
        <v>76</v>
      </c>
      <c r="H24" s="95">
        <f t="shared" si="0"/>
        <v>1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>
        <f>IF(H25=0,"",IF(H25='Résultats officiels'!H25,1,""))</f>
        <v>1</v>
      </c>
      <c r="C25" s="75" t="str">
        <f>IF(H25=0,"",IF(AND(H25='Résultats officiels'!H25,AI!E25='Résultats officiels'!E25,'Résultats officiels'!F25=AI!F25),1,""))</f>
        <v/>
      </c>
      <c r="D25" s="68" t="s">
        <v>125</v>
      </c>
      <c r="E25" s="217">
        <v>0</v>
      </c>
      <c r="F25" s="217">
        <v>2</v>
      </c>
      <c r="G25" s="73" t="s">
        <v>126</v>
      </c>
      <c r="H25" s="95">
        <f t="shared" si="0"/>
        <v>2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6</v>
      </c>
      <c r="M25" s="103">
        <f>INDEX(AP25:AP28,MATCH(AK25,$AL25:$AL28,0))</f>
        <v>2</v>
      </c>
      <c r="N25" s="123">
        <f>INDEX(AQ25:AQ28,MATCH(AK25,$AL25:$AL28,0))</f>
        <v>4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6</v>
      </c>
      <c r="AP25" s="22">
        <f>F24+F26+E28</f>
        <v>2</v>
      </c>
      <c r="AQ25" s="24">
        <f>AO25-AP25</f>
        <v>4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60304</v>
      </c>
      <c r="BA25" s="22">
        <f>10000*(AS25+AU25)+(E24-F24+F28-E28)*100+(E24+F28)</f>
        <v>60204</v>
      </c>
      <c r="BB25" s="22">
        <f>10000*(AT25+AU25)+(F28-E28+E26-F26)*100+(F28+E26)</f>
        <v>60304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officiels'!H26,AI!E26='Résultats officiels'!E26,'Résultats officiels'!F26=AI!F26),1,""))</f>
        <v/>
      </c>
      <c r="D26" s="68" t="str">
        <f>D24</f>
        <v>France</v>
      </c>
      <c r="E26" s="217">
        <v>2</v>
      </c>
      <c r="F26" s="217">
        <v>0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6</v>
      </c>
      <c r="L26" s="109">
        <f>INDEX(AO25:AO28,MATCH(AK26,$AL25:$AL28,0))</f>
        <v>5</v>
      </c>
      <c r="M26" s="108">
        <f>INDEX(AP25:AP28,MATCH(AK26,$AL25:$AL28,0))</f>
        <v>3</v>
      </c>
      <c r="N26" s="110">
        <f>INDEX(AQ25:AQ28,MATCH(AK26,$AL25:$AL28,0))</f>
        <v>2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2</v>
      </c>
      <c r="P26" s="293"/>
      <c r="Q26" s="97" t="str">
        <f>IF(AND('Résultats officiels'!O26&gt;0,U26='Résultats officiels'!U26),"E",IF(AND('Résultats officiels'!O28&gt;0,'Résultats officiels'!U28=AI!U26),"E",""))</f>
        <v>E</v>
      </c>
      <c r="R26" s="98" t="str">
        <f>IF('Résultats officiels'!O26=0,"",IF(AND(U26='Résultats officiels'!U26,'Résultats officiels'!U27=AI!U27),"A",""))</f>
        <v>A</v>
      </c>
      <c r="S26" s="286">
        <f>IF(O26=0,"",IF(AND(R26="A",O26='Résultats officiels'!O26),1,IF(AND(AI!R27="A",AI!O26='Résultats officiels'!O28),1,"")))</f>
        <v>1</v>
      </c>
      <c r="T26" s="287" t="str">
        <f>IF(O26=0,"",IF(AND(R26="A",O26='Résultats officiels'!O26,V26='Résultats officiels'!V26,'Résultats officiels'!V27=AI!V27),1,IF(AND(AI!R27="A",AI!O26='Résultats officiels'!O28,AI!V26='Résultats officiels'!V28,'Résultats officiels'!V29=AI!V27),1,"")))</f>
        <v/>
      </c>
      <c r="U26" s="125" t="str">
        <f>IF(100*V8+W8&gt;100*V9+W9,U8,IF(100*V8+W8&lt;100*V9+W9,U9,CONCATENATE(U8," ou ",U9)))</f>
        <v>Uruguay</v>
      </c>
      <c r="V26" s="218">
        <v>0</v>
      </c>
      <c r="W26" s="100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2.96</v>
      </c>
      <c r="AM26" s="21" t="str">
        <f>G24</f>
        <v>Australie</v>
      </c>
      <c r="AN26" s="22">
        <f>SUM(AR26:AU26)</f>
        <v>3</v>
      </c>
      <c r="AO26" s="23">
        <f>F24+F27+E29</f>
        <v>4</v>
      </c>
      <c r="AP26" s="22">
        <f>E24+E27+F29</f>
        <v>5</v>
      </c>
      <c r="AQ26" s="24">
        <f>AO26-AP26</f>
        <v>-1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3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1</v>
      </c>
      <c r="AY26" s="24" t="b">
        <f>10*(AQ26-AQ28)+AO26-AO28&gt;0</f>
        <v>0</v>
      </c>
      <c r="AZ26" s="23">
        <f>10000*(AR26+AT26)+(F24-E24+E29-F29)*100+(F24+E29)</f>
        <v>30003</v>
      </c>
      <c r="BA26" s="22">
        <f>10000*(AR26+AU26)+(F24-E24+F27-E27)*100+(F24+F27)</f>
        <v>-198</v>
      </c>
      <c r="BB26" s="22" t="s">
        <v>73</v>
      </c>
      <c r="BC26" s="24">
        <f>10000*(AT26+AU26)+(F27-E27+E29-F29)*100+(F27+E29)</f>
        <v>30003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-0.5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officiels'!H27,AI!E27='Résultats officiels'!E27,'Résultats officiels'!F27=AI!F27),1,""))</f>
        <v/>
      </c>
      <c r="D27" s="68" t="str">
        <f>G25</f>
        <v>Danemark</v>
      </c>
      <c r="E27" s="217">
        <v>2</v>
      </c>
      <c r="F27" s="217">
        <v>1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Australie</v>
      </c>
      <c r="K27" s="111">
        <f>INDEX(AN25:AN28,MATCH(AK27,$AL25:$AL28,0))</f>
        <v>3</v>
      </c>
      <c r="L27" s="112">
        <f>INDEX(AO25:AO28,MATCH(AK27,$AL25:$AL28,0))</f>
        <v>4</v>
      </c>
      <c r="M27" s="111">
        <f>INDEX(AP25:AP28,MATCH(AK27,$AL25:$AL28,0))</f>
        <v>5</v>
      </c>
      <c r="N27" s="113">
        <f>INDEX(AQ25:AQ28,MATCH(AK27,$AL25:$AL28,0))</f>
        <v>-1</v>
      </c>
      <c r="O27" s="293"/>
      <c r="P27" s="293"/>
      <c r="Q27" s="97" t="str">
        <f>IF(AND('Résultats officiels'!O26&gt;0,U27='Résultats officiels'!U27),"E",IF(AND('Résultats officiels'!O28&gt;0,'Résultats officiels'!U29=AI!U27),"E",""))</f>
        <v>E</v>
      </c>
      <c r="R27" s="98" t="str">
        <f>IF('Résultats officiels'!O28=0,"",IF(AND(U26='Résultats officiels'!U28,'Résultats officiels'!U29=AI!U27),"A",""))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1</v>
      </c>
      <c r="W27" s="100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2.96</v>
      </c>
      <c r="AL27" s="28">
        <f>SUM(BD27:BG27)+2.47</f>
        <v>3.97</v>
      </c>
      <c r="AM27" s="21" t="str">
        <f>D25</f>
        <v>Pérou</v>
      </c>
      <c r="AN27" s="22">
        <f>SUM(AR27:AU27)</f>
        <v>0</v>
      </c>
      <c r="AO27" s="23">
        <f>E25+F26+F29</f>
        <v>1</v>
      </c>
      <c r="AP27" s="22">
        <f>F25+E26+E29</f>
        <v>6</v>
      </c>
      <c r="AQ27" s="24">
        <f>AO27-AP27</f>
        <v>-5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-299</v>
      </c>
      <c r="BA27" s="22" t="s">
        <v>73</v>
      </c>
      <c r="BB27" s="22">
        <f>10000*(AR27+AU27)+(E25-F25+F26-E26)*100+(E25+F26)</f>
        <v>-400</v>
      </c>
      <c r="BC27" s="24">
        <f>10000*(AS27+AU27)+(E25-F25+F29-E29)*100+(E25+F29)</f>
        <v>-299</v>
      </c>
      <c r="BD27" s="29">
        <f>-BF25</f>
        <v>0.5</v>
      </c>
      <c r="BE27" s="25">
        <f>-BF26</f>
        <v>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officiels'!H28,AI!E28='Résultats officiels'!E28,'Résultats officiels'!F28=AI!F28),1,""))</f>
        <v/>
      </c>
      <c r="D28" s="68" t="str">
        <f>G25</f>
        <v>Danemark</v>
      </c>
      <c r="E28" s="217">
        <v>1</v>
      </c>
      <c r="F28" s="217">
        <v>2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Pérou</v>
      </c>
      <c r="K28" s="115">
        <f>INDEX(AN25:AN28,MATCH(AK28,$AL25:$AL28,0))</f>
        <v>0</v>
      </c>
      <c r="L28" s="116">
        <f>INDEX(AO25:AO28,MATCH(AK28,$AL25:$AL28,0))</f>
        <v>1</v>
      </c>
      <c r="M28" s="115">
        <f>INDEX(AP25:AP28,MATCH(AK28,$AL25:$AL28,0))</f>
        <v>6</v>
      </c>
      <c r="N28" s="117">
        <f>INDEX(AQ25:AQ28,MATCH(AK28,$AL25:$AL28,0))</f>
        <v>-5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officiels'!U26=AI!U28),"E",""))</f>
        <v/>
      </c>
      <c r="R28" s="98" t="str">
        <f>IF('Résultats officiels'!O28=0,"",IF(AND(U28='Résultats officiels'!U28,'Résultats officiels'!U29=AI!U29),"A",""))</f>
        <v/>
      </c>
      <c r="S28" s="286" t="str">
        <f>IF(O28=0,"",IF(AND(R28="A",O28='Résultats officiels'!O28),1,IF(AND(AI!R29="A",AI!O28='Résultats officiels'!O26),1,"")))</f>
        <v/>
      </c>
      <c r="T28" s="287" t="str">
        <f>IF(O28=0,"",IF(AND(R28="A",O28='Résultats officiels'!O28,V28='Résultats officiels'!V28,'Résultats officiels'!V29=AI!V29),1,IF(AND(AI!R29="A",AI!O28='Résultats officiels'!O26,AI!V28='Résultats officiels'!V26,'Résultats officiels'!V27=AI!V29),1,"")))</f>
        <v/>
      </c>
      <c r="U28" s="125" t="str">
        <f>IF(100*V12+W12&gt;100*V13+W13,U12,IF(100*V12+W12&lt;100*V13+W13,U13,CONCATENATE(U12," ou ",U13)))</f>
        <v>Espagne</v>
      </c>
      <c r="V28" s="218">
        <v>2</v>
      </c>
      <c r="W28" s="100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3.97</v>
      </c>
      <c r="AL28" s="30">
        <f>SUM(BD28:BG28)+2.48</f>
        <v>1.98</v>
      </c>
      <c r="AM28" s="31" t="str">
        <f>G25</f>
        <v>Danemark</v>
      </c>
      <c r="AN28" s="27">
        <f>SUM(AR28:AU28)</f>
        <v>6</v>
      </c>
      <c r="AO28" s="32">
        <f>F25+E27+E28</f>
        <v>5</v>
      </c>
      <c r="AP28" s="27">
        <f>E25+F27+F28</f>
        <v>3</v>
      </c>
      <c r="AQ28" s="33">
        <f>AO28-AP28</f>
        <v>2</v>
      </c>
      <c r="AR28" s="27">
        <f>IF(ISBLANK(E28),0,IF(AU25=3,0,IF(AU25=1,1,3)))</f>
        <v>0</v>
      </c>
      <c r="AS28" s="27">
        <f>IF(ISBLANK(E27),0,IF(AU26=3,0,IF(AU26=1,1,3)))</f>
        <v>3</v>
      </c>
      <c r="AT28" s="27">
        <f>IF(ISBLANK(F25),0,IF(AU27=3,0,IF(AU27=1,1,3)))</f>
        <v>3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30003</v>
      </c>
      <c r="BB28" s="27">
        <f>10000*(AR28+AT28)+(E28-F28+F25-E25)*100+(E28+F25)</f>
        <v>30103</v>
      </c>
      <c r="BC28" s="33">
        <f>10000*(AS28+AT28)+(E27-F27+F25-E25)*100+(E27+F25)</f>
        <v>60304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officiels'!H29,AI!E29='Résultats officiels'!E29,'Résultats officiels'!F29=AI!F29),1,""))</f>
        <v/>
      </c>
      <c r="D29" s="71" t="str">
        <f>G24</f>
        <v>Australie</v>
      </c>
      <c r="E29" s="217">
        <v>2</v>
      </c>
      <c r="F29" s="217">
        <v>1</v>
      </c>
      <c r="G29" s="74" t="str">
        <f>D25</f>
        <v>Pérou</v>
      </c>
      <c r="H29" s="95">
        <f t="shared" si="0"/>
        <v>1</v>
      </c>
      <c r="I29" s="118"/>
      <c r="J29" s="119" t="str">
        <f>IF(OR(I27&lt;3,I26&lt;2),"TIRAGE AU SORT !!!"," ")</f>
        <v xml:space="preserve"> 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officiels'!U27=AI!U29),"E",""))</f>
        <v/>
      </c>
      <c r="R29" s="98" t="str">
        <f>IF('Résultats officiels'!O26=0,"",IF(AND(U28='Résultats officiels'!U26,'Résultats officiels'!U27=AI!U29),"A",""))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0</v>
      </c>
      <c r="W29" s="100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officiels'!U32=AI!U30),"E",""))</f>
        <v>E</v>
      </c>
      <c r="R30" s="98" t="str">
        <f>IF('Résultats officiels'!O30=0,"",IF(AND(U30='Résultats officiels'!U30,'Résultats officiels'!U31=AI!U31),"A",""))</f>
        <v/>
      </c>
      <c r="S30" s="286" t="str">
        <f>IF(O30=0,"",IF(AND(R30="A",O30='Résultats officiels'!O30),1,IF(AND(AI!R31="A",AI!O30='Résultats officiels'!O32),1,"")))</f>
        <v/>
      </c>
      <c r="T30" s="287" t="str">
        <f>IF(O30=0,"",IF(AND(R30="A",O30='Résultats officiels'!O30,V30='Résultats officiels'!V30,'Résultats officiels'!V31=AI!V31),1,IF(AND(AI!R31="A",AI!O30='Résultats officiels'!O32,AI!V30='Résultats officiels'!V32,'Résultats officiels'!V33=AI!V31),1,"")))</f>
        <v/>
      </c>
      <c r="U30" s="125" t="str">
        <f>IF(100*V16+W16&gt;100*V17+W17,U16,IF(100*V16+W16&lt;100*V17+W17,U17,CONCATENATE(U16," ou ",U17)))</f>
        <v>Brésil</v>
      </c>
      <c r="V30" s="218">
        <v>2</v>
      </c>
      <c r="W30" s="100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officiels'!U33=AI!U31),"E",""))</f>
        <v>E</v>
      </c>
      <c r="R31" s="98" t="str">
        <f>IF('Résultats officiels'!O32=0,"",IF(AND(U30='Résultats officiels'!U32,'Résultats officiels'!U33=AI!U31),"A",""))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Angleterre</v>
      </c>
      <c r="V31" s="219">
        <v>1</v>
      </c>
      <c r="W31" s="100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officiels'!H32,AI!E32='Résultats officiels'!E32,'Résultats officiels'!F32=AI!F32),1,""))</f>
        <v/>
      </c>
      <c r="D32" s="67" t="s">
        <v>94</v>
      </c>
      <c r="E32" s="217">
        <v>2</v>
      </c>
      <c r="F32" s="217">
        <v>1</v>
      </c>
      <c r="G32" s="72" t="s">
        <v>127</v>
      </c>
      <c r="H32" s="95">
        <f t="shared" si="0"/>
        <v>1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officiels'!U30=AI!U32),"E",""))</f>
        <v/>
      </c>
      <c r="R32" s="98" t="str">
        <f>IF('Résultats officiels'!O32=0,"",IF(AND(U32='Résultats officiels'!U32,'Résultats officiels'!U33=AI!U33),"A",""))</f>
        <v/>
      </c>
      <c r="S32" s="286" t="str">
        <f>IF(O32=0,"",IF(AND(R32="A",O32='Résultats officiels'!O32),1,IF(AND(AI!R33="A",AI!O32='Résultats officiels'!O30),1,"")))</f>
        <v/>
      </c>
      <c r="T32" s="287" t="str">
        <f>IF(O32=0,"",IF(AND(R32="A",O32='Résultats officiels'!O32,V32='Résultats officiels'!V32,'Résultats officiels'!V33=AI!V33),1,IF(AND(AI!R33="A",AI!O32='Résultats officiels'!O30,AI!V32='Résultats officiels'!V30,'Résultats officiels'!V31=AI!V33),1,"")))</f>
        <v/>
      </c>
      <c r="U32" s="125" t="str">
        <f>IF(100*V20+W20&gt;100*V21+W21,U20,IF(100*V20+W20&lt;100*V21+W21,U21,CONCATENATE(U20," ou ",U21)))</f>
        <v>Allemagne</v>
      </c>
      <c r="V32" s="218">
        <v>1</v>
      </c>
      <c r="W32" s="100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officiels'!H33,AI!E33='Résultats officiels'!E33,'Résultats officiels'!F33=AI!F33),1,""))</f>
        <v/>
      </c>
      <c r="D33" s="68" t="s">
        <v>37</v>
      </c>
      <c r="E33" s="217">
        <v>1</v>
      </c>
      <c r="F33" s="217">
        <v>1</v>
      </c>
      <c r="G33" s="73" t="s">
        <v>97</v>
      </c>
      <c r="H33" s="95">
        <f t="shared" si="0"/>
        <v>3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9</v>
      </c>
      <c r="L33" s="104">
        <f>INDEX(AO33:AO36,MATCH(AK33,$AL33:$AL36,0))</f>
        <v>6</v>
      </c>
      <c r="M33" s="103">
        <f>INDEX(AP33:AP36,MATCH(AK33,$AL33:$AL36,0))</f>
        <v>3</v>
      </c>
      <c r="N33" s="123">
        <f>INDEX(AQ33:AQ36,MATCH(AK33,$AL33:$AL36,0))</f>
        <v>3</v>
      </c>
      <c r="O33" s="293"/>
      <c r="P33" s="293"/>
      <c r="Q33" s="97" t="str">
        <f>IF(AND('Résultats officiels'!O32&gt;0,U33='Résultats officiels'!U33),"E",IF(AND('Résultats officiels'!O30&gt;0,'Résultats officiels'!U31=AI!U33),"E",""))</f>
        <v>E</v>
      </c>
      <c r="R33" s="98" t="str">
        <f>IF('Résultats officiels'!O30=0,"",IF(AND(U32='Résultats officiels'!U30,'Résultats officiels'!U31=AI!U33),"A",""))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Belgique</v>
      </c>
      <c r="V33" s="219">
        <v>0</v>
      </c>
      <c r="W33" s="100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9</v>
      </c>
      <c r="AO33" s="23">
        <f>E32+E34+F36</f>
        <v>6</v>
      </c>
      <c r="AP33" s="22">
        <f>F32+F34+E36</f>
        <v>3</v>
      </c>
      <c r="AQ33" s="24">
        <f>AO33-AP33</f>
        <v>3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60204</v>
      </c>
      <c r="BA33" s="22">
        <f>10000*(AS33+AU33)+(E32-F32+F36-E36)*100+(E32+F36)</f>
        <v>60204</v>
      </c>
      <c r="BB33" s="22">
        <f>10000*(AT33+AU33)+(F36-E36+E34-F34)*100+(F36+E34)</f>
        <v>60204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1</v>
      </c>
      <c r="BS33" s="27" t="b">
        <f t="array" ref="BS33">AND(NOT(BH33:BR33))</f>
        <v>0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officiels'!H34,AI!E34='Résultats officiels'!E34,'Résultats officiels'!F34=AI!F34),1,""))</f>
        <v/>
      </c>
      <c r="D34" s="68" t="str">
        <f>D32</f>
        <v>Argentine</v>
      </c>
      <c r="E34" s="217">
        <v>2</v>
      </c>
      <c r="F34" s="217">
        <v>1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Islande</v>
      </c>
      <c r="K34" s="108">
        <f>INDEX(AN33:AN36,MATCH(AK34,$AL33:$AL36,0))</f>
        <v>6</v>
      </c>
      <c r="L34" s="109">
        <f>INDEX(AO33:AO36,MATCH(AK34,$AL33:$AL36,0))</f>
        <v>3</v>
      </c>
      <c r="M34" s="108">
        <f>INDEX(AP33:AP36,MATCH(AK34,$AL33:$AL36,0))</f>
        <v>2</v>
      </c>
      <c r="N34" s="110">
        <f>INDEX(AQ33:AQ36,MATCH(AK34,$AL33:$AL36,0))</f>
        <v>1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1.96</v>
      </c>
      <c r="AL34" s="28">
        <f>SUM(BD34:BG34)+2.46</f>
        <v>1.96</v>
      </c>
      <c r="AM34" s="21" t="str">
        <f>G32</f>
        <v>Islande</v>
      </c>
      <c r="AN34" s="22">
        <f>SUM(AR34:AU34)</f>
        <v>6</v>
      </c>
      <c r="AO34" s="23">
        <f>F32+F35+E37</f>
        <v>3</v>
      </c>
      <c r="AP34" s="22">
        <f>E32+E35+F37</f>
        <v>2</v>
      </c>
      <c r="AQ34" s="24">
        <f>AO34-AP34</f>
        <v>1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3</v>
      </c>
      <c r="AU34" s="22">
        <f>IF(ISBLANK(F35),0,IF(F35&gt;E35,3,IF(F35=E35,1,0)))</f>
        <v>3</v>
      </c>
      <c r="AV34" s="23" t="b">
        <f>(10*(AQ33-AQ34)+AO33-AO34&lt;0)</f>
        <v>0</v>
      </c>
      <c r="AW34" s="22" t="s">
        <v>73</v>
      </c>
      <c r="AX34" s="22" t="b">
        <f>10*(AQ34-AQ35)+AO34-AO35&gt;0</f>
        <v>1</v>
      </c>
      <c r="AY34" s="24" t="b">
        <f>10*(AQ34-AQ36)+AO34-AO36&gt;0</f>
        <v>1</v>
      </c>
      <c r="AZ34" s="23">
        <f>10000*(AR34+AT34)+(F32-E32+E37-F37)*100+(F32+E37)</f>
        <v>30002</v>
      </c>
      <c r="BA34" s="22">
        <f>10000*(AR34+AU34)+(F32-E32+F35-E35)*100+(F32+F35)</f>
        <v>30002</v>
      </c>
      <c r="BB34" s="22" t="s">
        <v>73</v>
      </c>
      <c r="BC34" s="24">
        <f>10000*(AT34+AU34)+(F35-E35+E37-F37)*100+(F35+E37)</f>
        <v>60202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-0.5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officiels'!H35,AI!E35='Résultats officiels'!E35,'Résultats officiels'!F35=AI!F35),1,""))</f>
        <v/>
      </c>
      <c r="D35" s="68" t="str">
        <f>G33</f>
        <v>Nigéria</v>
      </c>
      <c r="E35" s="217">
        <v>0</v>
      </c>
      <c r="F35" s="217">
        <v>1</v>
      </c>
      <c r="G35" s="73" t="str">
        <f>G32</f>
        <v>Islande</v>
      </c>
      <c r="H35" s="95">
        <f t="shared" si="0"/>
        <v>2</v>
      </c>
      <c r="I35" s="106">
        <f>AI35</f>
        <v>3</v>
      </c>
      <c r="J35" s="68" t="str">
        <f>INDEX(AM33:AM36,MATCH(AK35,$AL33:$AL36,0))</f>
        <v>Croatie</v>
      </c>
      <c r="K35" s="111">
        <f>INDEX(AN33:AN36,MATCH(AK35,$AL33:$AL36,0))</f>
        <v>1</v>
      </c>
      <c r="L35" s="112">
        <f>INDEX(AO33:AO36,MATCH(AK35,$AL33:$AL36,0))</f>
        <v>2</v>
      </c>
      <c r="M35" s="111">
        <f>INDEX(AP33:AP36,MATCH(AK35,$AL33:$AL36,0))</f>
        <v>4</v>
      </c>
      <c r="N35" s="113">
        <f>INDEX(AQ33:AQ36,MATCH(AK35,$AL33:$AL36,0))</f>
        <v>-2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3.47</v>
      </c>
      <c r="AL35" s="28">
        <f>SUM(BD35:BG35)+2.47</f>
        <v>3.47</v>
      </c>
      <c r="AM35" s="21" t="str">
        <f>D33</f>
        <v>Croatie</v>
      </c>
      <c r="AN35" s="22">
        <f>SUM(AR35:AU35)</f>
        <v>1</v>
      </c>
      <c r="AO35" s="23">
        <f>E33+F34+F37</f>
        <v>2</v>
      </c>
      <c r="AP35" s="22">
        <f>F33+E34+E37</f>
        <v>4</v>
      </c>
      <c r="AQ35" s="24">
        <f>AO35-AP35</f>
        <v>-2</v>
      </c>
      <c r="AR35" s="22">
        <f>IF(ISBLANK(F34),0,IF(AT33=3,0,IF(AT33=1,1,3)))</f>
        <v>0</v>
      </c>
      <c r="AS35" s="22">
        <f>IF(ISBLANK(F37),0,IF(F37&gt;E37,3,IF(F37=E37,1,0)))</f>
        <v>0</v>
      </c>
      <c r="AT35" s="22" t="s">
        <v>73</v>
      </c>
      <c r="AU35" s="22">
        <f>IF(ISBLANK(E33),0,IF(E33&gt;F33,3,IF(E33=F33,1,0)))</f>
        <v>1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-199</v>
      </c>
      <c r="BA35" s="22" t="s">
        <v>73</v>
      </c>
      <c r="BB35" s="22">
        <f>10000*(AR35+AU35)+(E33-F33+F34-E34)*100+(E33+F34)</f>
        <v>9902</v>
      </c>
      <c r="BC35" s="24">
        <f>10000*(AS35+AU35)+(E33-F33+F37-E37)*100+(E33+F37)</f>
        <v>9901</v>
      </c>
      <c r="BD35" s="29">
        <f>-BF33</f>
        <v>0.5</v>
      </c>
      <c r="BE35" s="25">
        <f>-BF34</f>
        <v>0.5</v>
      </c>
      <c r="BF35" s="25" t="s">
        <v>73</v>
      </c>
      <c r="BG35" s="26">
        <f>IF($AN35&gt;$AN36,-0.5,IF($AN36&gt;$AN35,0.5,IF(AY35,-0.5,IF(AX36,0.5,BW35))))</f>
        <v>0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>
        <f>IF(H36=0,"",IF(AND(H36='Résultats officiels'!H36,AI!E36='Résultats officiels'!E36,'Résultats officiels'!F36=AI!F36),1,""))</f>
        <v>1</v>
      </c>
      <c r="D36" s="68" t="str">
        <f>G33</f>
        <v>Nigéria</v>
      </c>
      <c r="E36" s="217">
        <v>1</v>
      </c>
      <c r="F36" s="217">
        <v>2</v>
      </c>
      <c r="G36" s="73" t="str">
        <f>D32</f>
        <v>Argentine</v>
      </c>
      <c r="H36" s="95">
        <f t="shared" si="0"/>
        <v>2</v>
      </c>
      <c r="I36" s="114">
        <f>AI36</f>
        <v>3</v>
      </c>
      <c r="J36" s="71" t="str">
        <f>INDEX(AM33:AM36,MATCH(AK36,$AL33:$AL36,0))</f>
        <v>Nigéria</v>
      </c>
      <c r="K36" s="115">
        <f>INDEX(AN33:AN36,MATCH(AK36,$AL33:$AL36,0))</f>
        <v>1</v>
      </c>
      <c r="L36" s="116">
        <f>INDEX(AO33:AO36,MATCH(AK36,$AL33:$AL36,0))</f>
        <v>2</v>
      </c>
      <c r="M36" s="115">
        <f>INDEX(AP33:AP36,MATCH(AK36,$AL33:$AL36,0))</f>
        <v>4</v>
      </c>
      <c r="N36" s="117">
        <f>INDEX(AQ33:AQ36,MATCH(AK36,$AL33:$AL36,0))</f>
        <v>-2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officiels'!U38=AI!U36),"E",""))</f>
        <v>E</v>
      </c>
      <c r="R36" s="98" t="str">
        <f>IF('Résultats officiels'!O36=0,"",IF(AND(U36='Résultats officiels'!U36,'Résultats officiels'!U37=AI!U37),"A",""))</f>
        <v/>
      </c>
      <c r="S36" s="286" t="str">
        <f>IF(O36=0,"",IF(AND(R36="A",O36='Résultats officiels'!O36),1,IF(AND(AI!R37="A",AI!O36='Résultats officiels'!O38),1,"")))</f>
        <v/>
      </c>
      <c r="T36" s="297" t="str">
        <f>IF(O36=0,"",IF(AND(R36="A",O36='Résultats officiels'!O36,V36='Résultats officiels'!V36,'Résultats officiels'!V37=AI!V37),1,IF(AND(AI!R37="A",AI!O36='Résultats officiels'!O38,AI!V36='Résultats officiels'!V38,'Résultats officiels'!V39=AI!V37),1,"")))</f>
        <v/>
      </c>
      <c r="U36" s="128" t="str">
        <f>IF(100*V26+W26&gt;100*V27+W27,U26,IF(100*V26+W26&lt;100*V27+W27,U27,IF(X27*X26=1,"-",CONCATENATE(U26," ou ",U27))))</f>
        <v>France</v>
      </c>
      <c r="V36" s="218">
        <v>1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3</v>
      </c>
      <c r="AJ36" s="18">
        <f>ROUND(AK36,0)</f>
        <v>3</v>
      </c>
      <c r="AK36" s="19">
        <f>MAX(AL33:AL36)</f>
        <v>3.48</v>
      </c>
      <c r="AL36" s="30">
        <f>SUM(BD36:BG36)+2.48</f>
        <v>3.48</v>
      </c>
      <c r="AM36" s="31" t="str">
        <f>G33</f>
        <v>Nigéria</v>
      </c>
      <c r="AN36" s="27">
        <f>SUM(AR36:AU36)</f>
        <v>1</v>
      </c>
      <c r="AO36" s="32">
        <f>F33+E35+E36</f>
        <v>2</v>
      </c>
      <c r="AP36" s="27">
        <f>E33+F35+F36</f>
        <v>4</v>
      </c>
      <c r="AQ36" s="33">
        <f>AO36-AP36</f>
        <v>-2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1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-199</v>
      </c>
      <c r="BB36" s="27">
        <f>10000*(AR36+AT36)+(E36-F36+F33-E33)*100+(E36+F33)</f>
        <v>9902</v>
      </c>
      <c r="BC36" s="33">
        <f>10000*(AS36+AT36)+(E35-F35+F33-E33)*100+(E35+F33)</f>
        <v>9901</v>
      </c>
      <c r="BD36" s="34">
        <f>-BG33</f>
        <v>0.5</v>
      </c>
      <c r="BE36" s="35">
        <f>-BG34</f>
        <v>0.5</v>
      </c>
      <c r="BF36" s="35">
        <f>-BG35</f>
        <v>0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officiels'!H37,AI!E37='Résultats officiels'!E37,'Résultats officiels'!F37=AI!F37),1,""))</f>
        <v/>
      </c>
      <c r="D37" s="71" t="str">
        <f>G32</f>
        <v>Islande</v>
      </c>
      <c r="E37" s="217">
        <v>1</v>
      </c>
      <c r="F37" s="217">
        <v>0</v>
      </c>
      <c r="G37" s="74" t="str">
        <f>D33</f>
        <v>Croatie</v>
      </c>
      <c r="H37" s="95">
        <f t="shared" si="0"/>
        <v>1</v>
      </c>
      <c r="I37" s="118"/>
      <c r="J37" s="119" t="str">
        <f>IF(OR(I35&lt;3,I34&lt;2),"TIRAGE AU SORT !!!"," ")</f>
        <v xml:space="preserve"> 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officiels'!U39=AI!U37),"E",""))</f>
        <v/>
      </c>
      <c r="R37" s="98" t="str">
        <f>IF('Résultats officiels'!O38=0,"",IF(AND(U36='Résultats officiels'!U38,'Résultats officiels'!U39=AI!U37),"A",""))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3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officiels'!U36=AI!U38),"E",""))</f>
        <v/>
      </c>
      <c r="R38" s="98" t="str">
        <f>IF('Résultats officiels'!O38=0,"",IF(AND(U38='Résultats officiels'!U38,'Résultats officiels'!U39=AI!U39),"A",""))</f>
        <v/>
      </c>
      <c r="S38" s="286" t="str">
        <f>IF(O38=0,"",IF(AND(R38="A",O38='Résultats officiels'!O38),1,IF(AND(AI!R39="A",AI!O38='Résultats officiels'!O36),1,"")))</f>
        <v/>
      </c>
      <c r="T38" s="297" t="str">
        <f>IF(O38=0,"",IF(AND(R38="A",O38='Résultats officiels'!O38,V38='Résultats officiels'!V38,'Résultats officiels'!V39=AI!V39),1,IF(AND(AI!R39="A",AI!O38='Résultats officiels'!O36,AI!V38='Résultats officiels'!V36,'Résultats officiels'!V37=AI!V39),1,"")))</f>
        <v/>
      </c>
      <c r="U38" s="125" t="str">
        <f>IF(100*V28+W28&gt;100*V29+W29,U28,IF(100*V28+W28&lt;100*V29+W29,U29,IF(X30*X31=1,"-",CONCATENATE(U28," ou ",U29))))</f>
        <v>Espagne</v>
      </c>
      <c r="V38" s="218">
        <v>2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officiels'!U37=AI!U39),"E",""))</f>
        <v/>
      </c>
      <c r="R39" s="98" t="str">
        <f>IF('Résultats officiels'!O36=0,"",IF(AND(U38='Résultats officiels'!U36,'Résultats officiels'!U37=AI!U39),"A",""))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1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officiels'!H40,AI!E40='Résultats officiels'!E40,'Résultats officiels'!F40=AI!F40),1,""))</f>
        <v/>
      </c>
      <c r="D40" s="67" t="s">
        <v>83</v>
      </c>
      <c r="E40" s="217">
        <v>1</v>
      </c>
      <c r="F40" s="217">
        <v>0</v>
      </c>
      <c r="G40" s="72" t="s">
        <v>128</v>
      </c>
      <c r="H40" s="95">
        <f t="shared" si="0"/>
        <v>1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officiels'!H41,AI!E41='Résultats officiels'!E41,'Résultats officiels'!F41=AI!F41),1,""))</f>
        <v/>
      </c>
      <c r="D41" s="68" t="s">
        <v>36</v>
      </c>
      <c r="E41" s="217">
        <v>3</v>
      </c>
      <c r="F41" s="217">
        <v>1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7</v>
      </c>
      <c r="M41" s="103">
        <f>INDEX(AP41:AP44,MATCH(AK41,$AL41:$AL44,0))</f>
        <v>2</v>
      </c>
      <c r="N41" s="123">
        <f>INDEX(AQ41:AQ44,MATCH(AK41,$AL41:$AL44,0))</f>
        <v>5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2.95</v>
      </c>
      <c r="AM41" s="21" t="str">
        <f>D40</f>
        <v>Costa Rica</v>
      </c>
      <c r="AN41" s="22">
        <f>SUM(AR41:AU41)</f>
        <v>3</v>
      </c>
      <c r="AO41" s="23">
        <f>E40+E42+F44</f>
        <v>2</v>
      </c>
      <c r="AP41" s="22">
        <f>F40+F42+E44</f>
        <v>3</v>
      </c>
      <c r="AQ41" s="24">
        <f>AO41-AP41</f>
        <v>-1</v>
      </c>
      <c r="AR41" s="22" t="s">
        <v>73</v>
      </c>
      <c r="AS41" s="22">
        <f>IF(ISBLANK(E40),0,IF(E40&gt;F40,3,IF(E40=F40,1,0)))</f>
        <v>3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1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30002</v>
      </c>
      <c r="BA41" s="22">
        <f>10000*(AS41+AU41)+(E40-F40+F44-E44)*100+(E40+F44)</f>
        <v>30001</v>
      </c>
      <c r="BB41" s="22">
        <f>10000*(AT41+AU41)+(F44-E44+E42-F42)*100+(F44+E42)</f>
        <v>-199</v>
      </c>
      <c r="BC41" s="24" t="s">
        <v>73</v>
      </c>
      <c r="BD41" s="23" t="s">
        <v>73</v>
      </c>
      <c r="BE41" s="25">
        <f>IF($AN41&gt;$AN42,-0.5,IF($AN42&gt;$AN41,0.5,IF(AW41,-0.5,IF(AV42,0.5,BU41))))</f>
        <v>-0.5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officiels'!H42,AI!E42='Résultats officiels'!E42,'Résultats officiels'!F42=AI!F42),1,""))</f>
        <v/>
      </c>
      <c r="D42" s="68" t="str">
        <f>D40</f>
        <v>Costa Rica</v>
      </c>
      <c r="E42" s="217">
        <v>1</v>
      </c>
      <c r="F42" s="217">
        <v>2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6</v>
      </c>
      <c r="L42" s="109">
        <f>INDEX(AO41:AO44,MATCH(AK42,$AL41:$AL44,0))</f>
        <v>3</v>
      </c>
      <c r="M42" s="108">
        <f>INDEX(AP41:AP44,MATCH(AK42,$AL41:$AL44,0))</f>
        <v>3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3.96</v>
      </c>
      <c r="AM42" s="21" t="str">
        <f>G40</f>
        <v>Serbie</v>
      </c>
      <c r="AN42" s="22">
        <f>SUM(AR42:AU42)</f>
        <v>0</v>
      </c>
      <c r="AO42" s="23">
        <f>F40+F43+E45</f>
        <v>0</v>
      </c>
      <c r="AP42" s="22">
        <f>E40+E43+F45</f>
        <v>4</v>
      </c>
      <c r="AQ42" s="24">
        <f>AO42-AP42</f>
        <v>-4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-300</v>
      </c>
      <c r="BA42" s="22">
        <f>10000*(AR42+AU42)+(F40-E40+F43-E43)*100+(F40+F43)</f>
        <v>-200</v>
      </c>
      <c r="BB42" s="22" t="s">
        <v>73</v>
      </c>
      <c r="BC42" s="24">
        <f>10000*(AT42+AU42)+(F43-E43+E45-F45)*100+(F43+E45)</f>
        <v>-300</v>
      </c>
      <c r="BD42" s="29">
        <f>-BE41</f>
        <v>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 t="str">
        <f>IF(H43=0,"",IF(AND(H43='Résultats officiels'!H43,AI!E43='Résultats officiels'!E43,'Résultats officiels'!F43=AI!F43),1,""))</f>
        <v/>
      </c>
      <c r="D43" s="68" t="str">
        <f>G41</f>
        <v>Suisse</v>
      </c>
      <c r="E43" s="217">
        <v>1</v>
      </c>
      <c r="F43" s="217">
        <v>0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Costa Rica</v>
      </c>
      <c r="K43" s="111">
        <f>INDEX(AN41:AN44,MATCH(AK43,$AL41:$AL44,0))</f>
        <v>3</v>
      </c>
      <c r="L43" s="112">
        <f>INDEX(AO41:AO44,MATCH(AK43,$AL41:$AL44,0))</f>
        <v>2</v>
      </c>
      <c r="M43" s="111">
        <f>INDEX(AP41:AP44,MATCH(AK43,$AL41:$AL44,0))</f>
        <v>3</v>
      </c>
      <c r="N43" s="113">
        <f>INDEX(AQ41:AQ44,MATCH(AK43,$AL41:$AL44,0))</f>
        <v>-1</v>
      </c>
      <c r="O43" s="173"/>
      <c r="P43" s="173"/>
      <c r="Q43" s="97" t="str">
        <f>IF(AND('Résultats officiels'!O41&gt;0,U43='Résultats officiels'!U43),"E",IF(AND('Résultats officiels'!O41&gt;0,'Résultats officiels'!U44=AI!U43),"E",""))</f>
        <v/>
      </c>
      <c r="R43" s="98" t="str">
        <f>IF('Résultats officiels'!O41=0,"",IF(AND(U43='Résultats officiels'!U43,'Résultats officiels'!U44=AI!U44),"A",""))</f>
        <v/>
      </c>
      <c r="S43" s="286" t="str">
        <f>IF(O41=0,"",IF(AND(R43="A",O41='Résultats officiels'!O41),1,IF(AND(AI!R44="A",AI!O41='Résultats officiels'!O41),1,"")))</f>
        <v/>
      </c>
      <c r="T43" s="287" t="str">
        <f>IF(O41=0,"",IF(AND(R43="A",O41='Résultats officiels'!O41,V43='Résultats officiels'!V43,'Résultats officiels'!V44=AI!V44),1,IF(AND(AI!R44="A",AI!O41='Résultats officiels'!O41,AI!V43='Résultats officiels'!V44,'Résultats officiels'!V43=AI!V44),1,"")))</f>
        <v/>
      </c>
      <c r="U43" s="125" t="str">
        <f>IF(100*V36+W36&gt;100*V37+W37,U36,IF(100*V36+W36&lt;100*V37+W37,U37," - "))</f>
        <v>Brésil</v>
      </c>
      <c r="V43" s="218">
        <v>2</v>
      </c>
      <c r="W43" s="100"/>
      <c r="X43" s="147" t="str">
        <f>IF(AND('Résultats officiels'!X41&gt;0,AA43='Résultats officiels'!AA43),"E",IF(AND('Résultats officiels'!X41&gt;0,'Résultats officiels'!AA44=AI!AA43),"E",""))</f>
        <v/>
      </c>
      <c r="Y43" s="286" t="str">
        <f>IF(X41=0,"",IF(AND(X45="A",X41='Résultats officiels'!X41),1,IF(AND(X46="A",AI!X41='Résultats officiels'!X41),1,"")))</f>
        <v/>
      </c>
      <c r="Z43" s="287" t="str">
        <f>IF(X41=0,"",IF(AND(X45="A",X41='Résultats officiels'!X41,AB43='Résultats officiels'!AB43,'Résultats officiels'!AB44=AI!AB44),1,IF(AND(AI!X46="A",AI!X41='Résultats officiels'!X41,AI!AB43='Résultats officiels'!AB44,'Résultats officiels'!AB43=AI!AB44),1,"")))</f>
        <v/>
      </c>
      <c r="AA43" s="100" t="str">
        <f>IF(100*V36+W36&gt;100*V37+W37,U37,IF(100*V36+W36&lt;100*V37+W37,U36," - "))</f>
        <v>France</v>
      </c>
      <c r="AB43" s="217">
        <v>1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2.95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7</v>
      </c>
      <c r="AP43" s="22">
        <f>F41+E42+E45</f>
        <v>2</v>
      </c>
      <c r="AQ43" s="24">
        <f>AO43-AP43</f>
        <v>5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60304</v>
      </c>
      <c r="BA43" s="22" t="s">
        <v>73</v>
      </c>
      <c r="BB43" s="22">
        <f>10000*(AR43+AU43)+(E41-F41+F42-E42)*100+(E41+F42)</f>
        <v>60305</v>
      </c>
      <c r="BC43" s="24">
        <f>10000*(AS43+AU43)+(E41-F41+F45-E45)*100+(E41+F45)</f>
        <v>60405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officiels'!H44,AI!E44='Résultats officiels'!E44,'Résultats officiels'!F44=AI!F44),1,""))</f>
        <v/>
      </c>
      <c r="D44" s="68" t="str">
        <f>G41</f>
        <v>Suisse</v>
      </c>
      <c r="E44" s="217">
        <v>1</v>
      </c>
      <c r="F44" s="217">
        <v>0</v>
      </c>
      <c r="G44" s="73" t="str">
        <f>D40</f>
        <v>Costa Rica</v>
      </c>
      <c r="H44" s="95">
        <f t="shared" si="0"/>
        <v>1</v>
      </c>
      <c r="I44" s="114">
        <f>AI44</f>
        <v>4</v>
      </c>
      <c r="J44" s="71" t="str">
        <f>INDEX(AM41:AM44,MATCH(AK44,$AL41:$AL44,0))</f>
        <v>Serbie</v>
      </c>
      <c r="K44" s="115">
        <f>INDEX(AN41:AN44,MATCH(AK44,$AL41:$AL44,0))</f>
        <v>0</v>
      </c>
      <c r="L44" s="116">
        <f>INDEX(AO41:AO44,MATCH(AK44,$AL41:$AL44,0))</f>
        <v>0</v>
      </c>
      <c r="M44" s="115">
        <f>INDEX(AP41:AP44,MATCH(AK44,$AL41:$AL44,0))</f>
        <v>4</v>
      </c>
      <c r="N44" s="117">
        <f>INDEX(AQ41:AQ44,MATCH(AK44,$AL41:$AL44,0))</f>
        <v>-4</v>
      </c>
      <c r="O44" s="173"/>
      <c r="P44" s="173"/>
      <c r="Q44" s="97" t="str">
        <f>IF(AND('Résultats officiels'!O41&gt;0,U44='Résultats officiels'!U44),"E",IF(AND('Résultats officiels'!O41&gt;0,'Résultats officiels'!U43=AI!U44),"E",""))</f>
        <v/>
      </c>
      <c r="R44" s="98" t="str">
        <f>IF('Résultats officiels'!O41=0,"",IF(AND(U43='Résultats officiels'!U44,'Résultats officiels'!U43=AI!U44),"A",""))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Espagne</v>
      </c>
      <c r="V44" s="219">
        <v>1</v>
      </c>
      <c r="W44" s="100"/>
      <c r="X44" s="147" t="str">
        <f>IF(AND('Résultats officiels'!X41&gt;0,AA44='Résultats officiels'!AA44),"E",IF(AND('Résultats officiels'!X41&gt;0,'Résultats officiels'!AA43=AI!AA44),"E",""))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Allemagne</v>
      </c>
      <c r="AB44" s="219">
        <v>0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3.96</v>
      </c>
      <c r="AL44" s="30">
        <f>SUM(BD44:BG44)+2.48</f>
        <v>1.98</v>
      </c>
      <c r="AM44" s="31" t="str">
        <f>G41</f>
        <v>Suisse</v>
      </c>
      <c r="AN44" s="27">
        <f>SUM(AR44:AU44)</f>
        <v>6</v>
      </c>
      <c r="AO44" s="32">
        <f>F41+E43+E44</f>
        <v>3</v>
      </c>
      <c r="AP44" s="27">
        <f>E41+F43+F44</f>
        <v>3</v>
      </c>
      <c r="AQ44" s="33">
        <f>AO44-AP44</f>
        <v>0</v>
      </c>
      <c r="AR44" s="27">
        <f>IF(ISBLANK(E44),0,IF(AU41=3,0,IF(AU41=1,1,3)))</f>
        <v>3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60202</v>
      </c>
      <c r="BB44" s="27">
        <f>10000*(AR44+AT44)+(E44-F44+F41-E41)*100+(E44+F41)</f>
        <v>29902</v>
      </c>
      <c r="BC44" s="33">
        <f>10000*(AS44+AT44)+(E43-F43+F41-E41)*100+(E43+F41)</f>
        <v>29902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>
        <f>IF(H45=0,"",IF(AND(H45='Résultats officiels'!H45,AI!E45='Résultats officiels'!E45,'Résultats officiels'!F45=AI!F45),1,""))</f>
        <v>1</v>
      </c>
      <c r="D45" s="71" t="str">
        <f>G40</f>
        <v>Serbie</v>
      </c>
      <c r="E45" s="217">
        <v>0</v>
      </c>
      <c r="F45" s="217">
        <v>2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officiels'!AA44=AI!AA44),"A",""))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officiels'!U46=AI!U46),"C","")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Brésil</v>
      </c>
      <c r="V46" s="130"/>
      <c r="W46" s="95"/>
      <c r="X46" s="148" t="str">
        <f>IF('Résultats officiels'!X41=0,"",IF(AND(AA43='Résultats officiels'!AA44,'Résultats officiels'!AA43=AI!AA44),"A",""))</f>
        <v/>
      </c>
      <c r="Y46" s="288" t="s">
        <v>92</v>
      </c>
      <c r="Z46" s="257"/>
      <c r="AA46" s="282" t="str">
        <f>IF(100*V43+W43&gt;100*V44+W44,U44,IF(100*V44+W44&gt;100*V43+W43,U43,"-"))</f>
        <v>Espagne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officiels'!AA46=AI!AA46),"S","")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officiels'!H48,AI!E48='Résultats officiels'!E48,'Résultats officiels'!F48=AI!F48),1,""))</f>
        <v/>
      </c>
      <c r="D48" s="67" t="s">
        <v>100</v>
      </c>
      <c r="E48" s="217">
        <v>2</v>
      </c>
      <c r="F48" s="217">
        <v>0</v>
      </c>
      <c r="G48" s="72" t="s">
        <v>72</v>
      </c>
      <c r="H48" s="95">
        <f t="shared" si="0"/>
        <v>1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France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 t="str">
        <f>IF(H49=0,"",IF(AND(H49='Résultats officiels'!H49,AI!E49='Résultats officiels'!E49,'Résultats officiels'!F49=AI!F49),1,""))</f>
        <v/>
      </c>
      <c r="D49" s="68" t="s">
        <v>129</v>
      </c>
      <c r="E49" s="217">
        <v>2</v>
      </c>
      <c r="F49" s="217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6</v>
      </c>
      <c r="M49" s="103">
        <f>INDEX(AP49:AP52,MATCH(AK49,$AL49:$AL52,0))</f>
        <v>1</v>
      </c>
      <c r="N49" s="123">
        <f>INDEX(AQ49:AQ52,MATCH(AK49,$AL49:$AL52,0))</f>
        <v>5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6</v>
      </c>
      <c r="AP49" s="22">
        <f>F48+F50+E52</f>
        <v>1</v>
      </c>
      <c r="AQ49" s="24">
        <f>AO49-AP49</f>
        <v>5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60304</v>
      </c>
      <c r="BA49" s="22">
        <f>10000*(AS49+AU49)+(E48-F48+F52-E52)*100+(E48+F52)</f>
        <v>60404</v>
      </c>
      <c r="BB49" s="22">
        <f>10000*(AT49+AU49)+(F52-E52+E50-F50)*100+(F52+E50)</f>
        <v>60304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>
        <f>IF(H50=0,"",IF(AND(H50='Résultats officiels'!H50,AI!E50='Résultats officiels'!E50,'Résultats officiels'!F50=AI!F50),1,""))</f>
        <v>1</v>
      </c>
      <c r="D50" s="68" t="str">
        <f>D48</f>
        <v>Allemagne</v>
      </c>
      <c r="E50" s="217">
        <v>2</v>
      </c>
      <c r="F50" s="217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Suède</v>
      </c>
      <c r="K50" s="108">
        <f>INDEX(AN49:AN52,MATCH(AK50,$AL49:$AL52,0))</f>
        <v>6</v>
      </c>
      <c r="L50" s="109">
        <f>INDEX(AO49:AO52,MATCH(AK50,$AL49:$AL52,0))</f>
        <v>4</v>
      </c>
      <c r="M50" s="108">
        <f>INDEX(AP49:AP52,MATCH(AK50,$AL49:$AL52,0))</f>
        <v>2</v>
      </c>
      <c r="N50" s="110">
        <f>INDEX(AQ49:AQ52,MATCH(AK50,$AL49:$AL52,0))</f>
        <v>2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Allemagne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1.9700000000000002</v>
      </c>
      <c r="AL50" s="28">
        <f>SUM(BD50:BG50)+2.46</f>
        <v>2.96</v>
      </c>
      <c r="AM50" s="21" t="str">
        <f>G48</f>
        <v>Mexique</v>
      </c>
      <c r="AN50" s="22">
        <f>SUM(AR50:AU50)</f>
        <v>3</v>
      </c>
      <c r="AO50" s="23">
        <f>F48+F51+E53</f>
        <v>1</v>
      </c>
      <c r="AP50" s="22">
        <f>E48+E51+F53</f>
        <v>3</v>
      </c>
      <c r="AQ50" s="24">
        <f>AO50-AP50</f>
        <v>-2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3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1</v>
      </c>
      <c r="AZ50" s="23">
        <f>10000*(AR50+AT50)+(F48-E48+E53-F53)*100+(F48+E53)</f>
        <v>-300</v>
      </c>
      <c r="BA50" s="22">
        <f>10000*(AR50+AU50)+(F48-E48+F51-E51)*100+(F48+F51)</f>
        <v>29901</v>
      </c>
      <c r="BB50" s="22" t="s">
        <v>73</v>
      </c>
      <c r="BC50" s="24">
        <f>10000*(AT50+AU50)+(F51-E51+E53-F53)*100+(F51+E53)</f>
        <v>30001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>
        <f>IF(H51=0,"",IF(H51='Résultats officiels'!H51,1,""))</f>
        <v>1</v>
      </c>
      <c r="C51" s="75" t="str">
        <f>IF(H51=0,"",IF(AND(H51='Résultats officiels'!H51,AI!E51='Résultats officiels'!E51,'Résultats officiels'!F51=AI!F51),1,""))</f>
        <v/>
      </c>
      <c r="D51" s="68" t="str">
        <f>G49</f>
        <v>Corée du Sud</v>
      </c>
      <c r="E51" s="217">
        <v>0</v>
      </c>
      <c r="F51" s="217">
        <v>1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Mexique</v>
      </c>
      <c r="K51" s="111">
        <f>INDEX(AN49:AN52,MATCH(AK51,$AL49:$AL52,0))</f>
        <v>3</v>
      </c>
      <c r="L51" s="112">
        <f>INDEX(AO49:AO52,MATCH(AK51,$AL49:$AL52,0))</f>
        <v>1</v>
      </c>
      <c r="M51" s="111">
        <f>INDEX(AP49:AP52,MATCH(AK51,$AL49:$AL52,0))</f>
        <v>3</v>
      </c>
      <c r="N51" s="113">
        <f>INDEX(AQ49:AQ52,MATCH(AK51,$AL49:$AL52,0))</f>
        <v>-2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27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2.96</v>
      </c>
      <c r="AL51" s="28">
        <f>SUM(BD51:BG51)+2.47</f>
        <v>1.9700000000000002</v>
      </c>
      <c r="AM51" s="21" t="str">
        <f>D49</f>
        <v>Suède</v>
      </c>
      <c r="AN51" s="22">
        <f>SUM(AR51:AU51)</f>
        <v>6</v>
      </c>
      <c r="AO51" s="23">
        <f>E49+F50+F53</f>
        <v>4</v>
      </c>
      <c r="AP51" s="22">
        <f>F49+E50+E53</f>
        <v>2</v>
      </c>
      <c r="AQ51" s="24">
        <f>AO51-AP51</f>
        <v>2</v>
      </c>
      <c r="AR51" s="22">
        <f>IF(ISBLANK(F50),0,IF(AT49=3,0,IF(AT49=1,1,3)))</f>
        <v>0</v>
      </c>
      <c r="AS51" s="22">
        <f>IF(ISBLANK(F53),0,IF(F53&gt;E53,3,IF(F53=E53,1,0)))</f>
        <v>3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1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30002</v>
      </c>
      <c r="BA51" s="22" t="s">
        <v>73</v>
      </c>
      <c r="BB51" s="22">
        <f>10000*(AR51+AU51)+(E49-F49+F50-E50)*100+(E49+F50)</f>
        <v>30103</v>
      </c>
      <c r="BC51" s="24">
        <f>10000*(AS51+AU51)+(E49-F49+F53-E53)*100+(E49+F53)</f>
        <v>60303</v>
      </c>
      <c r="BD51" s="29">
        <f>-BF49</f>
        <v>0.5</v>
      </c>
      <c r="BE51" s="25">
        <f>-BF50</f>
        <v>-0.5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officiels'!H52,AI!E52='Résultats officiels'!E52,'Résultats officiels'!F52=AI!F52),1,""))</f>
        <v/>
      </c>
      <c r="D52" s="68" t="str">
        <f>G49</f>
        <v>Corée du Sud</v>
      </c>
      <c r="E52" s="217">
        <v>0</v>
      </c>
      <c r="F52" s="217">
        <v>2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0</v>
      </c>
      <c r="M52" s="115">
        <f>INDEX(AP49:AP52,MATCH(AK52,$AL49:$AL52,0))</f>
        <v>5</v>
      </c>
      <c r="N52" s="117">
        <f>INDEX(AQ49:AQ52,MATCH(AK52,$AL49:$AL52,0))</f>
        <v>-5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0</v>
      </c>
      <c r="AO52" s="32">
        <f>F49+E51+E52</f>
        <v>0</v>
      </c>
      <c r="AP52" s="27">
        <f>E49+F51+F52</f>
        <v>5</v>
      </c>
      <c r="AQ52" s="33">
        <f>AO52-AP52</f>
        <v>-5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-300</v>
      </c>
      <c r="BB52" s="27">
        <f>10000*(AR52+AT52)+(E52-F52+F49-E49)*100+(E52+F49)</f>
        <v>-400</v>
      </c>
      <c r="BC52" s="33">
        <f>10000*(AS52+AT52)+(E51-F51+F49-E49)*100+(E51+F49)</f>
        <v>-300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>
        <f>IF(H53=0,"",IF(H53='Résultats officiels'!H53,1,""))</f>
        <v>1</v>
      </c>
      <c r="C53" s="75" t="str">
        <f>IF(H53=0,"",IF(AND(H53='Résultats officiels'!H53,AI!E53='Résultats officiels'!E53,'Résultats officiels'!F53=AI!F53),1,""))</f>
        <v/>
      </c>
      <c r="D53" s="71" t="str">
        <f>G48</f>
        <v>Mexique</v>
      </c>
      <c r="E53" s="217">
        <v>0</v>
      </c>
      <c r="F53" s="217">
        <v>1</v>
      </c>
      <c r="G53" s="74" t="str">
        <f>D49</f>
        <v>Suède</v>
      </c>
      <c r="H53" s="95">
        <f t="shared" si="0"/>
        <v>2</v>
      </c>
      <c r="I53" s="118"/>
      <c r="J53" s="119" t="str">
        <f>IF(OR(I51&lt;3,I50&lt;2),"TIRAGE AU SORT !!!"," ")</f>
        <v xml:space="preserve"> 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4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19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officiels'!H56,AI!E56='Résultats officiels'!E56,'Résultats officiels'!F56=AI!F56),1,""))</f>
        <v/>
      </c>
      <c r="D56" s="67" t="s">
        <v>103</v>
      </c>
      <c r="E56" s="217">
        <v>2</v>
      </c>
      <c r="F56" s="217">
        <v>0</v>
      </c>
      <c r="G56" s="72" t="s">
        <v>130</v>
      </c>
      <c r="H56" s="95">
        <f t="shared" si="0"/>
        <v>1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 t="str">
        <f>IF(H57=0,"",IF(AND(H57='Résultats officiels'!H57,AI!E57='Résultats officiels'!E57,'Résultats officiels'!F57=AI!F57),1,""))</f>
        <v/>
      </c>
      <c r="D57" s="68" t="s">
        <v>131</v>
      </c>
      <c r="E57" s="217">
        <v>0</v>
      </c>
      <c r="F57" s="217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Angleterre</v>
      </c>
      <c r="K57" s="103">
        <f>INDEX(AN57:AN60,MATCH(AK57,$AL57:$AL60,0))</f>
        <v>9</v>
      </c>
      <c r="L57" s="104">
        <f>INDEX(AO57:AO60,MATCH(AK57,$AL57:$AL60,0))</f>
        <v>6</v>
      </c>
      <c r="M57" s="103">
        <f>INDEX(AP57:AP60,MATCH(AK57,$AL57:$AL60,0))</f>
        <v>1</v>
      </c>
      <c r="N57" s="123">
        <f>INDEX(AQ57:AQ60,MATCH(AK57,$AL57:$AL60,0))</f>
        <v>5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3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0.98</v>
      </c>
      <c r="AL57" s="44">
        <f>SUM(BD57:BG57)+2.45</f>
        <v>1.9500000000000002</v>
      </c>
      <c r="AM57" s="45" t="str">
        <f>D56</f>
        <v>Belgique</v>
      </c>
      <c r="AN57" s="46">
        <f>SUM(AR57:AU57)</f>
        <v>6</v>
      </c>
      <c r="AO57" s="47">
        <f>E56+E58+F60</f>
        <v>5</v>
      </c>
      <c r="AP57" s="46">
        <f>F56+F58+E60</f>
        <v>2</v>
      </c>
      <c r="AQ57" s="48">
        <f>AO57-AP57</f>
        <v>3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0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0</v>
      </c>
      <c r="AZ57" s="47">
        <f>10000*(AS57+AT57)+(E58-F58+E56-F56)*100+(E58+E56)</f>
        <v>60404</v>
      </c>
      <c r="BA57" s="46">
        <f>10000*(AS57+AU57)+(E56-F56+F60-E60)*100+(E56+F60)</f>
        <v>30103</v>
      </c>
      <c r="BB57" s="46">
        <f>10000*(AT57+AU57)+(F60-E60+E58-F58)*100+(F60+E58)</f>
        <v>30103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officiels'!H58,AI!E58='Résultats officiels'!E58,'Résultats officiels'!F58=AI!F58),1,""))</f>
        <v/>
      </c>
      <c r="D58" s="68" t="str">
        <f>D56</f>
        <v>Belgique</v>
      </c>
      <c r="E58" s="217">
        <v>2</v>
      </c>
      <c r="F58" s="217">
        <v>0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Belgique</v>
      </c>
      <c r="K58" s="108">
        <f>INDEX(AN57:AN60,MATCH(AK58,$AL57:$AL60,0))</f>
        <v>6</v>
      </c>
      <c r="L58" s="109">
        <f>INDEX(AO57:AO60,MATCH(AK58,$AL57:$AL60,0))</f>
        <v>5</v>
      </c>
      <c r="M58" s="108">
        <f>INDEX(AP57:AP60,MATCH(AK58,$AL57:$AL60,0))</f>
        <v>2</v>
      </c>
      <c r="N58" s="110">
        <f>INDEX(AQ57:AQ60,MATCH(AK58,$AL57:$AL60,0))</f>
        <v>3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1.9500000000000002</v>
      </c>
      <c r="AL58" s="52">
        <f>SUM(BD58:BG58)+2.46</f>
        <v>2.96</v>
      </c>
      <c r="AM58" s="45" t="str">
        <f>G56</f>
        <v>Panama</v>
      </c>
      <c r="AN58" s="46">
        <f>SUM(AR58:AU58)</f>
        <v>3</v>
      </c>
      <c r="AO58" s="47">
        <f>F56+F59+E61</f>
        <v>1</v>
      </c>
      <c r="AP58" s="46">
        <f>E56+E59+F61</f>
        <v>4</v>
      </c>
      <c r="AQ58" s="48">
        <f>AO58-AP58</f>
        <v>-3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3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1</v>
      </c>
      <c r="AY58" s="48" t="b">
        <f>10*(AQ58-AQ60)+AO58-AO60&gt;0</f>
        <v>0</v>
      </c>
      <c r="AZ58" s="47">
        <f>10000*(AR58+AT58)+(F56-E56+E61-F61)*100+(F56+E61)</f>
        <v>29901</v>
      </c>
      <c r="BA58" s="46">
        <f>10000*(AR58+AU58)+(F56-E56+F59-E59)*100+(F56+F59)</f>
        <v>-400</v>
      </c>
      <c r="BB58" s="46" t="s">
        <v>73</v>
      </c>
      <c r="BC58" s="48">
        <f>10000*(AT58+AU58)+(F59-E59+E61-F61)*100+(F59+E61)</f>
        <v>29901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-0.5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officiels'!H59,AI!E59='Résultats officiels'!E59,'Résultats officiels'!F59=AI!F59),1,""))</f>
        <v/>
      </c>
      <c r="D59" s="68" t="str">
        <f>G57</f>
        <v>Angleterre</v>
      </c>
      <c r="E59" s="217">
        <v>2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Panama</v>
      </c>
      <c r="K59" s="111">
        <f>INDEX(AN57:AN60,MATCH(AK59,$AL57:$AL60,0))</f>
        <v>3</v>
      </c>
      <c r="L59" s="112">
        <f>INDEX(AO57:AO60,MATCH(AK59,$AL57:$AL60,0))</f>
        <v>1</v>
      </c>
      <c r="M59" s="111">
        <f>INDEX(AP57:AP60,MATCH(AK59,$AL57:$AL60,0))</f>
        <v>4</v>
      </c>
      <c r="N59" s="113">
        <f>INDEX(AQ57:AQ60,MATCH(AK59,$AL57:$AL60,0))</f>
        <v>-3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2.96</v>
      </c>
      <c r="AL59" s="52">
        <f>SUM(BD59:BG59)+2.47</f>
        <v>3.97</v>
      </c>
      <c r="AM59" s="45" t="str">
        <f>D57</f>
        <v>Tunisie</v>
      </c>
      <c r="AN59" s="46">
        <f>SUM(AR59:AU59)</f>
        <v>0</v>
      </c>
      <c r="AO59" s="47">
        <f>E57+F58+F61</f>
        <v>0</v>
      </c>
      <c r="AP59" s="46">
        <f>F57+E58+E61</f>
        <v>5</v>
      </c>
      <c r="AQ59" s="48">
        <f>AO59-AP59</f>
        <v>-5</v>
      </c>
      <c r="AR59" s="46">
        <f>IF(ISBLANK(F58),0,IF(AT57=3,0,IF(AT57=1,1,3)))</f>
        <v>0</v>
      </c>
      <c r="AS59" s="46">
        <f>IF(ISBLANK(F61),0,IF(F61&gt;E61,3,IF(F61=E61,1,0)))</f>
        <v>0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0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-300</v>
      </c>
      <c r="BA59" s="46" t="s">
        <v>73</v>
      </c>
      <c r="BB59" s="46">
        <f>10000*(AR59+AU59)+(E57-F57+F58-E58)*100+(E57+F58)</f>
        <v>-400</v>
      </c>
      <c r="BC59" s="48">
        <f>10000*(AS59+AU59)+(E57-F57+F61-E61)*100+(E57+F61)</f>
        <v>-300</v>
      </c>
      <c r="BD59" s="53">
        <f>-BF57</f>
        <v>0.5</v>
      </c>
      <c r="BE59" s="49">
        <f>-BF58</f>
        <v>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officiels'!H60,AI!E60='Résultats officiels'!E60,'Résultats officiels'!F60=AI!F60),1,""))</f>
        <v/>
      </c>
      <c r="D60" s="68" t="str">
        <f>G57</f>
        <v>Angleterre</v>
      </c>
      <c r="E60" s="217">
        <v>2</v>
      </c>
      <c r="F60" s="217">
        <v>1</v>
      </c>
      <c r="G60" s="73" t="str">
        <f>D56</f>
        <v>Belgique</v>
      </c>
      <c r="H60" s="95">
        <f t="shared" si="0"/>
        <v>1</v>
      </c>
      <c r="I60" s="114">
        <f>AI60</f>
        <v>4</v>
      </c>
      <c r="J60" s="71" t="str">
        <f>INDEX(AM57:AM60,MATCH(AK60,$AL57:$AL60,0))</f>
        <v>Tunisie</v>
      </c>
      <c r="K60" s="115">
        <f>INDEX(AN57:AN60,MATCH(AK60,$AL57:$AL60,0))</f>
        <v>0</v>
      </c>
      <c r="L60" s="116">
        <f>INDEX(AO57:AO60,MATCH(AK60,$AL57:$AL60,0))</f>
        <v>0</v>
      </c>
      <c r="M60" s="115">
        <f>INDEX(AP57:AP60,MATCH(AK60,$AL57:$AL60,0))</f>
        <v>5</v>
      </c>
      <c r="N60" s="117">
        <f>INDEX(AQ57:AQ60,MATCH(AK60,$AL57:$AL60,0))</f>
        <v>-5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3.97</v>
      </c>
      <c r="AL60" s="56">
        <f>SUM(BD60:BG60)+2.48</f>
        <v>0.98</v>
      </c>
      <c r="AM60" s="57" t="str">
        <f>G57</f>
        <v>Angleterre</v>
      </c>
      <c r="AN60" s="51">
        <f>SUM(AR60:AU60)</f>
        <v>9</v>
      </c>
      <c r="AO60" s="58">
        <f>F57+E59+E60</f>
        <v>6</v>
      </c>
      <c r="AP60" s="51">
        <f>E57+F59+F60</f>
        <v>1</v>
      </c>
      <c r="AQ60" s="59">
        <f>AO60-AP60</f>
        <v>5</v>
      </c>
      <c r="AR60" s="51">
        <f>IF(ISBLANK(E60),0,IF(AU57=3,0,IF(AU57=1,1,3)))</f>
        <v>3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1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60304</v>
      </c>
      <c r="BB60" s="51">
        <f>10000*(AR60+AT60)+(E60-F60+F57-E57)*100+(E60+F57)</f>
        <v>60304</v>
      </c>
      <c r="BC60" s="59">
        <f>10000*(AS60+AT60)+(E59-F59+F57-E57)*100+(E59+F57)</f>
        <v>60404</v>
      </c>
      <c r="BD60" s="60">
        <f>-BG57</f>
        <v>-0.5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officiels'!H61,AI!E61='Résultats officiels'!E61,'Résultats officiels'!F61=AI!F61),1,""))</f>
        <v/>
      </c>
      <c r="D61" s="71" t="str">
        <f>G56</f>
        <v>Panama</v>
      </c>
      <c r="E61" s="217">
        <v>1</v>
      </c>
      <c r="F61" s="217">
        <v>0</v>
      </c>
      <c r="G61" s="74" t="str">
        <f>D57</f>
        <v>Tunisie</v>
      </c>
      <c r="H61" s="95">
        <f t="shared" si="0"/>
        <v>1</v>
      </c>
      <c r="I61" s="118"/>
      <c r="J61" s="119" t="str">
        <f>IF(OR(I59&lt;3,I58&lt;2),"TIRAGE AU SORT !!!"," ")</f>
        <v xml:space="preserve"> 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officiels'!H64,AI!E64='Résultats officiels'!E64,'Résultats officiels'!F64=AI!F64),1,""))</f>
        <v/>
      </c>
      <c r="D64" s="67" t="s">
        <v>78</v>
      </c>
      <c r="E64" s="217">
        <v>1</v>
      </c>
      <c r="F64" s="217">
        <v>0</v>
      </c>
      <c r="G64" s="72" t="s">
        <v>79</v>
      </c>
      <c r="H64" s="95">
        <f t="shared" si="0"/>
        <v>1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53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>
        <f>IF(H65=0,"",IF(H65='Résultats officiels'!H65,1,""))</f>
        <v>1</v>
      </c>
      <c r="C65" s="75" t="str">
        <f>IF(H65=0,"",IF(AND(H65='Résultats officiels'!H65,AI!E65='Résultats officiels'!E65,'Résultats officiels'!F65=AI!F65),1,""))</f>
        <v/>
      </c>
      <c r="D65" s="68" t="s">
        <v>132</v>
      </c>
      <c r="E65" s="217">
        <v>0</v>
      </c>
      <c r="F65" s="217">
        <v>2</v>
      </c>
      <c r="G65" s="73" t="s">
        <v>133</v>
      </c>
      <c r="H65" s="95">
        <f t="shared" si="0"/>
        <v>2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9</v>
      </c>
      <c r="L65" s="104">
        <f>INDEX(AO65:AO68,MATCH(AK65,$AL65:$AL68,0))</f>
        <v>4</v>
      </c>
      <c r="M65" s="103">
        <f>INDEX(AP65:AP68,MATCH(AK65,$AL65:$AL68,0))</f>
        <v>1</v>
      </c>
      <c r="N65" s="123">
        <f>INDEX(AQ65:AQ68,MATCH(AK65,$AL65:$AL68,0))</f>
        <v>3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0.95000000000000018</v>
      </c>
      <c r="AL65" s="44">
        <f>SUM(BD65:BG65)+2.45</f>
        <v>0.95000000000000018</v>
      </c>
      <c r="AM65" s="45" t="str">
        <f>D64</f>
        <v>Colombie</v>
      </c>
      <c r="AN65" s="46">
        <f>SUM(AR65:AU65)</f>
        <v>9</v>
      </c>
      <c r="AO65" s="47">
        <f>E64+E66+F68</f>
        <v>4</v>
      </c>
      <c r="AP65" s="46">
        <f>F64+F66+E68</f>
        <v>1</v>
      </c>
      <c r="AQ65" s="48">
        <f>AO65-AP65</f>
        <v>3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3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1</v>
      </c>
      <c r="AZ65" s="47">
        <f>10000*(AS65+AT65)+(E66-F66+E64-F64)*100+(E66+E64)</f>
        <v>60202</v>
      </c>
      <c r="BA65" s="46">
        <f>10000*(AS65+AU65)+(E64-F64+F68-E68)*100+(E64+F68)</f>
        <v>60203</v>
      </c>
      <c r="BB65" s="46">
        <f>10000*(AT65+AU65)+(F68-E68+E66-F66)*100+(F68+E66)</f>
        <v>60203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>
        <f>IF(H66=0,"",IF(H66='Résultats officiels'!H66,1,""))</f>
        <v>1</v>
      </c>
      <c r="C66" s="75" t="str">
        <f>IF(H66=0,"",IF(AND(H66='Résultats officiels'!H66,AI!E66='Résultats officiels'!E66,'Résultats officiels'!F66=AI!F66),1,""))</f>
        <v/>
      </c>
      <c r="D66" s="68" t="str">
        <f>D64</f>
        <v>Colombie</v>
      </c>
      <c r="E66" s="217">
        <v>1</v>
      </c>
      <c r="F66" s="217">
        <v>0</v>
      </c>
      <c r="G66" s="73" t="str">
        <f>D65</f>
        <v>Pologne</v>
      </c>
      <c r="H66" s="95">
        <f t="shared" si="0"/>
        <v>1</v>
      </c>
      <c r="I66" s="106">
        <f>AI66</f>
        <v>2</v>
      </c>
      <c r="J66" s="124" t="str">
        <f>INDEX(AM65:AM68,MATCH(AK66,$AL65:$AL68,0))</f>
        <v>Sénégal</v>
      </c>
      <c r="K66" s="108">
        <f>INDEX(AN65:AN68,MATCH(AK66,$AL65:$AL68,0))</f>
        <v>6</v>
      </c>
      <c r="L66" s="109">
        <f>INDEX(AO65:AO68,MATCH(AK66,$AL65:$AL68,0))</f>
        <v>4</v>
      </c>
      <c r="M66" s="108">
        <f>INDEX(AP65:AP68,MATCH(AK66,$AL65:$AL68,0))</f>
        <v>2</v>
      </c>
      <c r="N66" s="110">
        <f>INDEX(AQ65:AQ68,MATCH(AK66,$AL65:$AL68,0))</f>
        <v>2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1.98</v>
      </c>
      <c r="AL66" s="52">
        <f>SUM(BD66:BG66)+2.46</f>
        <v>2.96</v>
      </c>
      <c r="AM66" s="45" t="str">
        <f>G64</f>
        <v>Japon</v>
      </c>
      <c r="AN66" s="46">
        <f>SUM(AR66:AU66)</f>
        <v>3</v>
      </c>
      <c r="AO66" s="47">
        <f>F64+F67+E69</f>
        <v>2</v>
      </c>
      <c r="AP66" s="46">
        <f>E64+E67+F69</f>
        <v>2</v>
      </c>
      <c r="AQ66" s="48">
        <f>AO66-AP66</f>
        <v>0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3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1</v>
      </c>
      <c r="AY66" s="48" t="b">
        <f>10*(AQ66-AQ68)+AO66-AO68&gt;0</f>
        <v>0</v>
      </c>
      <c r="AZ66" s="47">
        <f>10000*(AR66+AT66)+(F64-E64+E69-F69)*100+(F64+E69)</f>
        <v>30102</v>
      </c>
      <c r="BA66" s="46">
        <f>10000*(AR66+AU66)+(F64-E64+F67-E67)*100+(F64+F67)</f>
        <v>-200</v>
      </c>
      <c r="BB66" s="46" t="s">
        <v>73</v>
      </c>
      <c r="BC66" s="48">
        <f>10000*(AT66+AU66)+(F67-E67+E69-F69)*100+(F67+E69)</f>
        <v>30102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-0.5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officiels'!H67,AI!E67='Résultats officiels'!E67,'Résultats officiels'!F67=AI!F67),1,""))</f>
        <v/>
      </c>
      <c r="D67" s="68" t="str">
        <f>G65</f>
        <v>Sénégal</v>
      </c>
      <c r="E67" s="217">
        <v>1</v>
      </c>
      <c r="F67" s="217">
        <v>0</v>
      </c>
      <c r="G67" s="73" t="str">
        <f>G64</f>
        <v>Japon</v>
      </c>
      <c r="H67" s="95">
        <f t="shared" si="0"/>
        <v>1</v>
      </c>
      <c r="I67" s="106">
        <f>AI67</f>
        <v>3</v>
      </c>
      <c r="J67" s="68" t="str">
        <f>INDEX(AM65:AM68,MATCH(AK67,$AL65:$AL68,0))</f>
        <v>Japon</v>
      </c>
      <c r="K67" s="111">
        <f>INDEX(AN65:AN68,MATCH(AK67,$AL65:$AL68,0))</f>
        <v>3</v>
      </c>
      <c r="L67" s="112">
        <f>INDEX(AO65:AO68,MATCH(AK67,$AL65:$AL68,0))</f>
        <v>2</v>
      </c>
      <c r="M67" s="111">
        <f>INDEX(AP65:AP68,MATCH(AK67,$AL65:$AL68,0))</f>
        <v>2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2.96</v>
      </c>
      <c r="AL67" s="52">
        <f>SUM(BD67:BG67)+2.47</f>
        <v>3.97</v>
      </c>
      <c r="AM67" s="45" t="str">
        <f>D65</f>
        <v>Pologne</v>
      </c>
      <c r="AN67" s="46">
        <f>SUM(AR67:AU67)</f>
        <v>0</v>
      </c>
      <c r="AO67" s="47">
        <f>E65+F66+F69</f>
        <v>0</v>
      </c>
      <c r="AP67" s="46">
        <f>F65+E66+E69</f>
        <v>5</v>
      </c>
      <c r="AQ67" s="48">
        <f>AO67-AP67</f>
        <v>-5</v>
      </c>
      <c r="AR67" s="46">
        <f>IF(ISBLANK(F66),0,IF(AT65=3,0,IF(AT65=1,1,3)))</f>
        <v>0</v>
      </c>
      <c r="AS67" s="46">
        <f>IF(ISBLANK(F69),0,IF(F69&gt;E69,3,IF(F69=E69,1,0)))</f>
        <v>0</v>
      </c>
      <c r="AT67" s="46" t="s">
        <v>73</v>
      </c>
      <c r="AU67" s="46">
        <f>IF(ISBLANK(E65),0,IF(E65&gt;F65,3,IF(E65=F65,1,0)))</f>
        <v>0</v>
      </c>
      <c r="AV67" s="47" t="b">
        <f>10*(AQ65-AQ67)+AO65-AO67&lt;0</f>
        <v>0</v>
      </c>
      <c r="AW67" s="46" t="b">
        <f>10*(AQ66-AQ67)+AO66-AO67&lt;0</f>
        <v>0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-300</v>
      </c>
      <c r="BA67" s="46" t="s">
        <v>73</v>
      </c>
      <c r="BB67" s="46">
        <f>10000*(AR67+AU67)+(E65-F65+F66-E66)*100+(E65+F66)</f>
        <v>-300</v>
      </c>
      <c r="BC67" s="48">
        <f>10000*(AS67+AU67)+(E65-F65+F69-E69)*100+(E65+F69)</f>
        <v>-400</v>
      </c>
      <c r="BD67" s="53">
        <f>-BF65</f>
        <v>0.5</v>
      </c>
      <c r="BE67" s="49">
        <f>-BF66</f>
        <v>0.5</v>
      </c>
      <c r="BF67" s="49" t="s">
        <v>73</v>
      </c>
      <c r="BG67" s="50">
        <f>IF($AN67&gt;$AN68,-0.5,IF($AN68&gt;$AN67,0.5,IF(AY67,-0.5,IF(AX68,0.5,BW67))))</f>
        <v>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 t="str">
        <f>IF(H68=0,"",IF(AND(H68='Résultats officiels'!H68,AI!E68='Résultats officiels'!E68,'Résultats officiels'!F68=AI!F68),1,""))</f>
        <v/>
      </c>
      <c r="D68" s="68" t="str">
        <f>G65</f>
        <v>Sénégal</v>
      </c>
      <c r="E68" s="217">
        <v>1</v>
      </c>
      <c r="F68" s="217">
        <v>2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Pologne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5</v>
      </c>
      <c r="N68" s="117">
        <f>INDEX(AQ65:AQ68,MATCH(AK68,$AL65:$AL68,0))</f>
        <v>-5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3.97</v>
      </c>
      <c r="AL68" s="56">
        <f>SUM(BD68:BG68)+2.48</f>
        <v>1.98</v>
      </c>
      <c r="AM68" s="57" t="str">
        <f>G65</f>
        <v>Sénégal</v>
      </c>
      <c r="AN68" s="51">
        <f>SUM(AR68:AU68)</f>
        <v>6</v>
      </c>
      <c r="AO68" s="58">
        <f>F65+E67+E68</f>
        <v>4</v>
      </c>
      <c r="AP68" s="51">
        <f>E65+F67+F68</f>
        <v>2</v>
      </c>
      <c r="AQ68" s="59">
        <f>AO68-AP68</f>
        <v>2</v>
      </c>
      <c r="AR68" s="51">
        <f>IF(ISBLANK(E68),0,IF(AU65=3,0,IF(AU65=1,1,3)))</f>
        <v>0</v>
      </c>
      <c r="AS68" s="51">
        <f>IF(ISBLANK(E67),0,IF(AU66=3,0,IF(AU66=1,1,3)))</f>
        <v>3</v>
      </c>
      <c r="AT68" s="51">
        <f>IF(ISBLANK(F65),0,IF(AU67=3,0,IF(AU67=1,1,3)))</f>
        <v>3</v>
      </c>
      <c r="AU68" s="51" t="s">
        <v>73</v>
      </c>
      <c r="AV68" s="58" t="b">
        <f>10*(AQ65-AQ68)+AO65-AO68&lt;0</f>
        <v>0</v>
      </c>
      <c r="AW68" s="51" t="b">
        <f>10*(AQ66-AQ68)+AO66-AO68&lt;0</f>
        <v>1</v>
      </c>
      <c r="AX68" s="51" t="b">
        <f>10*(AQ67-AQ68)+AO67-AO68&lt;0</f>
        <v>1</v>
      </c>
      <c r="AY68" s="59" t="s">
        <v>73</v>
      </c>
      <c r="AZ68" s="58" t="s">
        <v>73</v>
      </c>
      <c r="BA68" s="51">
        <f>10000*(AR68+AS68)+(E67-F67+E68-F68)*100+(E67+E68)</f>
        <v>30002</v>
      </c>
      <c r="BB68" s="51">
        <f>10000*(AR68+AT68)+(E68-F68+F65-E65)*100+(E68+F65)</f>
        <v>30103</v>
      </c>
      <c r="BC68" s="59">
        <f>10000*(AS68+AT68)+(E67-F67+F65-E65)*100+(E67+F65)</f>
        <v>60303</v>
      </c>
      <c r="BD68" s="60">
        <f>-BG65</f>
        <v>0.5</v>
      </c>
      <c r="BE68" s="61">
        <f>-BG66</f>
        <v>-0.5</v>
      </c>
      <c r="BF68" s="61">
        <f>-BG67</f>
        <v>-0.5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officiels'!H69,AI!E69='Résultats officiels'!E69,'Résultats officiels'!F69=AI!F69),1,""))</f>
        <v/>
      </c>
      <c r="D69" s="71" t="str">
        <f>G64</f>
        <v>Japon</v>
      </c>
      <c r="E69" s="217">
        <v>2</v>
      </c>
      <c r="F69" s="217">
        <v>0</v>
      </c>
      <c r="G69" s="74" t="str">
        <f>D65</f>
        <v>Pologne</v>
      </c>
      <c r="H69" s="95">
        <f t="shared" si="0"/>
        <v>1</v>
      </c>
      <c r="I69" s="118"/>
      <c r="J69" s="119" t="str">
        <f>IF(OR(I67&lt;3,I66&lt;2),"TIRAGE AU SORT !!!"," ")</f>
        <v xml:space="preserve"> 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144" priority="7" stopIfTrue="1">
      <formula>100*$V8+$W8&gt;100*$V9+$W9</formula>
    </cfRule>
  </conditionalFormatting>
  <conditionalFormatting sqref="U9 U11 U13 U15 U17 U19 U21 U23 U27 U29 U31 U33 U37 U39 U44">
    <cfRule type="expression" dxfId="143" priority="6" stopIfTrue="1">
      <formula>100*$V9+$W9&gt;100*$V8+$W8</formula>
    </cfRule>
  </conditionalFormatting>
  <conditionalFormatting sqref="AA43">
    <cfRule type="expression" dxfId="142" priority="5" stopIfTrue="1">
      <formula>100*$AB43+$AC43&gt;100*$AB44+$AC44</formula>
    </cfRule>
  </conditionalFormatting>
  <conditionalFormatting sqref="AA44">
    <cfRule type="expression" dxfId="141" priority="4" stopIfTrue="1">
      <formula>100*$AB44+$AC44&gt;100*$AB43+$AC43</formula>
    </cfRule>
  </conditionalFormatting>
  <conditionalFormatting sqref="J35:N35 J43:N43 J11:N11 J27:N27 J19:N19 J51:N51 J59:N59 J67:N67">
    <cfRule type="expression" dxfId="140" priority="3" stopIfTrue="1">
      <formula>OR($I11&lt;3)</formula>
    </cfRule>
  </conditionalFormatting>
  <conditionalFormatting sqref="J36:N36 J44:N44 J12:N12 J28:N28 J20:N20 J52:N52 J60:N60 J68:N68">
    <cfRule type="expression" dxfId="139" priority="2" stopIfTrue="1">
      <formula>$I12&lt;3</formula>
    </cfRule>
  </conditionalFormatting>
  <conditionalFormatting sqref="U46:U47 AA46:AA51">
    <cfRule type="cellIs" dxfId="138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4" t="s">
        <v>171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-1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officiels'!H8,AJ!E8='Résultats officiels'!E8,'Résultats officiels'!F8=AJ!F8),1,""))</f>
        <v/>
      </c>
      <c r="D8" s="67" t="s">
        <v>104</v>
      </c>
      <c r="E8" s="217">
        <v>2</v>
      </c>
      <c r="F8" s="217">
        <v>1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officiels'!U13=AJ!U8),"E",""))</f>
        <v>E</v>
      </c>
      <c r="R8" s="98" t="str">
        <f>IF('Résultats officiels'!O8=0,"",IF(AND(U8='Résultats officiels'!U8,AJ!U9='Résultats officiels'!U9),"A",""))</f>
        <v/>
      </c>
      <c r="S8" s="286" t="str">
        <f>IF(O8=0,"",IF(AND(R8="A",O8='Résultats officiels'!O8),1,IF(AND(AJ!R9="A",AJ!O8='Résultats officiels'!O12),1,"")))</f>
        <v/>
      </c>
      <c r="T8" s="287" t="str">
        <f>IF(O8=0,"",IF(AND(R8="A",O8='Résultats officiels'!O8,V8='Résultats officiels'!V8,'Résultats officiels'!V9=AJ!V9),1,IF(AND(AJ!R9="A",AJ!O8='Résultats officiels'!O12,AJ!V8='Résultats officiels'!V13,'Résultats officiels'!V12=AJ!V9),1,"")))</f>
        <v/>
      </c>
      <c r="U8" s="99" t="str">
        <f>IF(OR(I10&lt;2),"A1",T(J9))</f>
        <v>Uruguay</v>
      </c>
      <c r="V8" s="218">
        <v>3</v>
      </c>
      <c r="W8" s="12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officiels'!H9,AJ!E9='Résultats officiels'!E9,'Résultats officiels'!F9=AJ!F9),1,""))</f>
        <v/>
      </c>
      <c r="D9" s="68" t="s">
        <v>122</v>
      </c>
      <c r="E9" s="217">
        <v>1</v>
      </c>
      <c r="F9" s="217">
        <v>3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9</v>
      </c>
      <c r="M9" s="103">
        <f>INDEX(AP9:AP12,MATCH(AK9,$AL9:$AL12,0))</f>
        <v>2</v>
      </c>
      <c r="N9" s="105">
        <f>INDEX(AQ9:AQ12,MATCH(AK9,$AL9:$AL12,0))</f>
        <v>7</v>
      </c>
      <c r="O9" s="293"/>
      <c r="P9" s="293"/>
      <c r="Q9" s="97" t="str">
        <f>IF(AND('Résultats officiels'!O8&gt;0,U9='Résultats officiels'!U9),"E",IF(AND('Résultats officiels'!O12&gt;0,'Résultats officiels'!U12=AJ!U9),"E",""))</f>
        <v/>
      </c>
      <c r="R9" s="98" t="str">
        <f>IF('Résultats officiels'!O12=0,"",IF(AND(U8='Résultats officiels'!U13,'Résultats officiels'!U12=AJ!U9),"A",""))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Maroc</v>
      </c>
      <c r="V9" s="219">
        <v>1</v>
      </c>
      <c r="W9" s="12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2.95</v>
      </c>
      <c r="AM9" s="21" t="str">
        <f>D8</f>
        <v>Russie</v>
      </c>
      <c r="AN9" s="22">
        <f>SUM(AR9:AU9)</f>
        <v>3</v>
      </c>
      <c r="AO9" s="23">
        <f>E8+E10+F12</f>
        <v>4</v>
      </c>
      <c r="AP9" s="22">
        <f>F8+F10+E12</f>
        <v>6</v>
      </c>
      <c r="AQ9" s="24">
        <f>AO9-AP9</f>
        <v>-2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29903</v>
      </c>
      <c r="BA9" s="22">
        <f>10000*(AS9+AU9)+(E8-F8+F12-E12)*100+(E8+F12)</f>
        <v>30003</v>
      </c>
      <c r="BB9" s="22">
        <f>10000*(AT9+AU9)+(E10-F10+F12-E12)*100+(E10+F12)</f>
        <v>-298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officiels'!H10,AJ!E10='Résultats officiels'!E10,'Résultats officiels'!F10=AJ!F10),1,""))</f>
        <v/>
      </c>
      <c r="D10" s="68" t="str">
        <f>D8</f>
        <v>Russie</v>
      </c>
      <c r="E10" s="217">
        <v>1</v>
      </c>
      <c r="F10" s="217">
        <v>3</v>
      </c>
      <c r="G10" s="73" t="str">
        <f>D9</f>
        <v>Egypte</v>
      </c>
      <c r="H10" s="95">
        <f t="shared" si="0"/>
        <v>2</v>
      </c>
      <c r="I10" s="106">
        <f>AI10</f>
        <v>2</v>
      </c>
      <c r="J10" s="107" t="str">
        <f>INDEX(AM9:AM12,MATCH(AK10,$AL9:$AL12,0))</f>
        <v>Egypte</v>
      </c>
      <c r="K10" s="108">
        <f>INDEX(AN9:AN12,MATCH(AK10,$AL9:$AL12,0))</f>
        <v>6</v>
      </c>
      <c r="L10" s="109">
        <f>INDEX(AO9:AO12,MATCH(AK10,$AL9:$AL12,0))</f>
        <v>7</v>
      </c>
      <c r="M10" s="108">
        <f>INDEX(AP9:AP12,MATCH(AK10,$AL9:$AL12,0))</f>
        <v>4</v>
      </c>
      <c r="N10" s="110">
        <f>INDEX(AQ9:AQ12,MATCH(AK10,$AL9:$AL12,0))</f>
        <v>3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officiels'!U15=AJ!U10),"E",""))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officiels'!O10),1,IF(AND(AJ!R11="A",AJ!O10='Résultats officiels'!O14),1,"")))</f>
        <v/>
      </c>
      <c r="T10" s="310" t="str">
        <f>IF(O10=0,"",IF(AND(R10="A",O10='Résultats officiels'!O10,V10='Résultats officiels'!V10,'Résultats officiels'!V11=AJ!V11),1,IF(AND(AJ!R11="A",AJ!O10='Résultats officiels'!O14,AJ!V10='Résultats officiels'!V15,'Résultats officiels'!V14=AJ!V11),1,"")))</f>
        <v/>
      </c>
      <c r="U10" s="99" t="str">
        <f>IF(OR(I26&lt;2),"C1",T(J25))</f>
        <v>France</v>
      </c>
      <c r="V10" s="218">
        <v>2</v>
      </c>
      <c r="W10" s="12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1.9700000000000002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1</v>
      </c>
      <c r="AP10" s="22">
        <f>E8+E11+F13</f>
        <v>9</v>
      </c>
      <c r="AQ10" s="24">
        <f>AO10-AP10</f>
        <v>-8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-399</v>
      </c>
      <c r="BA10" s="22">
        <f>10000*(AR10+AU10)+(F8-E8+F11-E11)*100+(F8+F11)</f>
        <v>-499</v>
      </c>
      <c r="BB10" s="22" t="s">
        <v>73</v>
      </c>
      <c r="BC10" s="24">
        <f>10000*(AT10+AU10)+(F11-E11+E13-F13)*100+(F11+E13)</f>
        <v>-700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officiels'!H11,AJ!E11='Résultats officiels'!E11,'Résultats officiels'!F11=AJ!F11),1,""))</f>
        <v/>
      </c>
      <c r="D11" s="68" t="str">
        <f>G9</f>
        <v>Uruguay</v>
      </c>
      <c r="E11" s="217">
        <v>4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Russie</v>
      </c>
      <c r="K11" s="111">
        <f>INDEX(AN9:AN12,MATCH(AK11,$AL9:$AL12,0))</f>
        <v>3</v>
      </c>
      <c r="L11" s="112">
        <f>INDEX(AO9:AO12,MATCH(AK11,$AL9:$AL12,0))</f>
        <v>4</v>
      </c>
      <c r="M11" s="111">
        <f>INDEX(AP9:AP12,MATCH(AK11,$AL9:$AL12,0))</f>
        <v>6</v>
      </c>
      <c r="N11" s="113">
        <f>INDEX(AQ9:AQ12,MATCH(AK11,$AL9:$AL12,0))</f>
        <v>-2</v>
      </c>
      <c r="O11" s="293"/>
      <c r="P11" s="293"/>
      <c r="Q11" s="97" t="str">
        <f>IF(AND('Résultats officiels'!O10&gt;0,U11='Résultats officiels'!U11),"E",IF(AND('Résultats officiels'!O14&gt;0,'Résultats officiels'!U14=AJ!U11),"E",""))</f>
        <v>E</v>
      </c>
      <c r="R11" s="98" t="str">
        <f>IF('Résultats officiels'!O14=0,"",IF(AND(U10='Résultats officiels'!U15,'Résultats officiels'!U14=AJ!U11),"A",""))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19">
        <v>1</v>
      </c>
      <c r="W11" s="12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2.95</v>
      </c>
      <c r="AL11" s="28">
        <f>SUM(BD11:BG11)+2.47</f>
        <v>1.9700000000000002</v>
      </c>
      <c r="AM11" s="21" t="str">
        <f>D9</f>
        <v>Egypte</v>
      </c>
      <c r="AN11" s="22">
        <f>SUM(AR11:AU11)</f>
        <v>6</v>
      </c>
      <c r="AO11" s="23">
        <f>E9+F10+F13</f>
        <v>7</v>
      </c>
      <c r="AP11" s="22">
        <f>F9+E10+E13</f>
        <v>4</v>
      </c>
      <c r="AQ11" s="24">
        <f>AO11-AP11</f>
        <v>3</v>
      </c>
      <c r="AR11" s="22">
        <f>IF(ISBLANK(F10),0,IF(AT9=3,0,IF(AT9=1,1,3)))</f>
        <v>3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1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60506</v>
      </c>
      <c r="BA11" s="22" t="s">
        <v>73</v>
      </c>
      <c r="BB11" s="22">
        <f>10000*(AR11+AU11)+(E9-F9+F10-E10)*100+(E9+F10)</f>
        <v>30004</v>
      </c>
      <c r="BC11" s="24">
        <f>10000*(AS11+AU11)+(E9-F9+F13-E13)*100+(E9+F13)</f>
        <v>30104</v>
      </c>
      <c r="BD11" s="29">
        <f>-BF9</f>
        <v>-0.5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officiels'!H12,AJ!E12='Résultats officiels'!E12,'Résultats officiels'!F12=AJ!F12),1,""))</f>
        <v/>
      </c>
      <c r="D12" s="68" t="str">
        <f>G9</f>
        <v>Uruguay</v>
      </c>
      <c r="E12" s="217">
        <v>2</v>
      </c>
      <c r="F12" s="217">
        <v>1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1</v>
      </c>
      <c r="M12" s="115">
        <f>INDEX(AP9:AP12,MATCH(AK12,$AL9:$AL12,0))</f>
        <v>9</v>
      </c>
      <c r="N12" s="117">
        <f>INDEX(AQ9:AQ12,MATCH(AK12,$AL9:$AL12,0))</f>
        <v>-8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officiels'!U9=AJ!U12),"E",""))</f>
        <v>E</v>
      </c>
      <c r="R12" s="98" t="str">
        <f>IF('Résultats officiels'!O12=0,"",IF(AND(U12='Résultats officiels'!U12,'Résultats officiels'!U13=AJ!U13),"A",""))</f>
        <v/>
      </c>
      <c r="S12" s="286" t="str">
        <f>IF(O12=0,"",IF(AND(R12="A",O12='Résultats officiels'!O12),1,IF(AND(AJ!R13="A",AJ!O12='Résultats officiels'!O8),1,"")))</f>
        <v/>
      </c>
      <c r="T12" s="308" t="str">
        <f>IF(O12=0,"",IF(AND(R12="A",O12='Résultats officiels'!O12,V12='Résultats officiels'!V12,'Résultats officiels'!V13=AJ!V13),1,IF(AND(AJ!R13="A",AJ!O12='Résultats officiels'!O8,AJ!V12='Résultats officiels'!V9,'Résultats officiels'!V8=AJ!V13),1,"")))</f>
        <v/>
      </c>
      <c r="U12" s="99" t="str">
        <f>IF(OR(I18&lt;2),"B1",T(J17))</f>
        <v>Espagne</v>
      </c>
      <c r="V12" s="218">
        <v>3</v>
      </c>
      <c r="W12" s="12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9</v>
      </c>
      <c r="AP12" s="27">
        <f>E9+F11+F12</f>
        <v>2</v>
      </c>
      <c r="AQ12" s="33">
        <f>AO12-AP12</f>
        <v>7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60506</v>
      </c>
      <c r="BB12" s="27">
        <f>10000*(AR12+AT12)+(F9-E9+E12-F12)*100+(F9+E12)</f>
        <v>60305</v>
      </c>
      <c r="BC12" s="33">
        <f>10000*(AS12+AT12)+(E11-F11+F9-E9)*100+(E11+F9)</f>
        <v>60607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officiels'!H13,AJ!E13='Résultats officiels'!E13,'Résultats officiels'!F13=AJ!F13),1,""))</f>
        <v/>
      </c>
      <c r="D13" s="71" t="str">
        <f>G8</f>
        <v>Arabie Saoudite</v>
      </c>
      <c r="E13" s="217">
        <v>0</v>
      </c>
      <c r="F13" s="217">
        <v>3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officiels'!U8=AJ!U13),"E",""))</f>
        <v/>
      </c>
      <c r="R13" s="98" t="str">
        <f>IF('Résultats officiels'!O8=0,"",IF(AND(U12='Résultats officiels'!U9,'Résultats officiels'!U8=AJ!U13),"A",""))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Egypte</v>
      </c>
      <c r="V13" s="219">
        <v>0</v>
      </c>
      <c r="W13" s="12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officiels'!U11=AJ!U14),"E",""))</f>
        <v>E</v>
      </c>
      <c r="R14" s="98" t="str">
        <f>IF('Résultats officiels'!O14=0,"",IF(AND(U14='Résultats officiels'!U14,'Résultats officiels'!U15=AJ!U15),"A",""))</f>
        <v/>
      </c>
      <c r="S14" s="286" t="str">
        <f>IF(O14=0,"",IF(AND(R14="A",O14='Résultats officiels'!O14),1,IF(AND(AJ!R15="A",AJ!O14='Résultats officiels'!O10),1,"")))</f>
        <v/>
      </c>
      <c r="T14" s="308" t="str">
        <f>IF(O14=0,"",IF(AND(R14="A",O14='Résultats officiels'!O14,V14='Résultats officiels'!V14,'Résultats officiels'!V15=AJ!V15),1,IF(AND(AJ!R15="A",AJ!O14='Résultats officiels'!O10,AJ!V14='Résultats officiels'!V11,'Résultats officiels'!V10=AJ!V15),1,"")))</f>
        <v/>
      </c>
      <c r="U14" s="99" t="str">
        <f>IF(OR(I34&lt;2),"D1",T(J33))</f>
        <v>Argentine</v>
      </c>
      <c r="V14" s="218">
        <v>1</v>
      </c>
      <c r="W14" s="12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officiels'!U10=AJ!U15),"E",""))</f>
        <v/>
      </c>
      <c r="R15" s="98" t="str">
        <f>IF('Résultats officiels'!O10=0,"",IF(AND(U15='Résultats officiels'!U10,'Résultats officiels'!U11=AJ!U14),"A",""))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Pérou</v>
      </c>
      <c r="V15" s="219">
        <v>2</v>
      </c>
      <c r="W15" s="12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officiels'!H16,AJ!E16='Résultats officiels'!E16,'Résultats officiels'!F16=AJ!F16),1,""))</f>
        <v/>
      </c>
      <c r="D16" s="67" t="s">
        <v>124</v>
      </c>
      <c r="E16" s="217">
        <v>3</v>
      </c>
      <c r="F16" s="217">
        <v>0</v>
      </c>
      <c r="G16" s="72" t="s">
        <v>96</v>
      </c>
      <c r="H16" s="95">
        <f t="shared" si="0"/>
        <v>1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officiels'!U21=AJ!U16),"E",""))</f>
        <v>E</v>
      </c>
      <c r="R16" s="98" t="str">
        <f>IF('Résultats officiels'!O16=0,"",IF(AND(U16='Résultats officiels'!U16,'Résultats officiels'!U17=AJ!U17),"A",""))</f>
        <v/>
      </c>
      <c r="S16" s="286" t="str">
        <f>IF(O16=0,"",IF(AND(R16="A",O16='Résultats officiels'!O16),1,IF(AND(AJ!R17="A",AJ!O16='Résultats officiels'!O20),1,"")))</f>
        <v/>
      </c>
      <c r="T16" s="308" t="str">
        <f>IF(O16=0,"",IF(AND(R16="A",O16='Résultats officiels'!O16,V16='Résultats officiels'!V16,'Résultats officiels'!V17=AJ!V17),1,IF(AND(AJ!R17="A",AJ!O16='Résultats officiels'!O20,AJ!V16='Résultats officiels'!V21,'Résultats officiels'!V20=AJ!V17),1,"")))</f>
        <v/>
      </c>
      <c r="U16" s="121" t="str">
        <f>IF(OR(I42&lt;2),"E1",T(J41))</f>
        <v>Brésil</v>
      </c>
      <c r="V16" s="218">
        <v>4</v>
      </c>
      <c r="W16" s="12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officiels'!H17,AJ!E17='Résultats officiels'!E17,'Résultats officiels'!F17=AJ!F17),1,""))</f>
        <v/>
      </c>
      <c r="D17" s="68" t="s">
        <v>101</v>
      </c>
      <c r="E17" s="217">
        <v>1</v>
      </c>
      <c r="F17" s="217">
        <v>3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9</v>
      </c>
      <c r="L17" s="104">
        <f>INDEX(AO17:AO20,MATCH(AK17,$AL17:$AL20,0))</f>
        <v>11</v>
      </c>
      <c r="M17" s="103">
        <f>INDEX(AP17:AP20,MATCH(AK17,$AL17:$AL20,0))</f>
        <v>2</v>
      </c>
      <c r="N17" s="123">
        <f>INDEX(AQ17:AQ20,MATCH(AK17,$AL17:$AL20,0))</f>
        <v>9</v>
      </c>
      <c r="O17" s="293"/>
      <c r="P17" s="293"/>
      <c r="Q17" s="97" t="str">
        <f>IF(AND('Résultats officiels'!O16&gt;0,U17='Résultats officiels'!U17),"E",IF(AND('Résultats officiels'!O20&gt;0,'Résultats officiels'!U20=AJ!U17),"E",""))</f>
        <v>E</v>
      </c>
      <c r="R17" s="98" t="str">
        <f>IF('Résultats officiels'!O20=0,"",IF(AND(U16='Résultats officiels'!U21,'Résultats officiels'!U20=AJ!U17),"A",""))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Suède</v>
      </c>
      <c r="V17" s="219">
        <v>0</v>
      </c>
      <c r="W17" s="12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1.9500000000000002</v>
      </c>
      <c r="AM17" s="21" t="str">
        <f>D16</f>
        <v>Maroc</v>
      </c>
      <c r="AN17" s="22">
        <f>SUM(AR17:AU17)</f>
        <v>4</v>
      </c>
      <c r="AO17" s="23">
        <f>E16+E18+F20</f>
        <v>6</v>
      </c>
      <c r="AP17" s="22">
        <f>F16+F18+E20</f>
        <v>5</v>
      </c>
      <c r="AQ17" s="24">
        <f>AO17-AP17</f>
        <v>1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1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1</v>
      </c>
      <c r="AY17" s="24" t="b">
        <f>10*(AQ17-AQ20)+AO17-AO20&gt;0</f>
        <v>0</v>
      </c>
      <c r="AZ17" s="23">
        <f>10000*(AS17+AT17)+(E18-F18+E16-F16)*100+(E18+E16)</f>
        <v>40305</v>
      </c>
      <c r="BA17" s="22">
        <f>10000*(AS17+AU17)+(E16-F16+F20-E20)*100+(E16+F20)</f>
        <v>30104</v>
      </c>
      <c r="BB17" s="22">
        <f>10000*(AT17+AU17)+(F20-E20+E18-F18)*100+(F20+E18)</f>
        <v>9803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-0.5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 t="str">
        <f>IF(H18=0,"",IF(H18='Résultats officiels'!H18,1,""))</f>
        <v/>
      </c>
      <c r="C18" s="75" t="str">
        <f>IF(H18=0,"",IF(AND(H18='Résultats officiels'!H18,AJ!E18='Résultats officiels'!E18,'Résultats officiels'!F18=AJ!F18),1,""))</f>
        <v/>
      </c>
      <c r="D18" s="68" t="str">
        <f>D16</f>
        <v>Maroc</v>
      </c>
      <c r="E18" s="217">
        <v>2</v>
      </c>
      <c r="F18" s="217">
        <v>2</v>
      </c>
      <c r="G18" s="73" t="str">
        <f>D17</f>
        <v>Portugal</v>
      </c>
      <c r="H18" s="95">
        <f t="shared" si="0"/>
        <v>3</v>
      </c>
      <c r="I18" s="106">
        <f>AI18</f>
        <v>2</v>
      </c>
      <c r="J18" s="124" t="str">
        <f>INDEX(AM17:AM20,MATCH(AK18,$AL17:$AL20,0))</f>
        <v>Maroc</v>
      </c>
      <c r="K18" s="108">
        <f>INDEX(AN17:AN20,MATCH(AK18,$AL17:$AL20,0))</f>
        <v>4</v>
      </c>
      <c r="L18" s="109">
        <f>INDEX(AO17:AO20,MATCH(AK18,$AL17:$AL20,0))</f>
        <v>6</v>
      </c>
      <c r="M18" s="108">
        <f>INDEX(AP17:AP20,MATCH(AK18,$AL17:$AL20,0))</f>
        <v>5</v>
      </c>
      <c r="N18" s="110">
        <f>INDEX(AQ17:AQ20,MATCH(AK18,$AL17:$AL20,0))</f>
        <v>1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officiels'!U23=AJ!U18),"E",""))</f>
        <v>E</v>
      </c>
      <c r="R18" s="98" t="str">
        <f>IF('Résultats officiels'!O18=0,"",IF(AND(U18='Résultats officiels'!U18,'Résultats officiels'!U19=AJ!U19),"A",""))</f>
        <v/>
      </c>
      <c r="S18" s="286" t="str">
        <f>IF(O18=0,"",IF(AND(R18="A",O18='Résultats officiels'!O18),1,IF(AND(AJ!R19="A",AJ!O18='Résultats officiels'!O22),1,"")))</f>
        <v/>
      </c>
      <c r="T18" s="308" t="str">
        <f>IF(O18=0,"",IF(AND(R18="A",O18='Résultats officiels'!O18,V18='Résultats officiels'!V18,'Résultats officiels'!V19=AJ!V19),1,IF(AND(AJ!R19="A",AJ!O18='Résultats officiels'!O22,AJ!V18='Résultats officiels'!V23,'Résultats officiels'!V22=AJ!V19),1,"")))</f>
        <v/>
      </c>
      <c r="U18" s="121" t="str">
        <f>IF(OR(I58&lt;2),"G1",T(J57))</f>
        <v>Belgique</v>
      </c>
      <c r="V18" s="218">
        <v>2</v>
      </c>
      <c r="W18" s="12">
        <v>4</v>
      </c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1.9500000000000002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10</v>
      </c>
      <c r="AQ18" s="24">
        <f>AO18-AP18</f>
        <v>-10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-500</v>
      </c>
      <c r="BA18" s="22">
        <f>10000*(AR18+AU18)+(F16-E16+F19-E19)*100+(F16+F19)</f>
        <v>-800</v>
      </c>
      <c r="BB18" s="22" t="s">
        <v>73</v>
      </c>
      <c r="BC18" s="24">
        <f>10000*(AT18+AU18)+(F19-E19+E21-F21)*100+(F19+E21)</f>
        <v>-700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officiels'!H19,AJ!E19='Résultats officiels'!E19,'Résultats officiels'!F19=AJ!F19),1,""))</f>
        <v/>
      </c>
      <c r="D19" s="68" t="str">
        <f>G17</f>
        <v>Espagne</v>
      </c>
      <c r="E19" s="217">
        <v>5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Portugal</v>
      </c>
      <c r="K19" s="111">
        <f>INDEX(AN17:AN20,MATCH(AK19,$AL17:$AL20,0))</f>
        <v>4</v>
      </c>
      <c r="L19" s="112">
        <f>INDEX(AO17:AO20,MATCH(AK19,$AL17:$AL20,0))</f>
        <v>5</v>
      </c>
      <c r="M19" s="111">
        <f>INDEX(AP17:AP20,MATCH(AK19,$AL17:$AL20,0))</f>
        <v>5</v>
      </c>
      <c r="N19" s="113">
        <f>INDEX(AQ17:AQ20,MATCH(AK19,$AL17:$AL20,0))</f>
        <v>0</v>
      </c>
      <c r="O19" s="293"/>
      <c r="P19" s="293"/>
      <c r="Q19" s="97" t="str">
        <f>IF(AND('Résultats officiels'!O18&gt;0,U19='Résultats officiels'!U19),"E",IF(AND('Résultats officiels'!O22&gt;0,'Résultats officiels'!U22=AJ!U19),"E",""))</f>
        <v/>
      </c>
      <c r="R19" s="98" t="str">
        <f>IF('Résultats officiels'!O22=0,"",IF(AND(U18='Résultats officiels'!U23,'Résultats officiels'!U22=AJ!U19),"A",""))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Pologne</v>
      </c>
      <c r="V19" s="219">
        <v>2</v>
      </c>
      <c r="W19" s="12">
        <v>3</v>
      </c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2.97</v>
      </c>
      <c r="AL19" s="28">
        <f>SUM(BD19:BG19)+2.47</f>
        <v>2.97</v>
      </c>
      <c r="AM19" s="21" t="str">
        <f>D17</f>
        <v>Portugal</v>
      </c>
      <c r="AN19" s="22">
        <f>SUM(AR19:AU19)</f>
        <v>4</v>
      </c>
      <c r="AO19" s="23">
        <f>E17+F18+F21</f>
        <v>5</v>
      </c>
      <c r="AP19" s="22">
        <f>F17+E18+E21</f>
        <v>5</v>
      </c>
      <c r="AQ19" s="24">
        <f>AO19-AP19</f>
        <v>0</v>
      </c>
      <c r="AR19" s="22">
        <f>IF(ISBLANK(F18),0,IF(AT17=3,0,IF(AT17=1,1,3)))</f>
        <v>1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0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40204</v>
      </c>
      <c r="BA19" s="22" t="s">
        <v>73</v>
      </c>
      <c r="BB19" s="22">
        <f>10000*(AR19+AU19)+(E17-F17+F18-E18)*100+(E17+F18)</f>
        <v>9803</v>
      </c>
      <c r="BC19" s="24">
        <f>10000*(AS19+AU19)+(E17-F17+F21-E21)*100+(E17+F21)</f>
        <v>30003</v>
      </c>
      <c r="BD19" s="29">
        <f>-BF17</f>
        <v>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officiels'!H20,AJ!E20='Résultats officiels'!E20,'Résultats officiels'!F20=AJ!F20),1,""))</f>
        <v/>
      </c>
      <c r="D20" s="68" t="str">
        <f>G17</f>
        <v>Espagne</v>
      </c>
      <c r="E20" s="217">
        <v>3</v>
      </c>
      <c r="F20" s="217">
        <v>1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10</v>
      </c>
      <c r="N20" s="117">
        <f>INDEX(AQ17:AQ20,MATCH(AK20,$AL17:$AL20,0))</f>
        <v>-10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officiels'!U17=AJ!U20),"E",""))</f>
        <v/>
      </c>
      <c r="R20" s="98" t="str">
        <f>IF('Résultats officiels'!O20=0,"",IF(AND(U20='Résultats officiels'!U20,'Résultats officiels'!U21=AJ!U21),"A",""))</f>
        <v/>
      </c>
      <c r="S20" s="286" t="str">
        <f>IF(O20=0,"",IF(AND(R20="A",O20='Résultats officiels'!O20),1,IF(AND(AJ!R21="A",AJ!O20='Résultats officiels'!O16),1,"")))</f>
        <v/>
      </c>
      <c r="T20" s="308" t="str">
        <f>IF(O20=0,"",IF(AND(R20="A",O20='Résultats officiels'!O20,V20='Résultats officiels'!V20,'Résultats officiels'!V21=AJ!V21),1,IF(AND(AJ!R21="A",AJ!O20='Résultats officiels'!O16,AJ!V20='Résultats officiels'!V17,'Résultats officiels'!V16=AJ!V21),1,"")))</f>
        <v/>
      </c>
      <c r="U20" s="121" t="str">
        <f>IF(OR(I50&lt;2),"F1",T(J49))</f>
        <v>Allemagne</v>
      </c>
      <c r="V20" s="218">
        <v>1</v>
      </c>
      <c r="W20" s="12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9</v>
      </c>
      <c r="AO20" s="32">
        <f>F17+E19+E20</f>
        <v>11</v>
      </c>
      <c r="AP20" s="27">
        <f>E17+F19+F20</f>
        <v>2</v>
      </c>
      <c r="AQ20" s="33">
        <f>AO20-AP20</f>
        <v>9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60708</v>
      </c>
      <c r="BB20" s="27">
        <f>10000*(AR20+AT20)+(E20-F20+F17-E17)*100+(E20+F17)</f>
        <v>60406</v>
      </c>
      <c r="BC20" s="33">
        <f>10000*(AS20+AT20)+(E19-F19+F17-E17)*100+(E19+F17)</f>
        <v>60708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officiels'!H21,AJ!E21='Résultats officiels'!E21,'Résultats officiels'!F21=AJ!F21),1,""))</f>
        <v/>
      </c>
      <c r="D21" s="71" t="str">
        <f>G16</f>
        <v>Iran</v>
      </c>
      <c r="E21" s="217">
        <v>0</v>
      </c>
      <c r="F21" s="217">
        <v>2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officiels'!U16=AJ!U21),"E",""))</f>
        <v>E</v>
      </c>
      <c r="R21" s="98" t="str">
        <f>IF('Résultats officiels'!O16=0,"",IF(AND(U20='Résultats officiels'!U17,'Résultats officiels'!U16=AJ!U21),"A",""))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0</v>
      </c>
      <c r="W21" s="12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1</v>
      </c>
      <c r="P22" s="293"/>
      <c r="Q22" s="97" t="str">
        <f>IF(AND('Résultats officiels'!O22&gt;0,U22='Résultats officiels'!U22),"E",IF(AND('Résultats officiels'!O18&gt;0,'Résultats officiels'!U19=AJ!U22),"E",""))</f>
        <v>E</v>
      </c>
      <c r="R22" s="98" t="str">
        <f>IF('Résultats officiels'!O22=0,"",IF(AND(U22='Résultats officiels'!U22,'Résultats officiels'!U23=AJ!U23),"A",""))</f>
        <v>A</v>
      </c>
      <c r="S22" s="286" t="str">
        <f>IF(O22=0,"",IF(AND(R22="A",O22='Résultats officiels'!O22),1,IF(AND(AJ!R23="A",AJ!O22='Résultats officiels'!O18),1,"")))</f>
        <v/>
      </c>
      <c r="T22" s="308" t="str">
        <f>IF(O22=0,"",IF(AND(R22="A",O22='Résultats officiels'!O22,V22='Résultats officiels'!V22,'Résultats officiels'!V23=AJ!V23),1,IF(AND(AJ!R23="A",AJ!O22='Résultats officiels'!O18,AJ!V22='Résultats officiels'!V19,'Résultats officiels'!V18=AJ!V23),1,"")))</f>
        <v/>
      </c>
      <c r="U22" s="121" t="str">
        <f>IF(OR(I66&lt;2),"H1",T(J65))</f>
        <v>Colombie</v>
      </c>
      <c r="V22" s="218">
        <v>2</v>
      </c>
      <c r="W22" s="12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officiels'!U18=AJ!U23),"E",""))</f>
        <v>E</v>
      </c>
      <c r="R23" s="98" t="str">
        <f>IF('Résultats officiels'!O18=0,"",IF(AND(U22='Résultats officiels'!U19,'Résultats officiels'!U18=AJ!U23),"A",""))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1</v>
      </c>
      <c r="W23" s="12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officiels'!H24,AJ!E24='Résultats officiels'!E24,'Résultats officiels'!F24=AJ!F24),1,""))</f>
        <v/>
      </c>
      <c r="D24" s="67" t="s">
        <v>88</v>
      </c>
      <c r="E24" s="217">
        <v>2</v>
      </c>
      <c r="F24" s="217">
        <v>0</v>
      </c>
      <c r="G24" s="72" t="s">
        <v>76</v>
      </c>
      <c r="H24" s="95">
        <f t="shared" si="0"/>
        <v>1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officiels'!H25,AJ!E25='Résultats officiels'!E25,'Résultats officiels'!F25=AJ!F25),1,""))</f>
        <v/>
      </c>
      <c r="D25" s="68" t="s">
        <v>125</v>
      </c>
      <c r="E25" s="217">
        <v>2</v>
      </c>
      <c r="F25" s="217">
        <v>1</v>
      </c>
      <c r="G25" s="73" t="s">
        <v>126</v>
      </c>
      <c r="H25" s="95">
        <f t="shared" si="0"/>
        <v>1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7</v>
      </c>
      <c r="L25" s="104">
        <f>INDEX(AO25:AO28,MATCH(AK25,$AL25:$AL28,0))</f>
        <v>5</v>
      </c>
      <c r="M25" s="103">
        <f>INDEX(AP25:AP28,MATCH(AK25,$AL25:$AL28,0))</f>
        <v>2</v>
      </c>
      <c r="N25" s="123">
        <f>INDEX(AQ25:AQ28,MATCH(AK25,$AL25:$AL28,0))</f>
        <v>3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7</v>
      </c>
      <c r="AO25" s="23">
        <f>E24+E26+F28</f>
        <v>5</v>
      </c>
      <c r="AP25" s="22">
        <f>F24+F26+E28</f>
        <v>2</v>
      </c>
      <c r="AQ25" s="24">
        <f>AO25-AP25</f>
        <v>3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1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40203</v>
      </c>
      <c r="BA25" s="22">
        <f>10000*(AS25+AU25)+(E24-F24+F28-E28)*100+(E24+F28)</f>
        <v>60304</v>
      </c>
      <c r="BB25" s="22">
        <f>10000*(AT25+AU25)+(F28-E28+E26-F26)*100+(F28+E26)</f>
        <v>40103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 t="str">
        <f>IF(H26=0,"",IF(H26='Résultats officiels'!H26,1,""))</f>
        <v/>
      </c>
      <c r="C26" s="75" t="str">
        <f>IF(H26=0,"",IF(AND(H26='Résultats officiels'!H26,AJ!E26='Résultats officiels'!E26,'Résultats officiels'!F26=AJ!F26),1,""))</f>
        <v/>
      </c>
      <c r="D26" s="68" t="str">
        <f>D24</f>
        <v>France</v>
      </c>
      <c r="E26" s="217">
        <v>1</v>
      </c>
      <c r="F26" s="217">
        <v>1</v>
      </c>
      <c r="G26" s="73" t="str">
        <f>D25</f>
        <v>Pérou</v>
      </c>
      <c r="H26" s="95">
        <f t="shared" si="0"/>
        <v>3</v>
      </c>
      <c r="I26" s="106">
        <f>AI26</f>
        <v>2</v>
      </c>
      <c r="J26" s="124" t="str">
        <f>INDEX(AM25:AM28,MATCH(AK26,$AL25:$AL28,0))</f>
        <v>Pérou</v>
      </c>
      <c r="K26" s="108">
        <f>INDEX(AN25:AN28,MATCH(AK26,$AL25:$AL28,0))</f>
        <v>5</v>
      </c>
      <c r="L26" s="109">
        <f>INDEX(AO25:AO28,MATCH(AK26,$AL25:$AL28,0))</f>
        <v>5</v>
      </c>
      <c r="M26" s="108">
        <f>INDEX(AP25:AP28,MATCH(AK26,$AL25:$AL28,0))</f>
        <v>4</v>
      </c>
      <c r="N26" s="110">
        <f>INDEX(AQ25:AQ28,MATCH(AK26,$AL25:$AL28,0))</f>
        <v>1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2</v>
      </c>
      <c r="P26" s="293"/>
      <c r="Q26" s="97" t="str">
        <f>IF(AND('Résultats officiels'!O26&gt;0,U26='Résultats officiels'!U26),"E",IF(AND('Résultats officiels'!O28&gt;0,'Résultats officiels'!U28=AJ!U26),"E",""))</f>
        <v>E</v>
      </c>
      <c r="R26" s="98" t="str">
        <f>IF('Résultats officiels'!O26=0,"",IF(AND(U26='Résultats officiels'!U26,'Résultats officiels'!U27=AJ!U27),"A",""))</f>
        <v>A</v>
      </c>
      <c r="S26" s="286">
        <f>IF(O26=0,"",IF(AND(R26="A",O26='Résultats officiels'!O26),1,IF(AND(AJ!R27="A",AJ!O26='Résultats officiels'!O28),1,"")))</f>
        <v>1</v>
      </c>
      <c r="T26" s="287" t="str">
        <f>IF(O26=0,"",IF(AND(R26="A",O26='Résultats officiels'!O26,V26='Résultats officiels'!V26,'Résultats officiels'!V27=AJ!V27),1,IF(AND(AJ!R27="A",AJ!O26='Résultats officiels'!O28,AJ!V26='Résultats officiels'!V28,'Résultats officiels'!V29=AJ!V27),1,"")))</f>
        <v/>
      </c>
      <c r="U26" s="125" t="str">
        <f>IF(100*V8+W8&gt;100*V9+W9,U8,IF(100*V8+W8&lt;100*V9+W9,U9,CONCATENATE(U8," ou ",U9)))</f>
        <v>Uruguay</v>
      </c>
      <c r="V26" s="218">
        <v>0</v>
      </c>
      <c r="W26" s="12">
        <v>2</v>
      </c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1.9700000000000002</v>
      </c>
      <c r="AL26" s="28">
        <f>SUM(BD26:BG26)+2.46</f>
        <v>2.96</v>
      </c>
      <c r="AM26" s="21" t="str">
        <f>G24</f>
        <v>Australie</v>
      </c>
      <c r="AN26" s="22">
        <f>SUM(AR26:AU26)</f>
        <v>2</v>
      </c>
      <c r="AO26" s="23">
        <f>F24+F27+E29</f>
        <v>2</v>
      </c>
      <c r="AP26" s="22">
        <f>E24+E27+F29</f>
        <v>4</v>
      </c>
      <c r="AQ26" s="24">
        <f>AO26-AP26</f>
        <v>-2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1</v>
      </c>
      <c r="AU26" s="22">
        <f>IF(ISBLANK(F27),0,IF(F27&gt;E27,3,IF(F27=E27,1,0)))</f>
        <v>1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9802</v>
      </c>
      <c r="BA26" s="22">
        <f>10000*(AR26+AU26)+(F24-E24+F27-E27)*100+(F24+F27)</f>
        <v>9800</v>
      </c>
      <c r="BB26" s="22" t="s">
        <v>73</v>
      </c>
      <c r="BC26" s="24">
        <f>10000*(AT26+AU26)+(F27-E27+E29-F29)*100+(F27+E29)</f>
        <v>20002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-0.5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>
        <f>IF(H27=0,"",IF(H27='Résultats officiels'!H27,1,""))</f>
        <v>1</v>
      </c>
      <c r="C27" s="75" t="str">
        <f>IF(H27=0,"",IF(AND(H27='Résultats officiels'!H27,AJ!E27='Résultats officiels'!E27,'Résultats officiels'!F27=AJ!F27),1,""))</f>
        <v/>
      </c>
      <c r="D27" s="68" t="str">
        <f>G25</f>
        <v>Danemark</v>
      </c>
      <c r="E27" s="217">
        <v>0</v>
      </c>
      <c r="F27" s="217">
        <v>0</v>
      </c>
      <c r="G27" s="73" t="str">
        <f>G24</f>
        <v>Australie</v>
      </c>
      <c r="H27" s="95">
        <f t="shared" si="0"/>
        <v>3</v>
      </c>
      <c r="I27" s="106">
        <f>AI27</f>
        <v>3</v>
      </c>
      <c r="J27" s="68" t="str">
        <f>INDEX(AM25:AM28,MATCH(AK27,$AL25:$AL28,0))</f>
        <v>Australie</v>
      </c>
      <c r="K27" s="111">
        <f>INDEX(AN25:AN28,MATCH(AK27,$AL25:$AL28,0))</f>
        <v>2</v>
      </c>
      <c r="L27" s="112">
        <f>INDEX(AO25:AO28,MATCH(AK27,$AL25:$AL28,0))</f>
        <v>2</v>
      </c>
      <c r="M27" s="111">
        <f>INDEX(AP25:AP28,MATCH(AK27,$AL25:$AL28,0))</f>
        <v>4</v>
      </c>
      <c r="N27" s="113">
        <f>INDEX(AQ25:AQ28,MATCH(AK27,$AL25:$AL28,0))</f>
        <v>-2</v>
      </c>
      <c r="O27" s="293"/>
      <c r="P27" s="293"/>
      <c r="Q27" s="97" t="str">
        <f>IF(AND('Résultats officiels'!O26&gt;0,U27='Résultats officiels'!U27),"E",IF(AND('Résultats officiels'!O28&gt;0,'Résultats officiels'!U29=AJ!U27),"E",""))</f>
        <v>E</v>
      </c>
      <c r="R27" s="98" t="str">
        <f>IF('Résultats officiels'!O28=0,"",IF(AND(U26='Résultats officiels'!U28,'Résultats officiels'!U29=AJ!U27),"A",""))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0</v>
      </c>
      <c r="W27" s="12">
        <v>4</v>
      </c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2.96</v>
      </c>
      <c r="AL27" s="28">
        <f>SUM(BD27:BG27)+2.47</f>
        <v>1.9700000000000002</v>
      </c>
      <c r="AM27" s="21" t="str">
        <f>D25</f>
        <v>Pérou</v>
      </c>
      <c r="AN27" s="22">
        <f>SUM(AR27:AU27)</f>
        <v>5</v>
      </c>
      <c r="AO27" s="23">
        <f>E25+F26+F29</f>
        <v>5</v>
      </c>
      <c r="AP27" s="22">
        <f>F25+E26+E29</f>
        <v>4</v>
      </c>
      <c r="AQ27" s="24">
        <f>AO27-AP27</f>
        <v>1</v>
      </c>
      <c r="AR27" s="22">
        <f>IF(ISBLANK(F26),0,IF(AT25=3,0,IF(AT25=1,1,3)))</f>
        <v>1</v>
      </c>
      <c r="AS27" s="22">
        <f>IF(ISBLANK(F29),0,IF(F29&gt;E29,3,IF(F29=E29,1,0)))</f>
        <v>1</v>
      </c>
      <c r="AT27" s="22" t="s">
        <v>73</v>
      </c>
      <c r="AU27" s="22">
        <f>IF(ISBLANK(E25),0,IF(E25&gt;F25,3,IF(E25=F25,1,0)))</f>
        <v>3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1</v>
      </c>
      <c r="AZ27" s="23">
        <f>10000*(AR27+AS27)+(F26-E26+F29-E29)*100+(F26+F29)</f>
        <v>20003</v>
      </c>
      <c r="BA27" s="22" t="s">
        <v>73</v>
      </c>
      <c r="BB27" s="22">
        <f>10000*(AR27+AU27)+(E25-F25+F26-E26)*100+(E25+F26)</f>
        <v>40103</v>
      </c>
      <c r="BC27" s="24">
        <f>10000*(AS27+AU27)+(E25-F25+F29-E29)*100+(E25+F29)</f>
        <v>40104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-0.5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officiels'!H28,AJ!E28='Résultats officiels'!E28,'Résultats officiels'!F28=AJ!F28),1,""))</f>
        <v/>
      </c>
      <c r="D28" s="68" t="str">
        <f>G25</f>
        <v>Danemark</v>
      </c>
      <c r="E28" s="217">
        <v>1</v>
      </c>
      <c r="F28" s="217">
        <v>2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Danemark</v>
      </c>
      <c r="K28" s="115">
        <f>INDEX(AN25:AN28,MATCH(AK28,$AL25:$AL28,0))</f>
        <v>1</v>
      </c>
      <c r="L28" s="116">
        <f>INDEX(AO25:AO28,MATCH(AK28,$AL25:$AL28,0))</f>
        <v>2</v>
      </c>
      <c r="M28" s="115">
        <f>INDEX(AP25:AP28,MATCH(AK28,$AL25:$AL28,0))</f>
        <v>4</v>
      </c>
      <c r="N28" s="117">
        <f>INDEX(AQ25:AQ28,MATCH(AK28,$AL25:$AL28,0))</f>
        <v>-2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officiels'!U26=AJ!U28),"E",""))</f>
        <v/>
      </c>
      <c r="R28" s="98" t="str">
        <f>IF('Résultats officiels'!O28=0,"",IF(AND(U28='Résultats officiels'!U28,'Résultats officiels'!U29=AJ!U29),"A",""))</f>
        <v/>
      </c>
      <c r="S28" s="286" t="str">
        <f>IF(O28=0,"",IF(AND(R28="A",O28='Résultats officiels'!O28),1,IF(AND(AJ!R29="A",AJ!O28='Résultats officiels'!O26),1,"")))</f>
        <v/>
      </c>
      <c r="T28" s="287" t="str">
        <f>IF(O28=0,"",IF(AND(R28="A",O28='Résultats officiels'!O28,V28='Résultats officiels'!V28,'Résultats officiels'!V29=AJ!V29),1,IF(AND(AJ!R29="A",AJ!O28='Résultats officiels'!O26,AJ!V28='Résultats officiels'!V26,'Résultats officiels'!V27=AJ!V29),1,"")))</f>
        <v/>
      </c>
      <c r="U28" s="125" t="str">
        <f>IF(100*V12+W12&gt;100*V13+W13,U12,IF(100*V12+W12&lt;100*V13+W13,U13,CONCATENATE(U12," ou ",U13)))</f>
        <v>Espagne</v>
      </c>
      <c r="V28" s="218">
        <v>3</v>
      </c>
      <c r="W28" s="12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3.98</v>
      </c>
      <c r="AL28" s="30">
        <f>SUM(BD28:BG28)+2.48</f>
        <v>3.98</v>
      </c>
      <c r="AM28" s="31" t="str">
        <f>G25</f>
        <v>Danemark</v>
      </c>
      <c r="AN28" s="27">
        <f>SUM(AR28:AU28)</f>
        <v>1</v>
      </c>
      <c r="AO28" s="32">
        <f>F25+E27+E28</f>
        <v>2</v>
      </c>
      <c r="AP28" s="27">
        <f>E25+F27+F28</f>
        <v>4</v>
      </c>
      <c r="AQ28" s="33">
        <f>AO28-AP28</f>
        <v>-2</v>
      </c>
      <c r="AR28" s="27">
        <f>IF(ISBLANK(E28),0,IF(AU25=3,0,IF(AU25=1,1,3)))</f>
        <v>0</v>
      </c>
      <c r="AS28" s="27">
        <f>IF(ISBLANK(E27),0,IF(AU26=3,0,IF(AU26=1,1,3)))</f>
        <v>1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0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9901</v>
      </c>
      <c r="BB28" s="27">
        <f>10000*(AR28+AT28)+(E28-F28+F25-E25)*100+(E28+F25)</f>
        <v>-198</v>
      </c>
      <c r="BC28" s="33">
        <f>10000*(AS28+AT28)+(E27-F27+F25-E25)*100+(E27+F25)</f>
        <v>9901</v>
      </c>
      <c r="BD28" s="34">
        <f>-BG25</f>
        <v>0.5</v>
      </c>
      <c r="BE28" s="35">
        <f>-BG26</f>
        <v>0.5</v>
      </c>
      <c r="BF28" s="35">
        <f>-BG27</f>
        <v>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officiels'!H29,AJ!E29='Résultats officiels'!E29,'Résultats officiels'!F29=AJ!F29),1,""))</f>
        <v/>
      </c>
      <c r="D29" s="71" t="str">
        <f>G24</f>
        <v>Australie</v>
      </c>
      <c r="E29" s="217">
        <v>2</v>
      </c>
      <c r="F29" s="217">
        <v>2</v>
      </c>
      <c r="G29" s="74" t="str">
        <f>D25</f>
        <v>Pérou</v>
      </c>
      <c r="H29" s="95">
        <f t="shared" si="0"/>
        <v>3</v>
      </c>
      <c r="I29" s="118"/>
      <c r="J29" s="119" t="str">
        <f>IF(OR(I27&lt;3,I26&lt;2),"TIRAGE AU SORT !!!"," ")</f>
        <v xml:space="preserve"> 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officiels'!U27=AJ!U29),"E",""))</f>
        <v/>
      </c>
      <c r="R29" s="98" t="str">
        <f>IF('Résultats officiels'!O26=0,"",IF(AND(U28='Résultats officiels'!U26,'Résultats officiels'!U27=AJ!U29),"A",""))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Pérou</v>
      </c>
      <c r="V29" s="219">
        <v>0</v>
      </c>
      <c r="W29" s="12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officiels'!U32=AJ!U30),"E",""))</f>
        <v>E</v>
      </c>
      <c r="R30" s="98" t="str">
        <f>IF('Résultats officiels'!O30=0,"",IF(AND(U30='Résultats officiels'!U30,'Résultats officiels'!U31=AJ!U31),"A",""))</f>
        <v>A</v>
      </c>
      <c r="S30" s="286" t="str">
        <f>IF(O30=0,"",IF(AND(R30="A",O30='Résultats officiels'!O30),1,IF(AND(AJ!R31="A",AJ!O30='Résultats officiels'!O32),1,"")))</f>
        <v/>
      </c>
      <c r="T30" s="287" t="str">
        <f>IF(O30=0,"",IF(AND(R30="A",O30='Résultats officiels'!O30,V30='Résultats officiels'!V30,'Résultats officiels'!V31=AJ!V31),1,IF(AND(AJ!R31="A",AJ!O30='Résultats officiels'!O32,AJ!V30='Résultats officiels'!V32,'Résultats officiels'!V33=AJ!V31),1,"")))</f>
        <v/>
      </c>
      <c r="U30" s="125" t="str">
        <f>IF(100*V16+W16&gt;100*V17+W17,U16,IF(100*V16+W16&lt;100*V17+W17,U17,CONCATENATE(U16," ou ",U17)))</f>
        <v>Brésil</v>
      </c>
      <c r="V30" s="218">
        <v>3</v>
      </c>
      <c r="W30" s="12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officiels'!U33=AJ!U31),"E",""))</f>
        <v>E</v>
      </c>
      <c r="R31" s="98" t="str">
        <f>IF('Résultats officiels'!O32=0,"",IF(AND(U30='Résultats officiels'!U32,'Résultats officiels'!U33=AJ!U31),"A",""))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1</v>
      </c>
      <c r="W31" s="12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officiels'!H32,AJ!E32='Résultats officiels'!E32,'Résultats officiels'!F32=AJ!F32),1,""))</f>
        <v/>
      </c>
      <c r="D32" s="67" t="s">
        <v>94</v>
      </c>
      <c r="E32" s="217">
        <v>4</v>
      </c>
      <c r="F32" s="217">
        <v>1</v>
      </c>
      <c r="G32" s="72" t="s">
        <v>127</v>
      </c>
      <c r="H32" s="95">
        <f t="shared" si="0"/>
        <v>1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officiels'!U30=AJ!U32),"E",""))</f>
        <v/>
      </c>
      <c r="R32" s="98" t="str">
        <f>IF('Résultats officiels'!O32=0,"",IF(AND(U32='Résultats officiels'!U32,'Résultats officiels'!U33=AJ!U33),"A",""))</f>
        <v/>
      </c>
      <c r="S32" s="286" t="str">
        <f>IF(O32=0,"",IF(AND(R32="A",O32='Résultats officiels'!O32),1,IF(AND(AJ!R33="A",AJ!O32='Résultats officiels'!O30),1,"")))</f>
        <v/>
      </c>
      <c r="T32" s="287" t="str">
        <f>IF(O32=0,"",IF(AND(R32="A",O32='Résultats officiels'!O32,V32='Résultats officiels'!V32,'Résultats officiels'!V33=AJ!V33),1,IF(AND(AJ!R33="A",AJ!O32='Résultats officiels'!O30,AJ!V32='Résultats officiels'!V30,'Résultats officiels'!V31=AJ!V33),1,"")))</f>
        <v/>
      </c>
      <c r="U32" s="125" t="str">
        <f>IF(100*V20+W20&gt;100*V21+W21,U20,IF(100*V20+W20&lt;100*V21+W21,U21,CONCATENATE(U20," ou ",U21)))</f>
        <v>Allemagne</v>
      </c>
      <c r="V32" s="218">
        <v>4</v>
      </c>
      <c r="W32" s="12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officiels'!H33,AJ!E33='Résultats officiels'!E33,'Résultats officiels'!F33=AJ!F33),1,""))</f>
        <v/>
      </c>
      <c r="D33" s="68" t="s">
        <v>37</v>
      </c>
      <c r="E33" s="217">
        <v>2</v>
      </c>
      <c r="F33" s="217">
        <v>2</v>
      </c>
      <c r="G33" s="73" t="s">
        <v>97</v>
      </c>
      <c r="H33" s="95">
        <f t="shared" si="0"/>
        <v>3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7</v>
      </c>
      <c r="L33" s="104">
        <f>INDEX(AO33:AO36,MATCH(AK33,$AL33:$AL36,0))</f>
        <v>7</v>
      </c>
      <c r="M33" s="103">
        <f>INDEX(AP33:AP36,MATCH(AK33,$AL33:$AL36,0))</f>
        <v>3</v>
      </c>
      <c r="N33" s="123">
        <f>INDEX(AQ33:AQ36,MATCH(AK33,$AL33:$AL36,0))</f>
        <v>4</v>
      </c>
      <c r="O33" s="293"/>
      <c r="P33" s="293"/>
      <c r="Q33" s="97" t="str">
        <f>IF(AND('Résultats officiels'!O32&gt;0,U33='Résultats officiels'!U33),"E",IF(AND('Résultats officiels'!O30&gt;0,'Résultats officiels'!U31=AJ!U33),"E",""))</f>
        <v/>
      </c>
      <c r="R33" s="98" t="str">
        <f>IF('Résultats officiels'!O30=0,"",IF(AND(U32='Résultats officiels'!U30,'Résultats officiels'!U31=AJ!U33),"A",""))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Colombie</v>
      </c>
      <c r="V33" s="219">
        <v>1</v>
      </c>
      <c r="W33" s="12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7</v>
      </c>
      <c r="AO33" s="23">
        <f>E32+E34+F36</f>
        <v>7</v>
      </c>
      <c r="AP33" s="22">
        <f>F32+F34+E36</f>
        <v>3</v>
      </c>
      <c r="AQ33" s="24">
        <f>AO33-AP33</f>
        <v>4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1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40305</v>
      </c>
      <c r="BA33" s="22">
        <f>10000*(AS33+AU33)+(E32-F32+F36-E36)*100+(E32+F36)</f>
        <v>60406</v>
      </c>
      <c r="BB33" s="22">
        <f>10000*(AT33+AU33)+(F36-E36+E34-F34)*100+(F36+E34)</f>
        <v>40103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officiels'!H34,AJ!E34='Résultats officiels'!E34,'Résultats officiels'!F34=AJ!F34),1,""))</f>
        <v/>
      </c>
      <c r="D34" s="68" t="str">
        <f>D32</f>
        <v>Argentine</v>
      </c>
      <c r="E34" s="217">
        <v>1</v>
      </c>
      <c r="F34" s="217">
        <v>1</v>
      </c>
      <c r="G34" s="73" t="str">
        <f>D33</f>
        <v>Croatie</v>
      </c>
      <c r="H34" s="95">
        <f t="shared" si="0"/>
        <v>3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5</v>
      </c>
      <c r="L34" s="109">
        <f>INDEX(AO33:AO36,MATCH(AK34,$AL33:$AL36,0))</f>
        <v>5</v>
      </c>
      <c r="M34" s="108">
        <f>INDEX(AP33:AP36,MATCH(AK34,$AL33:$AL36,0))</f>
        <v>3</v>
      </c>
      <c r="N34" s="110">
        <f>INDEX(AQ33:AQ36,MATCH(AK34,$AL33:$AL36,0))</f>
        <v>2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3.96</v>
      </c>
      <c r="AM34" s="21" t="str">
        <f>G32</f>
        <v>Islande</v>
      </c>
      <c r="AN34" s="22">
        <f>SUM(AR34:AU34)</f>
        <v>0</v>
      </c>
      <c r="AO34" s="23">
        <f>F32+F35+E37</f>
        <v>2</v>
      </c>
      <c r="AP34" s="22">
        <f>E32+E35+F37</f>
        <v>9</v>
      </c>
      <c r="AQ34" s="24">
        <f>AO34-AP34</f>
        <v>-7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-499</v>
      </c>
      <c r="BA34" s="22">
        <f>10000*(AR34+AU34)+(F32-E32+F35-E35)*100+(F32+F35)</f>
        <v>-498</v>
      </c>
      <c r="BB34" s="22" t="s">
        <v>73</v>
      </c>
      <c r="BC34" s="24">
        <f>10000*(AT34+AU34)+(F35-E35+E37-F37)*100+(F35+E37)</f>
        <v>-399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>
        <f>IF(H35=0,"",IF(H35='Résultats officiels'!H35,1,""))</f>
        <v>1</v>
      </c>
      <c r="C35" s="75" t="str">
        <f>IF(H35=0,"",IF(AND(H35='Résultats officiels'!H35,AJ!E35='Résultats officiels'!E35,'Résultats officiels'!F35=AJ!F35),1,""))</f>
        <v/>
      </c>
      <c r="D35" s="68" t="str">
        <f>G33</f>
        <v>Nigéria</v>
      </c>
      <c r="E35" s="217">
        <v>3</v>
      </c>
      <c r="F35" s="217">
        <v>1</v>
      </c>
      <c r="G35" s="73" t="str">
        <f>G32</f>
        <v>Islande</v>
      </c>
      <c r="H35" s="95">
        <f t="shared" si="0"/>
        <v>1</v>
      </c>
      <c r="I35" s="106">
        <f>AI35</f>
        <v>3</v>
      </c>
      <c r="J35" s="68" t="str">
        <f>INDEX(AM33:AM36,MATCH(AK35,$AL33:$AL36,0))</f>
        <v>Nigéria</v>
      </c>
      <c r="K35" s="111">
        <f>INDEX(AN33:AN36,MATCH(AK35,$AL33:$AL36,0))</f>
        <v>4</v>
      </c>
      <c r="L35" s="112">
        <f>INDEX(AO33:AO36,MATCH(AK35,$AL33:$AL36,0))</f>
        <v>6</v>
      </c>
      <c r="M35" s="111">
        <f>INDEX(AP33:AP36,MATCH(AK35,$AL33:$AL36,0))</f>
        <v>5</v>
      </c>
      <c r="N35" s="113">
        <f>INDEX(AQ33:AQ36,MATCH(AK35,$AL33:$AL36,0))</f>
        <v>1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2.98</v>
      </c>
      <c r="AL35" s="28">
        <f>SUM(BD35:BG35)+2.47</f>
        <v>1.9700000000000002</v>
      </c>
      <c r="AM35" s="21" t="str">
        <f>D33</f>
        <v>Croatie</v>
      </c>
      <c r="AN35" s="22">
        <f>SUM(AR35:AU35)</f>
        <v>5</v>
      </c>
      <c r="AO35" s="23">
        <f>E33+F34+F37</f>
        <v>5</v>
      </c>
      <c r="AP35" s="22">
        <f>F33+E34+E37</f>
        <v>3</v>
      </c>
      <c r="AQ35" s="24">
        <f>AO35-AP35</f>
        <v>2</v>
      </c>
      <c r="AR35" s="22">
        <f>IF(ISBLANK(F34),0,IF(AT33=3,0,IF(AT33=1,1,3)))</f>
        <v>1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1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40203</v>
      </c>
      <c r="BA35" s="22" t="s">
        <v>73</v>
      </c>
      <c r="BB35" s="22">
        <f>10000*(AR35+AU35)+(E33-F33+F34-E34)*100+(E33+F34)</f>
        <v>20003</v>
      </c>
      <c r="BC35" s="24">
        <f>10000*(AS35+AU35)+(E33-F33+F37-E37)*100+(E33+F37)</f>
        <v>40204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>
        <f>IF(H36=0,"",IF(AND(H36='Résultats officiels'!H36,AJ!E36='Résultats officiels'!E36,'Résultats officiels'!F36=AJ!F36),1,""))</f>
        <v>1</v>
      </c>
      <c r="D36" s="68" t="str">
        <f>G33</f>
        <v>Nigéria</v>
      </c>
      <c r="E36" s="217">
        <v>1</v>
      </c>
      <c r="F36" s="217">
        <v>2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Islande</v>
      </c>
      <c r="K36" s="115">
        <f>INDEX(AN33:AN36,MATCH(AK36,$AL33:$AL36,0))</f>
        <v>0</v>
      </c>
      <c r="L36" s="116">
        <f>INDEX(AO33:AO36,MATCH(AK36,$AL33:$AL36,0))</f>
        <v>2</v>
      </c>
      <c r="M36" s="115">
        <f>INDEX(AP33:AP36,MATCH(AK36,$AL33:$AL36,0))</f>
        <v>9</v>
      </c>
      <c r="N36" s="117">
        <f>INDEX(AQ33:AQ36,MATCH(AK36,$AL33:$AL36,0))</f>
        <v>-7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officiels'!U38=AJ!U36),"E",""))</f>
        <v>E</v>
      </c>
      <c r="R36" s="98" t="str">
        <f>IF('Résultats officiels'!O36=0,"",IF(AND(U36='Résultats officiels'!U36,'Résultats officiels'!U37=AJ!U37),"A",""))</f>
        <v/>
      </c>
      <c r="S36" s="286" t="str">
        <f>IF(O36=0,"",IF(AND(R36="A",O36='Résultats officiels'!O36),1,IF(AND(AJ!R37="A",AJ!O36='Résultats officiels'!O38),1,"")))</f>
        <v/>
      </c>
      <c r="T36" s="297" t="str">
        <f>IF(O36=0,"",IF(AND(R36="A",O36='Résultats officiels'!O36,V36='Résultats officiels'!V36,'Résultats officiels'!V37=AJ!V37),1,IF(AND(AJ!R37="A",AJ!O36='Résultats officiels'!O38,AJ!V36='Résultats officiels'!V38,'Résultats officiels'!V39=AJ!V37),1,"")))</f>
        <v/>
      </c>
      <c r="U36" s="128" t="str">
        <f>IF(100*V26+W26&gt;100*V27+W27,U26,IF(100*V26+W26&lt;100*V27+W27,U27,IF(X27*X26=1,"-",CONCATENATE(U26," ou ",U27))))</f>
        <v>France</v>
      </c>
      <c r="V36" s="218">
        <v>1</v>
      </c>
      <c r="W36" s="12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3.96</v>
      </c>
      <c r="AL36" s="30">
        <f>SUM(BD36:BG36)+2.48</f>
        <v>2.98</v>
      </c>
      <c r="AM36" s="31" t="str">
        <f>G33</f>
        <v>Nigéria</v>
      </c>
      <c r="AN36" s="27">
        <f>SUM(AR36:AU36)</f>
        <v>4</v>
      </c>
      <c r="AO36" s="32">
        <f>F33+E35+E36</f>
        <v>6</v>
      </c>
      <c r="AP36" s="27">
        <f>E33+F35+F36</f>
        <v>5</v>
      </c>
      <c r="AQ36" s="33">
        <f>AO36-AP36</f>
        <v>1</v>
      </c>
      <c r="AR36" s="27">
        <f>IF(ISBLANK(E36),0,IF(AU33=3,0,IF(AU33=1,1,3)))</f>
        <v>0</v>
      </c>
      <c r="AS36" s="27">
        <f>IF(ISBLANK(E35),0,IF(AU34=3,0,IF(AU34=1,1,3)))</f>
        <v>3</v>
      </c>
      <c r="AT36" s="27">
        <f>IF(ISBLANK(F33),0,IF(AU35=3,0,IF(AU35=1,1,3)))</f>
        <v>1</v>
      </c>
      <c r="AU36" s="27" t="s">
        <v>73</v>
      </c>
      <c r="AV36" s="32" t="b">
        <f>10*(AQ33-AQ36)+AO33-AO36&lt;0</f>
        <v>0</v>
      </c>
      <c r="AW36" s="27" t="b">
        <f>10*(AQ34-AQ36)+AO34-AO36&lt;0</f>
        <v>1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30104</v>
      </c>
      <c r="BB36" s="27">
        <f>10000*(AR36+AT36)+(E36-F36+F33-E33)*100+(E36+F33)</f>
        <v>9903</v>
      </c>
      <c r="BC36" s="33">
        <f>10000*(AS36+AT36)+(E35-F35+F33-E33)*100+(E35+F33)</f>
        <v>40205</v>
      </c>
      <c r="BD36" s="34">
        <f>-BG33</f>
        <v>0.5</v>
      </c>
      <c r="BE36" s="35">
        <f>-BG34</f>
        <v>-0.5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 t="str">
        <f>IF(H37=0,"",IF(AND(H37='Résultats officiels'!H37,AJ!E37='Résultats officiels'!E37,'Résultats officiels'!F37=AJ!F37),1,""))</f>
        <v/>
      </c>
      <c r="D37" s="71" t="str">
        <f>G32</f>
        <v>Islande</v>
      </c>
      <c r="E37" s="217">
        <v>0</v>
      </c>
      <c r="F37" s="217">
        <v>2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officiels'!U39=AJ!U37),"E",""))</f>
        <v/>
      </c>
      <c r="R37" s="98" t="str">
        <f>IF('Résultats officiels'!O38=0,"",IF(AND(U36='Résultats officiels'!U38,'Résultats officiels'!U39=AJ!U37),"A",""))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2</v>
      </c>
      <c r="W37" s="12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officiels'!U36=AJ!U38),"E",""))</f>
        <v/>
      </c>
      <c r="R38" s="98" t="str">
        <f>IF('Résultats officiels'!O38=0,"",IF(AND(U38='Résultats officiels'!U38,'Résultats officiels'!U39=AJ!U39),"A",""))</f>
        <v/>
      </c>
      <c r="S38" s="286" t="str">
        <f>IF(O38=0,"",IF(AND(R38="A",O38='Résultats officiels'!O38),1,IF(AND(AJ!R39="A",AJ!O38='Résultats officiels'!O36),1,"")))</f>
        <v/>
      </c>
      <c r="T38" s="297" t="str">
        <f>IF(O38=0,"",IF(AND(R38="A",O38='Résultats officiels'!O38,V38='Résultats officiels'!V38,'Résultats officiels'!V39=AJ!V39),1,IF(AND(AJ!R39="A",AJ!O38='Résultats officiels'!O36,AJ!V38='Résultats officiels'!V36,'Résultats officiels'!V37=AJ!V39),1,"")))</f>
        <v/>
      </c>
      <c r="U38" s="125" t="str">
        <f>IF(100*V28+W28&gt;100*V29+W29,U28,IF(100*V28+W28&lt;100*V29+W29,U29,IF(X30*X31=1,"-",CONCATENATE(U28," ou ",U29))))</f>
        <v>Espagne</v>
      </c>
      <c r="V38" s="218">
        <v>3</v>
      </c>
      <c r="W38" s="12">
        <v>3</v>
      </c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officiels'!U37=AJ!U39),"E",""))</f>
        <v/>
      </c>
      <c r="R39" s="98" t="str">
        <f>IF('Résultats officiels'!O36=0,"",IF(AND(U38='Résultats officiels'!U36,'Résultats officiels'!U37=AJ!U39),"A",""))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3</v>
      </c>
      <c r="W39" s="12">
        <v>4</v>
      </c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>
        <f>IF(H40=0,"",IF(H40='Résultats officiels'!H40,1,""))</f>
        <v>1</v>
      </c>
      <c r="C40" s="75" t="str">
        <f>IF(H40=0,"",IF(AND(H40='Résultats officiels'!H40,AJ!E40='Résultats officiels'!E40,'Résultats officiels'!F40=AJ!F40),1,""))</f>
        <v/>
      </c>
      <c r="D40" s="67" t="s">
        <v>83</v>
      </c>
      <c r="E40" s="217">
        <v>1</v>
      </c>
      <c r="F40" s="217">
        <v>3</v>
      </c>
      <c r="G40" s="72" t="s">
        <v>128</v>
      </c>
      <c r="H40" s="95">
        <f t="shared" si="0"/>
        <v>2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officiels'!H41,AJ!E41='Résultats officiels'!E41,'Résultats officiels'!F41=AJ!F41),1,""))</f>
        <v/>
      </c>
      <c r="D41" s="68" t="s">
        <v>36</v>
      </c>
      <c r="E41" s="217">
        <v>1</v>
      </c>
      <c r="F41" s="217">
        <v>0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7</v>
      </c>
      <c r="L41" s="104">
        <f>INDEX(AO41:AO44,MATCH(AK41,$AL41:$AL44,0))</f>
        <v>6</v>
      </c>
      <c r="M41" s="103">
        <f>INDEX(AP41:AP44,MATCH(AK41,$AL41:$AL44,0))</f>
        <v>1</v>
      </c>
      <c r="N41" s="123">
        <f>INDEX(AQ41:AQ44,MATCH(AK41,$AL41:$AL44,0))</f>
        <v>5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3.95</v>
      </c>
      <c r="AM41" s="21" t="str">
        <f>D40</f>
        <v>Costa Rica</v>
      </c>
      <c r="AN41" s="22">
        <f>SUM(AR41:AU41)</f>
        <v>0</v>
      </c>
      <c r="AO41" s="23">
        <f>E40+E42+F44</f>
        <v>1</v>
      </c>
      <c r="AP41" s="22">
        <f>F40+F42+E44</f>
        <v>10</v>
      </c>
      <c r="AQ41" s="24">
        <f>AO41-AP41</f>
        <v>-9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-599</v>
      </c>
      <c r="BA41" s="22">
        <f>10000*(AS41+AU41)+(E40-F40+F44-E44)*100+(E40+F44)</f>
        <v>-499</v>
      </c>
      <c r="BB41" s="22">
        <f>10000*(AT41+AU41)+(F44-E44+E42-F42)*100+(F44+E42)</f>
        <v>-700</v>
      </c>
      <c r="BC41" s="24" t="s">
        <v>73</v>
      </c>
      <c r="BD41" s="23" t="s">
        <v>73</v>
      </c>
      <c r="BE41" s="25">
        <f>IF($AN41&gt;$AN42,-0.5,IF($AN42&gt;$AN41,0.5,IF(AW41,-0.5,IF(AV42,0.5,BU41))))</f>
        <v>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officiels'!H42,AJ!E42='Résultats officiels'!E42,'Résultats officiels'!F42=AJ!F42),1,""))</f>
        <v/>
      </c>
      <c r="D42" s="68" t="str">
        <f>D40</f>
        <v>Costa Rica</v>
      </c>
      <c r="E42" s="217">
        <v>0</v>
      </c>
      <c r="F42" s="217">
        <v>4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6</v>
      </c>
      <c r="L42" s="109">
        <f>INDEX(AO41:AO44,MATCH(AK42,$AL41:$AL44,0))</f>
        <v>4</v>
      </c>
      <c r="M42" s="108">
        <f>INDEX(AP41:AP44,MATCH(AK42,$AL41:$AL44,0))</f>
        <v>1</v>
      </c>
      <c r="N42" s="110">
        <f>INDEX(AQ41:AQ44,MATCH(AK42,$AL41:$AL44,0))</f>
        <v>3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2.96</v>
      </c>
      <c r="AM42" s="21" t="str">
        <f>G40</f>
        <v>Serbie</v>
      </c>
      <c r="AN42" s="22">
        <f>SUM(AR42:AU42)</f>
        <v>4</v>
      </c>
      <c r="AO42" s="23">
        <f>F40+F43+E45</f>
        <v>4</v>
      </c>
      <c r="AP42" s="22">
        <f>E40+E43+F45</f>
        <v>3</v>
      </c>
      <c r="AQ42" s="24">
        <f>AO42-AP42</f>
        <v>1</v>
      </c>
      <c r="AR42" s="22">
        <f>IF(ISBLANK(F40),0,IF(AS41=3,0,IF(AS41=1,1,3)))</f>
        <v>3</v>
      </c>
      <c r="AS42" s="22" t="s">
        <v>73</v>
      </c>
      <c r="AT42" s="22">
        <f>IF(ISBLANK(E45),0,IF(AS43=3,0,IF(AS43=1,1,3)))</f>
        <v>1</v>
      </c>
      <c r="AU42" s="22">
        <f>IF(ISBLANK(F43),0,IF(F43&gt;E43,3,IF(F43=E43,1,0)))</f>
        <v>0</v>
      </c>
      <c r="AV42" s="23" t="b">
        <f>(10*(AQ41-AQ42)+AO41-AO42&lt;0)</f>
        <v>1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40204</v>
      </c>
      <c r="BA42" s="22">
        <f>10000*(AR42+AU42)+(F40-E40+F43-E43)*100+(F40+F43)</f>
        <v>30103</v>
      </c>
      <c r="BB42" s="22" t="s">
        <v>73</v>
      </c>
      <c r="BC42" s="24">
        <f>10000*(AT42+AU42)+(F43-E43+E45-F45)*100+(F43+E45)</f>
        <v>9901</v>
      </c>
      <c r="BD42" s="29">
        <f>-BE41</f>
        <v>-0.5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 t="str">
        <f>IF(H43=0,"",IF(AND(H43='Résultats officiels'!H43,AJ!E43='Résultats officiels'!E43,'Résultats officiels'!F43=AJ!F43),1,""))</f>
        <v/>
      </c>
      <c r="D43" s="68" t="str">
        <f>G41</f>
        <v>Suisse</v>
      </c>
      <c r="E43" s="217">
        <v>1</v>
      </c>
      <c r="F43" s="217">
        <v>0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Serbie</v>
      </c>
      <c r="K43" s="111">
        <f>INDEX(AN41:AN44,MATCH(AK43,$AL41:$AL44,0))</f>
        <v>4</v>
      </c>
      <c r="L43" s="112">
        <f>INDEX(AO41:AO44,MATCH(AK43,$AL41:$AL44,0))</f>
        <v>4</v>
      </c>
      <c r="M43" s="111">
        <f>INDEX(AP41:AP44,MATCH(AK43,$AL41:$AL44,0))</f>
        <v>3</v>
      </c>
      <c r="N43" s="113">
        <f>INDEX(AQ41:AQ44,MATCH(AK43,$AL41:$AL44,0))</f>
        <v>1</v>
      </c>
      <c r="O43" s="173"/>
      <c r="P43" s="173"/>
      <c r="Q43" s="97" t="str">
        <f>IF(AND('Résultats officiels'!O41&gt;0,U43='Résultats officiels'!U43),"E",IF(AND('Résultats officiels'!O41&gt;0,'Résultats officiels'!U44=AJ!U43),"E",""))</f>
        <v/>
      </c>
      <c r="R43" s="98" t="str">
        <f>IF('Résultats officiels'!O41=0,"",IF(AND(U43='Résultats officiels'!U43,'Résultats officiels'!U44=AJ!U44),"A",""))</f>
        <v/>
      </c>
      <c r="S43" s="286" t="str">
        <f>IF(O41=0,"",IF(AND(R43="A",O41='Résultats officiels'!O41),1,IF(AND(AJ!R44="A",AJ!O41='Résultats officiels'!O41),1,"")))</f>
        <v/>
      </c>
      <c r="T43" s="287" t="str">
        <f>IF(O41=0,"",IF(AND(R43="A",O41='Résultats officiels'!O41,V43='Résultats officiels'!V43,'Résultats officiels'!V44=AJ!V44),1,IF(AND(AJ!R44="A",AJ!O41='Résultats officiels'!O41,AJ!V43='Résultats officiels'!V44,'Résultats officiels'!V43=AJ!V44),1,"")))</f>
        <v/>
      </c>
      <c r="U43" s="125" t="str">
        <f>IF(100*V36+W36&gt;100*V37+W37,U36,IF(100*V36+W36&lt;100*V37+W37,U37," - "))</f>
        <v>Brésil</v>
      </c>
      <c r="V43" s="218">
        <v>2</v>
      </c>
      <c r="W43" s="100"/>
      <c r="X43" s="147" t="str">
        <f>IF(AND('Résultats officiels'!X41&gt;0,AA43='Résultats officiels'!AA43),"E",IF(AND('Résultats officiels'!X41&gt;0,'Résultats officiels'!AA44=AJ!AA43),"E",""))</f>
        <v/>
      </c>
      <c r="Y43" s="286" t="str">
        <f>IF(X41=0,"",IF(AND(X45="A",X41='Résultats officiels'!X41),1,IF(AND(X46="A",AJ!X41='Résultats officiels'!X41),1,"")))</f>
        <v/>
      </c>
      <c r="Z43" s="287" t="str">
        <f>IF(X41=0,"",IF(AND(X45="A",X41='Résultats officiels'!X41,AB43='Résultats officiels'!AB43,'Résultats officiels'!AB44=AJ!AB44),1,IF(AND(AJ!X46="A",AJ!X41='Résultats officiels'!X41,AJ!AB43='Résultats officiels'!AB44,'Résultats officiels'!AB43=AJ!AB44),1,"")))</f>
        <v/>
      </c>
      <c r="AA43" s="100" t="str">
        <f>IF(100*V36+W36&gt;100*V37+W37,U37,IF(100*V36+W36&lt;100*V37+W37,U36," - "))</f>
        <v>France</v>
      </c>
      <c r="AB43" s="217">
        <v>2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2.96</v>
      </c>
      <c r="AL43" s="28">
        <f>SUM(BD43:BG43)+2.47</f>
        <v>0.9700000000000002</v>
      </c>
      <c r="AM43" s="21" t="str">
        <f>D41</f>
        <v>Brésil</v>
      </c>
      <c r="AN43" s="22">
        <f>SUM(AR43:AU43)</f>
        <v>7</v>
      </c>
      <c r="AO43" s="23">
        <f>E41+F42+F45</f>
        <v>6</v>
      </c>
      <c r="AP43" s="22">
        <f>F41+E42+E45</f>
        <v>1</v>
      </c>
      <c r="AQ43" s="24">
        <f>AO43-AP43</f>
        <v>5</v>
      </c>
      <c r="AR43" s="22">
        <f>IF(ISBLANK(F42),0,IF(AT41=3,0,IF(AT41=1,1,3)))</f>
        <v>3</v>
      </c>
      <c r="AS43" s="22">
        <f>IF(ISBLANK(F45),0,IF(F45&gt;E45,3,IF(F45=E45,1,0)))</f>
        <v>1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40405</v>
      </c>
      <c r="BA43" s="22" t="s">
        <v>73</v>
      </c>
      <c r="BB43" s="22">
        <f>10000*(AR43+AU43)+(E41-F41+F42-E42)*100+(E41+F42)</f>
        <v>60505</v>
      </c>
      <c r="BC43" s="24">
        <f>10000*(AS43+AU43)+(E41-F41+F45-E45)*100+(E41+F45)</f>
        <v>40102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officiels'!H44,AJ!E44='Résultats officiels'!E44,'Résultats officiels'!F44=AJ!F44),1,""))</f>
        <v/>
      </c>
      <c r="D44" s="68" t="str">
        <f>G41</f>
        <v>Suisse</v>
      </c>
      <c r="E44" s="217">
        <v>3</v>
      </c>
      <c r="F44" s="217">
        <v>0</v>
      </c>
      <c r="G44" s="73" t="str">
        <f>D40</f>
        <v>Costa Rica</v>
      </c>
      <c r="H44" s="95">
        <f t="shared" si="0"/>
        <v>1</v>
      </c>
      <c r="I44" s="114">
        <f>AI44</f>
        <v>4</v>
      </c>
      <c r="J44" s="71" t="str">
        <f>INDEX(AM41:AM44,MATCH(AK44,$AL41:$AL44,0))</f>
        <v>Costa Rica</v>
      </c>
      <c r="K44" s="115">
        <f>INDEX(AN41:AN44,MATCH(AK44,$AL41:$AL44,0))</f>
        <v>0</v>
      </c>
      <c r="L44" s="116">
        <f>INDEX(AO41:AO44,MATCH(AK44,$AL41:$AL44,0))</f>
        <v>1</v>
      </c>
      <c r="M44" s="115">
        <f>INDEX(AP41:AP44,MATCH(AK44,$AL41:$AL44,0))</f>
        <v>10</v>
      </c>
      <c r="N44" s="117">
        <f>INDEX(AQ41:AQ44,MATCH(AK44,$AL41:$AL44,0))</f>
        <v>-9</v>
      </c>
      <c r="O44" s="173"/>
      <c r="P44" s="173"/>
      <c r="Q44" s="97" t="str">
        <f>IF(AND('Résultats officiels'!O41&gt;0,U44='Résultats officiels'!U44),"E",IF(AND('Résultats officiels'!O41&gt;0,'Résultats officiels'!U43=AJ!U44),"E",""))</f>
        <v/>
      </c>
      <c r="R44" s="98" t="str">
        <f>IF('Résultats officiels'!O41=0,"",IF(AND(U43='Résultats officiels'!U44,'Résultats officiels'!U43=AJ!U44),"A",""))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Allemagne</v>
      </c>
      <c r="V44" s="219">
        <v>3</v>
      </c>
      <c r="W44" s="100"/>
      <c r="X44" s="147" t="str">
        <f>IF(AND('Résultats officiels'!X41&gt;0,AA44='Résultats officiels'!AA44),"E",IF(AND('Résultats officiels'!X41&gt;0,'Résultats officiels'!AA43=AJ!AA44),"E",""))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Espagne</v>
      </c>
      <c r="AB44" s="219">
        <v>1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3.95</v>
      </c>
      <c r="AL44" s="30">
        <f>SUM(BD44:BG44)+2.48</f>
        <v>1.98</v>
      </c>
      <c r="AM44" s="31" t="str">
        <f>G41</f>
        <v>Suisse</v>
      </c>
      <c r="AN44" s="27">
        <f>SUM(AR44:AU44)</f>
        <v>6</v>
      </c>
      <c r="AO44" s="32">
        <f>F41+E43+E44</f>
        <v>4</v>
      </c>
      <c r="AP44" s="27">
        <f>E41+F43+F44</f>
        <v>1</v>
      </c>
      <c r="AQ44" s="33">
        <f>AO44-AP44</f>
        <v>3</v>
      </c>
      <c r="AR44" s="27">
        <f>IF(ISBLANK(E44),0,IF(AU41=3,0,IF(AU41=1,1,3)))</f>
        <v>3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60404</v>
      </c>
      <c r="BB44" s="27">
        <f>10000*(AR44+AT44)+(E44-F44+F41-E41)*100+(E44+F41)</f>
        <v>30203</v>
      </c>
      <c r="BC44" s="33">
        <f>10000*(AS44+AT44)+(E43-F43+F41-E41)*100+(E43+F41)</f>
        <v>30001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 t="str">
        <f>IF(H45=0,"",IF(H45='Résultats officiels'!H45,1,""))</f>
        <v/>
      </c>
      <c r="C45" s="75" t="str">
        <f>IF(H45=0,"",IF(AND(H45='Résultats officiels'!H45,AJ!E45='Résultats officiels'!E45,'Résultats officiels'!F45=AJ!F45),1,""))</f>
        <v/>
      </c>
      <c r="D45" s="71" t="str">
        <f>G40</f>
        <v>Serbie</v>
      </c>
      <c r="E45" s="217">
        <v>1</v>
      </c>
      <c r="F45" s="217">
        <v>1</v>
      </c>
      <c r="G45" s="74" t="str">
        <f>D41</f>
        <v>Brésil</v>
      </c>
      <c r="H45" s="95">
        <f t="shared" si="0"/>
        <v>3</v>
      </c>
      <c r="I45" s="118"/>
      <c r="J45" s="119" t="str">
        <f>IF(OR(I43&lt;3,I42&lt;2),"TIRAGE AU SORT !!!"," ")</f>
        <v xml:space="preserve"> 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officiels'!AA44=AJ!AA44),"A",""))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officiels'!U46=AJ!U46),"C","")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Allemagne</v>
      </c>
      <c r="V46" s="130"/>
      <c r="W46" s="95"/>
      <c r="X46" s="148" t="str">
        <f>IF('Résultats officiels'!X41=0,"",IF(AND(AA43='Résultats officiels'!AA44,'Résultats officiels'!AA43=AJ!AA44),"A",""))</f>
        <v/>
      </c>
      <c r="Y46" s="288" t="s">
        <v>92</v>
      </c>
      <c r="Z46" s="257"/>
      <c r="AA46" s="282" t="str">
        <f>IF(100*V43+W43&gt;100*V44+W44,U44,IF(100*V44+W44&gt;100*V43+W43,U43,"-"))</f>
        <v>Brésil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officiels'!AA46=AJ!AA46),"S","")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officiels'!H48,AJ!E48='Résultats officiels'!E48,'Résultats officiels'!F48=AJ!F48),1,""))</f>
        <v/>
      </c>
      <c r="D48" s="67" t="s">
        <v>100</v>
      </c>
      <c r="E48" s="217">
        <v>3</v>
      </c>
      <c r="F48" s="217">
        <v>0</v>
      </c>
      <c r="G48" s="72" t="s">
        <v>72</v>
      </c>
      <c r="H48" s="95">
        <f t="shared" si="0"/>
        <v>1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France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 t="str">
        <f>IF(H49=0,"",IF(AND(H49='Résultats officiels'!H49,AJ!E49='Résultats officiels'!E49,'Résultats officiels'!F49=AJ!F49),1,""))</f>
        <v/>
      </c>
      <c r="D49" s="68" t="s">
        <v>129</v>
      </c>
      <c r="E49" s="217">
        <v>2</v>
      </c>
      <c r="F49" s="217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6</v>
      </c>
      <c r="M49" s="103">
        <f>INDEX(AP49:AP52,MATCH(AK49,$AL49:$AL52,0))</f>
        <v>1</v>
      </c>
      <c r="N49" s="123">
        <f>INDEX(AQ49:AQ52,MATCH(AK49,$AL49:$AL52,0))</f>
        <v>5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6</v>
      </c>
      <c r="AP49" s="22">
        <f>F48+F50+E52</f>
        <v>1</v>
      </c>
      <c r="AQ49" s="24">
        <f>AO49-AP49</f>
        <v>5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60405</v>
      </c>
      <c r="BA49" s="22">
        <f>10000*(AS49+AU49)+(E48-F48+F52-E52)*100+(E48+F52)</f>
        <v>60404</v>
      </c>
      <c r="BB49" s="22">
        <f>10000*(AT49+AU49)+(F52-E52+E50-F50)*100+(F52+E50)</f>
        <v>60203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>
        <f>IF(H50=0,"",IF(AND(H50='Résultats officiels'!H50,AJ!E50='Résultats officiels'!E50,'Résultats officiels'!F50=AJ!F50),1,""))</f>
        <v>1</v>
      </c>
      <c r="D50" s="68" t="str">
        <f>D48</f>
        <v>Allemagne</v>
      </c>
      <c r="E50" s="217">
        <v>2</v>
      </c>
      <c r="F50" s="217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Suède</v>
      </c>
      <c r="K50" s="108">
        <f>INDEX(AN49:AN52,MATCH(AK50,$AL49:$AL52,0))</f>
        <v>6</v>
      </c>
      <c r="L50" s="109">
        <f>INDEX(AO49:AO52,MATCH(AK50,$AL49:$AL52,0))</f>
        <v>5</v>
      </c>
      <c r="M50" s="108">
        <f>INDEX(AP49:AP52,MATCH(AK50,$AL49:$AL52,0))</f>
        <v>3</v>
      </c>
      <c r="N50" s="110">
        <f>INDEX(AQ49:AQ52,MATCH(AK50,$AL49:$AL52,0))</f>
        <v>2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Espagne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1.9700000000000002</v>
      </c>
      <c r="AL50" s="28">
        <f>SUM(BD50:BG50)+2.46</f>
        <v>2.96</v>
      </c>
      <c r="AM50" s="21" t="str">
        <f>G48</f>
        <v>Mexique</v>
      </c>
      <c r="AN50" s="22">
        <f>SUM(AR50:AU50)</f>
        <v>3</v>
      </c>
      <c r="AO50" s="23">
        <f>F48+F51+E53</f>
        <v>3</v>
      </c>
      <c r="AP50" s="22">
        <f>E48+E51+F53</f>
        <v>6</v>
      </c>
      <c r="AQ50" s="24">
        <f>AO50-AP50</f>
        <v>-3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3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1</v>
      </c>
      <c r="AZ50" s="23">
        <f>10000*(AR50+AT50)+(F48-E48+E53-F53)*100+(F48+E53)</f>
        <v>-399</v>
      </c>
      <c r="BA50" s="22">
        <f>10000*(AR50+AU50)+(F48-E48+F51-E51)*100+(F48+F51)</f>
        <v>29802</v>
      </c>
      <c r="BB50" s="22" t="s">
        <v>73</v>
      </c>
      <c r="BC50" s="24">
        <f>10000*(AT50+AU50)+(F51-E51+E53-F53)*100+(F51+E53)</f>
        <v>30003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>
        <f>IF(H51=0,"",IF(H51='Résultats officiels'!H51,1,""))</f>
        <v>1</v>
      </c>
      <c r="C51" s="75">
        <f>IF(H51=0,"",IF(AND(H51='Résultats officiels'!H51,AJ!E51='Résultats officiels'!E51,'Résultats officiels'!F51=AJ!F51),1,""))</f>
        <v>1</v>
      </c>
      <c r="D51" s="68" t="str">
        <f>G49</f>
        <v>Corée du Sud</v>
      </c>
      <c r="E51" s="217">
        <v>1</v>
      </c>
      <c r="F51" s="217">
        <v>2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Mexique</v>
      </c>
      <c r="K51" s="111">
        <f>INDEX(AN49:AN52,MATCH(AK51,$AL49:$AL52,0))</f>
        <v>3</v>
      </c>
      <c r="L51" s="112">
        <f>INDEX(AO49:AO52,MATCH(AK51,$AL49:$AL52,0))</f>
        <v>3</v>
      </c>
      <c r="M51" s="111">
        <f>INDEX(AP49:AP52,MATCH(AK51,$AL49:$AL52,0))</f>
        <v>6</v>
      </c>
      <c r="N51" s="113">
        <f>INDEX(AQ49:AQ52,MATCH(AK51,$AL49:$AL52,0))</f>
        <v>-3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25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2.96</v>
      </c>
      <c r="AL51" s="28">
        <f>SUM(BD51:BG51)+2.47</f>
        <v>1.9700000000000002</v>
      </c>
      <c r="AM51" s="21" t="str">
        <f>D49</f>
        <v>Suède</v>
      </c>
      <c r="AN51" s="22">
        <f>SUM(AR51:AU51)</f>
        <v>6</v>
      </c>
      <c r="AO51" s="23">
        <f>E49+F50+F53</f>
        <v>5</v>
      </c>
      <c r="AP51" s="22">
        <f>F49+E50+E53</f>
        <v>3</v>
      </c>
      <c r="AQ51" s="24">
        <f>AO51-AP51</f>
        <v>2</v>
      </c>
      <c r="AR51" s="22">
        <f>IF(ISBLANK(F50),0,IF(AT49=3,0,IF(AT49=1,1,3)))</f>
        <v>0</v>
      </c>
      <c r="AS51" s="22">
        <f>IF(ISBLANK(F53),0,IF(F53&gt;E53,3,IF(F53=E53,1,0)))</f>
        <v>3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1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30003</v>
      </c>
      <c r="BA51" s="22" t="s">
        <v>73</v>
      </c>
      <c r="BB51" s="22">
        <f>10000*(AR51+AU51)+(E49-F49+F50-E50)*100+(E49+F50)</f>
        <v>30103</v>
      </c>
      <c r="BC51" s="24">
        <f>10000*(AS51+AU51)+(E49-F49+F53-E53)*100+(E49+F53)</f>
        <v>60304</v>
      </c>
      <c r="BD51" s="29">
        <f>-BF49</f>
        <v>0.5</v>
      </c>
      <c r="BE51" s="25">
        <f>-BF50</f>
        <v>-0.5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officiels'!H52,AJ!E52='Résultats officiels'!E52,'Résultats officiels'!F52=AJ!F52),1,""))</f>
        <v/>
      </c>
      <c r="D52" s="68" t="str">
        <f>G49</f>
        <v>Corée du Sud</v>
      </c>
      <c r="E52" s="217">
        <v>0</v>
      </c>
      <c r="F52" s="217">
        <v>1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1</v>
      </c>
      <c r="M52" s="115">
        <f>INDEX(AP49:AP52,MATCH(AK52,$AL49:$AL52,0))</f>
        <v>5</v>
      </c>
      <c r="N52" s="117">
        <f>INDEX(AQ49:AQ52,MATCH(AK52,$AL49:$AL52,0))</f>
        <v>-4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0</v>
      </c>
      <c r="AO52" s="32">
        <f>F49+E51+E52</f>
        <v>1</v>
      </c>
      <c r="AP52" s="27">
        <f>E49+F51+F52</f>
        <v>5</v>
      </c>
      <c r="AQ52" s="33">
        <f>AO52-AP52</f>
        <v>-4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-199</v>
      </c>
      <c r="BB52" s="27">
        <f>10000*(AR52+AT52)+(E52-F52+F49-E49)*100+(E52+F49)</f>
        <v>-300</v>
      </c>
      <c r="BC52" s="33">
        <f>10000*(AS52+AT52)+(E51-F51+F49-E49)*100+(E51+F49)</f>
        <v>-299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>
        <f>IF(H53=0,"",IF(H53='Résultats officiels'!H53,1,""))</f>
        <v>1</v>
      </c>
      <c r="C53" s="75" t="str">
        <f>IF(H53=0,"",IF(AND(H53='Résultats officiels'!H53,AJ!E53='Résultats officiels'!E53,'Résultats officiels'!F53=AJ!F53),1,""))</f>
        <v/>
      </c>
      <c r="D53" s="71" t="str">
        <f>G48</f>
        <v>Mexique</v>
      </c>
      <c r="E53" s="217">
        <v>1</v>
      </c>
      <c r="F53" s="217">
        <v>2</v>
      </c>
      <c r="G53" s="74" t="str">
        <f>D49</f>
        <v>Suède</v>
      </c>
      <c r="H53" s="95">
        <f t="shared" si="0"/>
        <v>2</v>
      </c>
      <c r="I53" s="118"/>
      <c r="J53" s="119" t="str">
        <f>IF(OR(I51&lt;3,I50&lt;2),"TIRAGE AU SORT !!!"," ")</f>
        <v xml:space="preserve"> 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3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16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officiels'!H56,AJ!E56='Résultats officiels'!E56,'Résultats officiels'!F56=AJ!F56),1,""))</f>
        <v/>
      </c>
      <c r="D56" s="67" t="s">
        <v>103</v>
      </c>
      <c r="E56" s="217">
        <v>4</v>
      </c>
      <c r="F56" s="217">
        <v>0</v>
      </c>
      <c r="G56" s="72" t="s">
        <v>130</v>
      </c>
      <c r="H56" s="95">
        <f t="shared" si="0"/>
        <v>1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 t="str">
        <f>IF(H57=0,"",IF(H57='Résultats officiels'!H57,1,""))</f>
        <v/>
      </c>
      <c r="C57" s="75" t="str">
        <f>IF(H57=0,"",IF(AND(H57='Résultats officiels'!H57,AJ!E57='Résultats officiels'!E57,'Résultats officiels'!F57=AJ!F57),1,""))</f>
        <v/>
      </c>
      <c r="D57" s="68" t="s">
        <v>131</v>
      </c>
      <c r="E57" s="217">
        <v>1</v>
      </c>
      <c r="F57" s="217">
        <v>1</v>
      </c>
      <c r="G57" s="73" t="s">
        <v>84</v>
      </c>
      <c r="H57" s="95">
        <f t="shared" si="0"/>
        <v>3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7</v>
      </c>
      <c r="L57" s="104">
        <f>INDEX(AO57:AO60,MATCH(AK57,$AL57:$AL60,0))</f>
        <v>10</v>
      </c>
      <c r="M57" s="103">
        <f>INDEX(AP57:AP60,MATCH(AK57,$AL57:$AL60,0))</f>
        <v>5</v>
      </c>
      <c r="N57" s="123">
        <f>INDEX(AQ57:AQ60,MATCH(AK57,$AL57:$AL60,0))</f>
        <v>5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3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7</v>
      </c>
      <c r="AO57" s="47">
        <f>E56+E58+F60</f>
        <v>10</v>
      </c>
      <c r="AP57" s="46">
        <f>F56+F58+E60</f>
        <v>5</v>
      </c>
      <c r="AQ57" s="48">
        <f>AO57-AP57</f>
        <v>5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1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60507</v>
      </c>
      <c r="BA57" s="46">
        <f>10000*(AS57+AU57)+(E56-F56+F60-E60)*100+(E56+F60)</f>
        <v>40407</v>
      </c>
      <c r="BB57" s="46">
        <f>10000*(AT57+AU57)+(F60-E60+E58-F58)*100+(F60+E58)</f>
        <v>40106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officiels'!H58,AJ!E58='Résultats officiels'!E58,'Résultats officiels'!F58=AJ!F58),1,""))</f>
        <v/>
      </c>
      <c r="D58" s="68" t="str">
        <f>D56</f>
        <v>Belgique</v>
      </c>
      <c r="E58" s="217">
        <v>3</v>
      </c>
      <c r="F58" s="217">
        <v>2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5</v>
      </c>
      <c r="L58" s="109">
        <f>INDEX(AO57:AO60,MATCH(AK58,$AL57:$AL60,0))</f>
        <v>8</v>
      </c>
      <c r="M58" s="108">
        <f>INDEX(AP57:AP60,MATCH(AK58,$AL57:$AL60,0))</f>
        <v>5</v>
      </c>
      <c r="N58" s="110">
        <f>INDEX(AQ57:AQ60,MATCH(AK58,$AL57:$AL60,0))</f>
        <v>3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0</v>
      </c>
      <c r="AO58" s="47">
        <f>F56+F59+E61</f>
        <v>1</v>
      </c>
      <c r="AP58" s="46">
        <f>E56+E59+F61</f>
        <v>10</v>
      </c>
      <c r="AQ58" s="48">
        <f>AO58-AP58</f>
        <v>-9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-600</v>
      </c>
      <c r="BA58" s="46">
        <f>10000*(AR58+AU58)+(F56-E56+F59-E59)*100+(F56+F59)</f>
        <v>-699</v>
      </c>
      <c r="BB58" s="46" t="s">
        <v>73</v>
      </c>
      <c r="BC58" s="48">
        <f>10000*(AT58+AU58)+(F59-E59+E61-F61)*100+(F59+E61)</f>
        <v>-499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officiels'!H59,AJ!E59='Résultats officiels'!E59,'Résultats officiels'!F59=AJ!F59),1,""))</f>
        <v/>
      </c>
      <c r="D59" s="68" t="str">
        <f>G57</f>
        <v>Angleterre</v>
      </c>
      <c r="E59" s="217">
        <v>4</v>
      </c>
      <c r="F59" s="217">
        <v>1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4</v>
      </c>
      <c r="L59" s="112">
        <f>INDEX(AO57:AO60,MATCH(AK59,$AL57:$AL60,0))</f>
        <v>5</v>
      </c>
      <c r="M59" s="111">
        <f>INDEX(AP57:AP60,MATCH(AK59,$AL57:$AL60,0))</f>
        <v>4</v>
      </c>
      <c r="N59" s="113">
        <f>INDEX(AQ57:AQ60,MATCH(AK59,$AL57:$AL60,0))</f>
        <v>1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4</v>
      </c>
      <c r="AO59" s="47">
        <f>E57+F58+F61</f>
        <v>5</v>
      </c>
      <c r="AP59" s="46">
        <f>F57+E58+E61</f>
        <v>4</v>
      </c>
      <c r="AQ59" s="48">
        <f>AO59-AP59</f>
        <v>1</v>
      </c>
      <c r="AR59" s="46">
        <f>IF(ISBLANK(F58),0,IF(AT57=3,0,IF(AT57=1,1,3)))</f>
        <v>0</v>
      </c>
      <c r="AS59" s="46">
        <f>IF(ISBLANK(F61),0,IF(F61&gt;E61,3,IF(F61=E61,1,0)))</f>
        <v>3</v>
      </c>
      <c r="AT59" s="46" t="s">
        <v>73</v>
      </c>
      <c r="AU59" s="46">
        <f>IF(ISBLANK(E57),0,IF(E57&gt;F57,3,IF(E57=F57,1,0)))</f>
        <v>1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30104</v>
      </c>
      <c r="BA59" s="46" t="s">
        <v>73</v>
      </c>
      <c r="BB59" s="46">
        <f>10000*(AR59+AU59)+(E57-F57+F58-E58)*100+(E57+F58)</f>
        <v>9903</v>
      </c>
      <c r="BC59" s="48">
        <f>10000*(AS59+AU59)+(E57-F57+F61-E61)*100+(E57+F61)</f>
        <v>40203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officiels'!H60,AJ!E60='Résultats officiels'!E60,'Résultats officiels'!F60=AJ!F60),1,""))</f>
        <v/>
      </c>
      <c r="D60" s="68" t="str">
        <f>G57</f>
        <v>Angleterre</v>
      </c>
      <c r="E60" s="217">
        <v>3</v>
      </c>
      <c r="F60" s="217">
        <v>3</v>
      </c>
      <c r="G60" s="73" t="str">
        <f>D56</f>
        <v>Belgique</v>
      </c>
      <c r="H60" s="95">
        <f t="shared" si="0"/>
        <v>3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0</v>
      </c>
      <c r="L60" s="116">
        <f>INDEX(AO57:AO60,MATCH(AK60,$AL57:$AL60,0))</f>
        <v>1</v>
      </c>
      <c r="M60" s="115">
        <f>INDEX(AP57:AP60,MATCH(AK60,$AL57:$AL60,0))</f>
        <v>10</v>
      </c>
      <c r="N60" s="117">
        <f>INDEX(AQ57:AQ60,MATCH(AK60,$AL57:$AL60,0))</f>
        <v>-9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5</v>
      </c>
      <c r="AO60" s="58">
        <f>F57+E59+E60</f>
        <v>8</v>
      </c>
      <c r="AP60" s="51">
        <f>E57+F59+F60</f>
        <v>5</v>
      </c>
      <c r="AQ60" s="59">
        <f>AO60-AP60</f>
        <v>3</v>
      </c>
      <c r="AR60" s="51">
        <f>IF(ISBLANK(E60),0,IF(AU57=3,0,IF(AU57=1,1,3)))</f>
        <v>1</v>
      </c>
      <c r="AS60" s="51">
        <f>IF(ISBLANK(E59),0,IF(AU58=3,0,IF(AU58=1,1,3)))</f>
        <v>3</v>
      </c>
      <c r="AT60" s="51">
        <f>IF(ISBLANK(F57),0,IF(AU59=3,0,IF(AU59=1,1,3)))</f>
        <v>1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40307</v>
      </c>
      <c r="BB60" s="51">
        <f>10000*(AR60+AT60)+(E60-F60+F57-E57)*100+(E60+F57)</f>
        <v>20004</v>
      </c>
      <c r="BC60" s="59">
        <f>10000*(AS60+AT60)+(E59-F59+F57-E57)*100+(E59+F57)</f>
        <v>40305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>
        <f>IF(H61=0,"",IF(H61='Résultats officiels'!H61,1,""))</f>
        <v>1</v>
      </c>
      <c r="C61" s="75" t="str">
        <f>IF(H61=0,"",IF(AND(H61='Résultats officiels'!H61,AJ!E61='Résultats officiels'!E61,'Résultats officiels'!F61=AJ!F61),1,""))</f>
        <v/>
      </c>
      <c r="D61" s="71" t="str">
        <f>G56</f>
        <v>Panama</v>
      </c>
      <c r="E61" s="217">
        <v>0</v>
      </c>
      <c r="F61" s="217">
        <v>2</v>
      </c>
      <c r="G61" s="74" t="str">
        <f>D57</f>
        <v>Tunisie</v>
      </c>
      <c r="H61" s="95">
        <f t="shared" si="0"/>
        <v>2</v>
      </c>
      <c r="I61" s="118"/>
      <c r="J61" s="119" t="str">
        <f>IF(OR(I59&lt;3,I58&lt;2),"TIRAGE AU SORT !!!"," ")</f>
        <v xml:space="preserve"> 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officiels'!H64,AJ!E64='Résultats officiels'!E64,'Résultats officiels'!F64=AJ!F64),1,""))</f>
        <v/>
      </c>
      <c r="D64" s="67" t="s">
        <v>78</v>
      </c>
      <c r="E64" s="217">
        <v>3</v>
      </c>
      <c r="F64" s="217">
        <v>0</v>
      </c>
      <c r="G64" s="72" t="s">
        <v>79</v>
      </c>
      <c r="H64" s="95">
        <f t="shared" si="0"/>
        <v>1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47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officiels'!H65,AJ!E65='Résultats officiels'!E65,'Résultats officiels'!F65=AJ!F65),1,""))</f>
        <v/>
      </c>
      <c r="D65" s="68" t="s">
        <v>132</v>
      </c>
      <c r="E65" s="217">
        <v>2</v>
      </c>
      <c r="F65" s="217">
        <v>1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7</v>
      </c>
      <c r="L65" s="104">
        <f>INDEX(AO65:AO68,MATCH(AK65,$AL65:$AL68,0))</f>
        <v>8</v>
      </c>
      <c r="M65" s="103">
        <f>INDEX(AP65:AP68,MATCH(AK65,$AL65:$AL68,0))</f>
        <v>3</v>
      </c>
      <c r="N65" s="123">
        <f>INDEX(AQ65:AQ68,MATCH(AK65,$AL65:$AL68,0))</f>
        <v>5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0.95000000000000018</v>
      </c>
      <c r="AL65" s="44">
        <f>SUM(BD65:BG65)+2.45</f>
        <v>0.95000000000000018</v>
      </c>
      <c r="AM65" s="45" t="str">
        <f>D64</f>
        <v>Colombie</v>
      </c>
      <c r="AN65" s="46">
        <f>SUM(AR65:AU65)</f>
        <v>7</v>
      </c>
      <c r="AO65" s="47">
        <f>E64+E66+F68</f>
        <v>8</v>
      </c>
      <c r="AP65" s="46">
        <f>F64+F66+E68</f>
        <v>3</v>
      </c>
      <c r="AQ65" s="48">
        <f>AO65-AP65</f>
        <v>5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3</v>
      </c>
      <c r="AU65" s="46">
        <f>IF(ISBLANK(F68),0,IF(F68&gt;E68,3,IF(F68=E68,1,0)))</f>
        <v>1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1</v>
      </c>
      <c r="AZ65" s="47">
        <f>10000*(AS65+AT65)+(E66-F66+E64-F64)*100+(E66+E64)</f>
        <v>60506</v>
      </c>
      <c r="BA65" s="46">
        <f>10000*(AS65+AU65)+(E64-F64+F68-E68)*100+(E64+F68)</f>
        <v>40305</v>
      </c>
      <c r="BB65" s="46">
        <f>10000*(AT65+AU65)+(F68-E68+E66-F66)*100+(F68+E66)</f>
        <v>40205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>
        <f>IF(H66=0,"",IF(H66='Résultats officiels'!H66,1,""))</f>
        <v>1</v>
      </c>
      <c r="C66" s="75" t="str">
        <f>IF(H66=0,"",IF(AND(H66='Résultats officiels'!H66,AJ!E66='Résultats officiels'!E66,'Résultats officiels'!F66=AJ!F66),1,""))</f>
        <v/>
      </c>
      <c r="D66" s="68" t="str">
        <f>D64</f>
        <v>Colombie</v>
      </c>
      <c r="E66" s="217">
        <v>3</v>
      </c>
      <c r="F66" s="217">
        <v>1</v>
      </c>
      <c r="G66" s="73" t="str">
        <f>D65</f>
        <v>Pologne</v>
      </c>
      <c r="H66" s="95">
        <f t="shared" si="0"/>
        <v>1</v>
      </c>
      <c r="I66" s="106">
        <f>AI66</f>
        <v>2</v>
      </c>
      <c r="J66" s="124" t="str">
        <f>INDEX(AM65:AM68,MATCH(AK66,$AL65:$AL68,0))</f>
        <v>Pologne</v>
      </c>
      <c r="K66" s="108">
        <f>INDEX(AN65:AN68,MATCH(AK66,$AL65:$AL68,0))</f>
        <v>6</v>
      </c>
      <c r="L66" s="109">
        <f>INDEX(AO65:AO68,MATCH(AK66,$AL65:$AL68,0))</f>
        <v>6</v>
      </c>
      <c r="M66" s="108">
        <f>INDEX(AP65:AP68,MATCH(AK66,$AL65:$AL68,0))</f>
        <v>5</v>
      </c>
      <c r="N66" s="110">
        <f>INDEX(AQ65:AQ68,MATCH(AK66,$AL65:$AL68,0))</f>
        <v>1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1.9700000000000002</v>
      </c>
      <c r="AL66" s="52">
        <f>SUM(BD66:BG66)+2.46</f>
        <v>3.96</v>
      </c>
      <c r="AM66" s="45" t="str">
        <f>G64</f>
        <v>Japon</v>
      </c>
      <c r="AN66" s="46">
        <f>SUM(AR66:AU66)</f>
        <v>1</v>
      </c>
      <c r="AO66" s="47">
        <f>F64+F67+E69</f>
        <v>2</v>
      </c>
      <c r="AP66" s="46">
        <f>E64+E67+F69</f>
        <v>7</v>
      </c>
      <c r="AQ66" s="48">
        <f>AO66-AP66</f>
        <v>-5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1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-499</v>
      </c>
      <c r="BA66" s="46">
        <f>10000*(AR66+AU66)+(F64-E64+F67-E67)*100+(F64+F67)</f>
        <v>9701</v>
      </c>
      <c r="BB66" s="46" t="s">
        <v>73</v>
      </c>
      <c r="BC66" s="48">
        <f>10000*(AT66+AU66)+(F67-E67+E69-F69)*100+(F67+E69)</f>
        <v>9802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>
        <f>IF(H67=0,"",IF(H67='Résultats officiels'!H67,1,""))</f>
        <v>1</v>
      </c>
      <c r="C67" s="75" t="str">
        <f>IF(H67=0,"",IF(AND(H67='Résultats officiels'!H67,AJ!E67='Résultats officiels'!E67,'Résultats officiels'!F67=AJ!F67),1,""))</f>
        <v/>
      </c>
      <c r="D67" s="68" t="str">
        <f>G65</f>
        <v>Sénégal</v>
      </c>
      <c r="E67" s="217">
        <v>1</v>
      </c>
      <c r="F67" s="217">
        <v>1</v>
      </c>
      <c r="G67" s="73" t="str">
        <f>G64</f>
        <v>Japon</v>
      </c>
      <c r="H67" s="95">
        <f t="shared" si="0"/>
        <v>3</v>
      </c>
      <c r="I67" s="106">
        <f>AI67</f>
        <v>3</v>
      </c>
      <c r="J67" s="68" t="str">
        <f>INDEX(AM65:AM68,MATCH(AK67,$AL65:$AL68,0))</f>
        <v>Sénégal</v>
      </c>
      <c r="K67" s="111">
        <f>INDEX(AN65:AN68,MATCH(AK67,$AL65:$AL68,0))</f>
        <v>2</v>
      </c>
      <c r="L67" s="112">
        <f>INDEX(AO65:AO68,MATCH(AK67,$AL65:$AL68,0))</f>
        <v>4</v>
      </c>
      <c r="M67" s="111">
        <f>INDEX(AP65:AP68,MATCH(AK67,$AL65:$AL68,0))</f>
        <v>5</v>
      </c>
      <c r="N67" s="113">
        <f>INDEX(AQ65:AQ68,MATCH(AK67,$AL65:$AL68,0))</f>
        <v>-1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2.98</v>
      </c>
      <c r="AL67" s="52">
        <f>SUM(BD67:BG67)+2.47</f>
        <v>1.9700000000000002</v>
      </c>
      <c r="AM67" s="45" t="str">
        <f>D65</f>
        <v>Pologne</v>
      </c>
      <c r="AN67" s="46">
        <f>SUM(AR67:AU67)</f>
        <v>6</v>
      </c>
      <c r="AO67" s="47">
        <f>E65+F66+F69</f>
        <v>6</v>
      </c>
      <c r="AP67" s="46">
        <f>F65+E66+E69</f>
        <v>5</v>
      </c>
      <c r="AQ67" s="48">
        <f>AO67-AP67</f>
        <v>1</v>
      </c>
      <c r="AR67" s="46">
        <f>IF(ISBLANK(F66),0,IF(AT65=3,0,IF(AT65=1,1,3)))</f>
        <v>0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0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30004</v>
      </c>
      <c r="BA67" s="46" t="s">
        <v>73</v>
      </c>
      <c r="BB67" s="46">
        <f>10000*(AR67+AU67)+(E65-F65+F66-E66)*100+(E65+F66)</f>
        <v>29903</v>
      </c>
      <c r="BC67" s="48">
        <f>10000*(AS67+AU67)+(E65-F65+F69-E69)*100+(E65+F69)</f>
        <v>60305</v>
      </c>
      <c r="BD67" s="53">
        <f>-BF65</f>
        <v>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officiels'!H68,AJ!E68='Résultats officiels'!E68,'Résultats officiels'!F68=AJ!F68),1,""))</f>
        <v/>
      </c>
      <c r="D68" s="68" t="str">
        <f>G65</f>
        <v>Sénégal</v>
      </c>
      <c r="E68" s="217">
        <v>2</v>
      </c>
      <c r="F68" s="217">
        <v>2</v>
      </c>
      <c r="G68" s="73" t="str">
        <f>D64</f>
        <v>Colombie</v>
      </c>
      <c r="H68" s="95">
        <f t="shared" si="0"/>
        <v>3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1</v>
      </c>
      <c r="L68" s="116">
        <f>INDEX(AO65:AO68,MATCH(AK68,$AL65:$AL68,0))</f>
        <v>2</v>
      </c>
      <c r="M68" s="115">
        <f>INDEX(AP65:AP68,MATCH(AK68,$AL65:$AL68,0))</f>
        <v>7</v>
      </c>
      <c r="N68" s="117">
        <f>INDEX(AQ65:AQ68,MATCH(AK68,$AL65:$AL68,0))</f>
        <v>-5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2.98</v>
      </c>
      <c r="AM68" s="57" t="str">
        <f>G65</f>
        <v>Sénégal</v>
      </c>
      <c r="AN68" s="51">
        <f>SUM(AR68:AU68)</f>
        <v>2</v>
      </c>
      <c r="AO68" s="58">
        <f>F65+E67+E68</f>
        <v>4</v>
      </c>
      <c r="AP68" s="51">
        <f>E65+F67+F68</f>
        <v>5</v>
      </c>
      <c r="AQ68" s="59">
        <f>AO68-AP68</f>
        <v>-1</v>
      </c>
      <c r="AR68" s="51">
        <f>IF(ISBLANK(E68),0,IF(AU65=3,0,IF(AU65=1,1,3)))</f>
        <v>1</v>
      </c>
      <c r="AS68" s="51">
        <f>IF(ISBLANK(E67),0,IF(AU66=3,0,IF(AU66=1,1,3)))</f>
        <v>1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1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20003</v>
      </c>
      <c r="BB68" s="51">
        <f>10000*(AR68+AT68)+(E68-F68+F65-E65)*100+(E68+F65)</f>
        <v>9903</v>
      </c>
      <c r="BC68" s="59">
        <f>10000*(AS68+AT68)+(E67-F67+F65-E65)*100+(E67+F65)</f>
        <v>9902</v>
      </c>
      <c r="BD68" s="60">
        <f>-BG65</f>
        <v>0.5</v>
      </c>
      <c r="BE68" s="61">
        <f>-BG66</f>
        <v>-0.5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 t="str">
        <f>IF(H69=0,"",IF(AND(H69='Résultats officiels'!H69,AJ!E69='Résultats officiels'!E69,'Résultats officiels'!F69=AJ!F69),1,""))</f>
        <v/>
      </c>
      <c r="D69" s="71" t="str">
        <f>G64</f>
        <v>Japon</v>
      </c>
      <c r="E69" s="217">
        <v>1</v>
      </c>
      <c r="F69" s="217">
        <v>3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137" priority="7" stopIfTrue="1">
      <formula>100*$V8+$W8&gt;100*$V9+$W9</formula>
    </cfRule>
  </conditionalFormatting>
  <conditionalFormatting sqref="U9 U11 U13 U15 U17 U19 U21 U23 U27 U29 U31 U33 U37 U39 U44">
    <cfRule type="expression" dxfId="136" priority="6" stopIfTrue="1">
      <formula>100*$V9+$W9&gt;100*$V8+$W8</formula>
    </cfRule>
  </conditionalFormatting>
  <conditionalFormatting sqref="AA43">
    <cfRule type="expression" dxfId="135" priority="5" stopIfTrue="1">
      <formula>100*$AB43+$AC43&gt;100*$AB44+$AC44</formula>
    </cfRule>
  </conditionalFormatting>
  <conditionalFormatting sqref="AA44">
    <cfRule type="expression" dxfId="134" priority="4" stopIfTrue="1">
      <formula>100*$AB44+$AC44&gt;100*$AB43+$AC43</formula>
    </cfRule>
  </conditionalFormatting>
  <conditionalFormatting sqref="J35:N35 J43:N43 J11:N11 J27:N27 J19:N19 J51:N51 J59:N59 J67:N67">
    <cfRule type="expression" dxfId="133" priority="3" stopIfTrue="1">
      <formula>OR($I11&lt;3)</formula>
    </cfRule>
  </conditionalFormatting>
  <conditionalFormatting sqref="J36:N36 J44:N44 J12:N12 J28:N28 J20:N20 J52:N52 J60:N60 J68:N68">
    <cfRule type="expression" dxfId="132" priority="2" stopIfTrue="1">
      <formula>$I12&lt;3</formula>
    </cfRule>
  </conditionalFormatting>
  <conditionalFormatting sqref="U46:U47 AA46:AA51">
    <cfRule type="cellIs" dxfId="131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4" t="s">
        <v>172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officiels'!H8,AK!E8='Résultats officiels'!E8,'Résultats officiels'!F8=AK!F8),1,""))</f>
        <v/>
      </c>
      <c r="D8" s="67" t="s">
        <v>104</v>
      </c>
      <c r="E8" s="217">
        <v>1</v>
      </c>
      <c r="F8" s="217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officiels'!U13=AK!U8),"E",""))</f>
        <v>E</v>
      </c>
      <c r="R8" s="98" t="str">
        <f>IF('Résultats officiels'!O8=0,"",IF(AND(U8='Résultats officiels'!U8,AK!U9='Résultats officiels'!U9),"A",""))</f>
        <v/>
      </c>
      <c r="S8" s="286" t="str">
        <f>IF(O8=0,"",IF(AND(R8="A",O8='Résultats officiels'!O8),1,IF(AND(AK!R9="A",AK!O8='Résultats officiels'!O12),1,"")))</f>
        <v/>
      </c>
      <c r="T8" s="287" t="str">
        <f>IF(O8=0,"",IF(AND(R8="A",O8='Résultats officiels'!O8,V8='Résultats officiels'!V8,'Résultats officiels'!V9=AK!V9),1,IF(AND(AK!R9="A",AK!O8='Résultats officiels'!O12,AK!V8='Résultats officiels'!V13,'Résultats officiels'!V12=AK!V9),1,"")))</f>
        <v/>
      </c>
      <c r="U8" s="99" t="str">
        <f>IF(OR(I10&lt;2),"A1",T(J9))</f>
        <v>Russie</v>
      </c>
      <c r="V8" s="218">
        <v>1</v>
      </c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 t="str">
        <f>IF(H9=0,"",IF(H9='Résultats officiels'!H9,1,""))</f>
        <v/>
      </c>
      <c r="C9" s="70" t="str">
        <f>IF(H9=0,"",IF(AND(H9='Résultats officiels'!H9,AK!E9='Résultats officiels'!E9,'Résultats officiels'!F9=AK!F9),1,""))</f>
        <v/>
      </c>
      <c r="D9" s="68" t="s">
        <v>122</v>
      </c>
      <c r="E9" s="217">
        <v>0</v>
      </c>
      <c r="F9" s="217">
        <v>0</v>
      </c>
      <c r="G9" s="73" t="s">
        <v>82</v>
      </c>
      <c r="H9" s="95">
        <f t="shared" ref="H9:H69" si="0">IF(E9="",0,IF(F9="",0,IF(E9&gt;F9,1,IF(E9&lt;F9,2,IF(E9=F9,3)))))</f>
        <v>3</v>
      </c>
      <c r="I9" s="101">
        <f>AI9</f>
        <v>1</v>
      </c>
      <c r="J9" s="102" t="str">
        <f>INDEX(AM9:AM12,MATCH(AK9,$AL9:$AL12,0))</f>
        <v>Russie</v>
      </c>
      <c r="K9" s="103">
        <f>INDEX(AN9:AN12,MATCH(AK9,$AL9:$AL12,0))</f>
        <v>7</v>
      </c>
      <c r="L9" s="104">
        <f>INDEX(AO9:AO12,MATCH(AK9,$AL9:$AL12,0))</f>
        <v>2</v>
      </c>
      <c r="M9" s="103">
        <f>INDEX(AP9:AP12,MATCH(AK9,$AL9:$AL12,0))</f>
        <v>0</v>
      </c>
      <c r="N9" s="105">
        <f>INDEX(AQ9:AQ12,MATCH(AK9,$AL9:$AL12,0))</f>
        <v>2</v>
      </c>
      <c r="O9" s="293"/>
      <c r="P9" s="293"/>
      <c r="Q9" s="97" t="str">
        <f>IF(AND('Résultats officiels'!O8&gt;0,U9='Résultats officiels'!U9),"E",IF(AND('Résultats officiels'!O12&gt;0,'Résultats officiels'!U12=AK!U9),"E",""))</f>
        <v>E</v>
      </c>
      <c r="R9" s="98" t="str">
        <f>IF('Résultats officiels'!O12=0,"",IF(AND(U8='Résultats officiels'!U13,'Résultats officiels'!U12=AK!U9),"A",""))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2</v>
      </c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0.95000000000000018</v>
      </c>
      <c r="AL9" s="20">
        <f>SUM(BD9:BG9)+2.45</f>
        <v>0.95000000000000018</v>
      </c>
      <c r="AM9" s="21" t="str">
        <f>D8</f>
        <v>Russie</v>
      </c>
      <c r="AN9" s="22">
        <f>SUM(AR9:AU9)</f>
        <v>7</v>
      </c>
      <c r="AO9" s="23">
        <f>E8+E10+F12</f>
        <v>2</v>
      </c>
      <c r="AP9" s="22">
        <f>F8+F10+E12</f>
        <v>0</v>
      </c>
      <c r="AQ9" s="24">
        <f>AO9-AP9</f>
        <v>2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3</v>
      </c>
      <c r="AU9" s="22">
        <f>IF(ISBLANK(F12),0,IF(F12&gt;E12,3,IF(F12=E12,1,0)))</f>
        <v>1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1</v>
      </c>
      <c r="AZ9" s="23">
        <f>10000*(AS9+AT9)+(E10-F10+E8-F8)*100+(E10+E8)</f>
        <v>60202</v>
      </c>
      <c r="BA9" s="22">
        <f>10000*(AS9+AU9)+(E8-F8+F12-E12)*100+(E8+F12)</f>
        <v>40101</v>
      </c>
      <c r="BB9" s="22">
        <f>10000*(AT9+AU9)+(E10-F10+F12-E12)*100+(E10+F12)</f>
        <v>40101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-0.5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>
        <f>IF(H10=0,"",IF(H10='Résultats officiels'!H10,1,""))</f>
        <v>1</v>
      </c>
      <c r="C10" s="70" t="str">
        <f>IF(H10=0,"",IF(AND(H10='Résultats officiels'!H10,AK!E10='Résultats officiels'!E10,'Résultats officiels'!F10=AK!F10),1,""))</f>
        <v/>
      </c>
      <c r="D10" s="68" t="str">
        <f>D8</f>
        <v>Russie</v>
      </c>
      <c r="E10" s="217">
        <v>1</v>
      </c>
      <c r="F10" s="217">
        <v>0</v>
      </c>
      <c r="G10" s="73" t="str">
        <f>D9</f>
        <v>Egypte</v>
      </c>
      <c r="H10" s="95">
        <f t="shared" si="0"/>
        <v>1</v>
      </c>
      <c r="I10" s="106">
        <f>AI10</f>
        <v>2</v>
      </c>
      <c r="J10" s="107" t="str">
        <f>INDEX(AM9:AM12,MATCH(AK10,$AL9:$AL12,0))</f>
        <v>Uruguay</v>
      </c>
      <c r="K10" s="108">
        <f>INDEX(AN9:AN12,MATCH(AK10,$AL9:$AL12,0))</f>
        <v>5</v>
      </c>
      <c r="L10" s="109">
        <f>INDEX(AO9:AO12,MATCH(AK10,$AL9:$AL12,0))</f>
        <v>2</v>
      </c>
      <c r="M10" s="108">
        <f>INDEX(AP9:AP12,MATCH(AK10,$AL9:$AL12,0))</f>
        <v>1</v>
      </c>
      <c r="N10" s="110">
        <f>INDEX(AQ9:AQ12,MATCH(AK10,$AL9:$AL12,0))</f>
        <v>1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officiels'!U15=AK!U10),"E",""))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officiels'!O10),1,IF(AND(AK!R11="A",AK!O10='Résultats officiels'!O14),1,"")))</f>
        <v/>
      </c>
      <c r="T10" s="310" t="str">
        <f>IF(O10=0,"",IF(AND(R10="A",O10='Résultats officiels'!O10,V10='Résultats officiels'!V10,'Résultats officiels'!V11=AK!V11),1,IF(AND(AK!R11="A",AK!O10='Résultats officiels'!O14,AK!V10='Résultats officiels'!V15,'Résultats officiels'!V14=AK!V11),1,"")))</f>
        <v/>
      </c>
      <c r="U10" s="99" t="str">
        <f>IF(OR(I26&lt;2),"C1",T(J25))</f>
        <v>France</v>
      </c>
      <c r="V10" s="218">
        <v>2</v>
      </c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1.98</v>
      </c>
      <c r="AL10" s="28">
        <f>SUM(BD10:BG10)+2.46</f>
        <v>3.96</v>
      </c>
      <c r="AM10" s="21" t="str">
        <f>G8</f>
        <v>Arabie Saoudite</v>
      </c>
      <c r="AN10" s="22">
        <f>SUM(AR10:AU10)</f>
        <v>1</v>
      </c>
      <c r="AO10" s="23">
        <f>F8+F11+E13</f>
        <v>2</v>
      </c>
      <c r="AP10" s="22">
        <f>E8+E11+F13</f>
        <v>4</v>
      </c>
      <c r="AQ10" s="24">
        <f>AO10-AP10</f>
        <v>-2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1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9901</v>
      </c>
      <c r="BA10" s="22">
        <f>10000*(AR10+AU10)+(F8-E8+F11-E11)*100+(F8+F11)</f>
        <v>-199</v>
      </c>
      <c r="BB10" s="22" t="s">
        <v>73</v>
      </c>
      <c r="BC10" s="24">
        <f>10000*(AT10+AU10)+(F11-E11+E13-F13)*100+(F11+E13)</f>
        <v>9902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officiels'!H11,AK!E11='Résultats officiels'!E11,'Résultats officiels'!F11=AK!F11),1,""))</f>
        <v/>
      </c>
      <c r="D11" s="68" t="str">
        <f>G9</f>
        <v>Uruguay</v>
      </c>
      <c r="E11" s="217">
        <v>2</v>
      </c>
      <c r="F11" s="217">
        <v>1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Egypte</v>
      </c>
      <c r="K11" s="111">
        <f>INDEX(AN9:AN12,MATCH(AK11,$AL9:$AL12,0))</f>
        <v>2</v>
      </c>
      <c r="L11" s="112">
        <f>INDEX(AO9:AO12,MATCH(AK11,$AL9:$AL12,0))</f>
        <v>1</v>
      </c>
      <c r="M11" s="111">
        <f>INDEX(AP9:AP12,MATCH(AK11,$AL9:$AL12,0))</f>
        <v>2</v>
      </c>
      <c r="N11" s="113">
        <f>INDEX(AQ9:AQ12,MATCH(AK11,$AL9:$AL12,0))</f>
        <v>-1</v>
      </c>
      <c r="O11" s="293"/>
      <c r="P11" s="293"/>
      <c r="Q11" s="97" t="str">
        <f>IF(AND('Résultats officiels'!O10&gt;0,U11='Résultats officiels'!U11),"E",IF(AND('Résultats officiels'!O14&gt;0,'Résultats officiels'!U14=AK!U11),"E",""))</f>
        <v>E</v>
      </c>
      <c r="R11" s="98" t="str">
        <f>IF('Résultats officiels'!O14=0,"",IF(AND(U10='Résultats officiels'!U15,'Résultats officiels'!U14=AK!U11),"A",""))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19">
        <v>1</v>
      </c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2.97</v>
      </c>
      <c r="AL11" s="28">
        <f>SUM(BD11:BG11)+2.47</f>
        <v>2.97</v>
      </c>
      <c r="AM11" s="21" t="str">
        <f>D9</f>
        <v>Egypte</v>
      </c>
      <c r="AN11" s="22">
        <f>SUM(AR11:AU11)</f>
        <v>2</v>
      </c>
      <c r="AO11" s="23">
        <f>E9+F10+F13</f>
        <v>1</v>
      </c>
      <c r="AP11" s="22">
        <f>F9+E10+E13</f>
        <v>2</v>
      </c>
      <c r="AQ11" s="24">
        <f>AO11-AP11</f>
        <v>-1</v>
      </c>
      <c r="AR11" s="22">
        <f>IF(ISBLANK(F10),0,IF(AT9=3,0,IF(AT9=1,1,3)))</f>
        <v>0</v>
      </c>
      <c r="AS11" s="22">
        <f>IF(ISBLANK(F13),0,IF(F13&gt;E13,3,IF(F13=E13,1,0)))</f>
        <v>1</v>
      </c>
      <c r="AT11" s="22" t="s">
        <v>73</v>
      </c>
      <c r="AU11" s="22">
        <f>IF(ISBLANK(E9),0,IF(E9&gt;F9,3,IF(E9=F9,1,0)))</f>
        <v>1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9901</v>
      </c>
      <c r="BA11" s="22" t="s">
        <v>73</v>
      </c>
      <c r="BB11" s="22">
        <f>10000*(AR11+AU11)+(E9-F9+F10-E10)*100+(E9+F10)</f>
        <v>9900</v>
      </c>
      <c r="BC11" s="24">
        <f>10000*(AS11+AU11)+(E9-F9+F13-E13)*100+(E9+F13)</f>
        <v>20001</v>
      </c>
      <c r="BD11" s="29">
        <f>-BF9</f>
        <v>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officiels'!H12,AK!E12='Résultats officiels'!E12,'Résultats officiels'!F12=AK!F12),1,""))</f>
        <v/>
      </c>
      <c r="D12" s="68" t="str">
        <f>G9</f>
        <v>Uruguay</v>
      </c>
      <c r="E12" s="217">
        <v>0</v>
      </c>
      <c r="F12" s="217">
        <v>0</v>
      </c>
      <c r="G12" s="73" t="str">
        <f>D8</f>
        <v>Russie</v>
      </c>
      <c r="H12" s="95">
        <f t="shared" si="0"/>
        <v>3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1</v>
      </c>
      <c r="L12" s="116">
        <f>INDEX(AO9:AO12,MATCH(AK12,$AL9:$AL12,0))</f>
        <v>2</v>
      </c>
      <c r="M12" s="115">
        <f>INDEX(AP9:AP12,MATCH(AK12,$AL9:$AL12,0))</f>
        <v>4</v>
      </c>
      <c r="N12" s="117">
        <f>INDEX(AQ9:AQ12,MATCH(AK12,$AL9:$AL12,0))</f>
        <v>-2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officiels'!U9=AK!U12),"E",""))</f>
        <v>E</v>
      </c>
      <c r="R12" s="98" t="str">
        <f>IF('Résultats officiels'!O12=0,"",IF(AND(U12='Résultats officiels'!U12,'Résultats officiels'!U13=AK!U13),"A",""))</f>
        <v/>
      </c>
      <c r="S12" s="286" t="str">
        <f>IF(O12=0,"",IF(AND(R12="A",O12='Résultats officiels'!O12),1,IF(AND(AK!R13="A",AK!O12='Résultats officiels'!O8),1,"")))</f>
        <v/>
      </c>
      <c r="T12" s="308" t="str">
        <f>IF(O12=0,"",IF(AND(R12="A",O12='Résultats officiels'!O12,V12='Résultats officiels'!V12,'Résultats officiels'!V13=AK!V13),1,IF(AND(AK!R13="A",AK!O12='Résultats officiels'!O8,AK!V12='Résultats officiels'!V9,'Résultats officiels'!V8=AK!V13),1,"")))</f>
        <v/>
      </c>
      <c r="U12" s="99" t="str">
        <f>IF(OR(I18&lt;2),"B1",T(J17))</f>
        <v>Espagne</v>
      </c>
      <c r="V12" s="218">
        <v>3</v>
      </c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1.98</v>
      </c>
      <c r="AM12" s="31" t="str">
        <f>G9</f>
        <v>Uruguay</v>
      </c>
      <c r="AN12" s="27">
        <f>SUM(AR12:AU12)</f>
        <v>5</v>
      </c>
      <c r="AO12" s="32">
        <f>F9+E11+E12</f>
        <v>2</v>
      </c>
      <c r="AP12" s="27">
        <f>E9+F11+F12</f>
        <v>1</v>
      </c>
      <c r="AQ12" s="33">
        <f>AO12-AP12</f>
        <v>1</v>
      </c>
      <c r="AR12" s="27">
        <f>IF(ISBLANK(E12),0,IF(AU9=3,0,IF(AU9=1,1,3)))</f>
        <v>1</v>
      </c>
      <c r="AS12" s="27">
        <f>IF(ISBLANK(E11),0,IF(AU10=3,0,IF(AU10=1,1,3)))</f>
        <v>3</v>
      </c>
      <c r="AT12" s="27">
        <f>IF(ISBLANK(F9),0,IF(AU11=3,0,IF(AU11=1,1,3)))</f>
        <v>1</v>
      </c>
      <c r="AU12" s="27" t="s">
        <v>73</v>
      </c>
      <c r="AV12" s="32" t="b">
        <f>10*(AQ9-AQ12)+AO9-AO12&lt;0</f>
        <v>0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40102</v>
      </c>
      <c r="BB12" s="27">
        <f>10000*(AR12+AT12)+(F9-E9+E12-F12)*100+(F9+E12)</f>
        <v>20000</v>
      </c>
      <c r="BC12" s="33">
        <f>10000*(AS12+AT12)+(E11-F11+F9-E9)*100+(E11+F9)</f>
        <v>40102</v>
      </c>
      <c r="BD12" s="34">
        <f>-BG9</f>
        <v>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officiels'!H13,AK!E13='Résultats officiels'!E13,'Résultats officiels'!F13=AK!F13),1,""))</f>
        <v/>
      </c>
      <c r="D13" s="71" t="str">
        <f>G8</f>
        <v>Arabie Saoudite</v>
      </c>
      <c r="E13" s="217">
        <v>1</v>
      </c>
      <c r="F13" s="217">
        <v>1</v>
      </c>
      <c r="G13" s="74" t="str">
        <f>D9</f>
        <v>Egypte</v>
      </c>
      <c r="H13" s="95">
        <f t="shared" si="0"/>
        <v>3</v>
      </c>
      <c r="I13" s="118"/>
      <c r="J13" s="119" t="str">
        <f>IF(OR(I11&lt;3,I10&lt;2),"TIRAGE AU SORT !!!"," ")</f>
        <v xml:space="preserve"> 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officiels'!U8=AK!U13),"E",""))</f>
        <v>E</v>
      </c>
      <c r="R13" s="98" t="str">
        <f>IF('Résultats officiels'!O8=0,"",IF(AND(U12='Résultats officiels'!U9,'Résultats officiels'!U8=AK!U13),"A",""))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Uruguay</v>
      </c>
      <c r="V13" s="219">
        <v>1</v>
      </c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officiels'!U11=AK!U14),"E",""))</f>
        <v>E</v>
      </c>
      <c r="R14" s="98" t="str">
        <f>IF('Résultats officiels'!O14=0,"",IF(AND(U14='Résultats officiels'!U14,'Résultats officiels'!U15=AK!U15),"A",""))</f>
        <v/>
      </c>
      <c r="S14" s="286" t="str">
        <f>IF(O14=0,"",IF(AND(R14="A",O14='Résultats officiels'!O14),1,IF(AND(AK!R15="A",AK!O14='Résultats officiels'!O10),1,"")))</f>
        <v/>
      </c>
      <c r="T14" s="308" t="str">
        <f>IF(O14=0,"",IF(AND(R14="A",O14='Résultats officiels'!O14,V14='Résultats officiels'!V14,'Résultats officiels'!V15=AK!V15),1,IF(AND(AK!R15="A",AK!O14='Résultats officiels'!O10,AK!V14='Résultats officiels'!V11,'Résultats officiels'!V10=AK!V15),1,"")))</f>
        <v/>
      </c>
      <c r="U14" s="99" t="str">
        <f>IF(OR(I34&lt;2),"D1",T(J33))</f>
        <v>Argentine</v>
      </c>
      <c r="V14" s="218">
        <v>1</v>
      </c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officiels'!U10=AK!U15),"E",""))</f>
        <v/>
      </c>
      <c r="R15" s="98" t="str">
        <f>IF('Résultats officiels'!O10=0,"",IF(AND(U15='Résultats officiels'!U10,'Résultats officiels'!U11=AK!U14),"A",""))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Pérou</v>
      </c>
      <c r="V15" s="219">
        <v>0</v>
      </c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officiels'!H16,AK!E16='Résultats officiels'!E16,'Résultats officiels'!F16=AK!F16),1,""))</f>
        <v/>
      </c>
      <c r="D16" s="67" t="s">
        <v>124</v>
      </c>
      <c r="E16" s="217">
        <v>3</v>
      </c>
      <c r="F16" s="217">
        <v>1</v>
      </c>
      <c r="G16" s="72" t="s">
        <v>96</v>
      </c>
      <c r="H16" s="95">
        <f t="shared" si="0"/>
        <v>1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1</v>
      </c>
      <c r="P16" s="293"/>
      <c r="Q16" s="97" t="str">
        <f>IF(AND('Résultats officiels'!O16&gt;0,U16='Résultats officiels'!U16),"E",IF(AND('Résultats officiels'!O20&gt;0,'Résultats officiels'!U21=AK!U16),"E",""))</f>
        <v>E</v>
      </c>
      <c r="R16" s="98" t="str">
        <f>IF('Résultats officiels'!O16=0,"",IF(AND(U16='Résultats officiels'!U16,'Résultats officiels'!U17=AK!U17),"A",""))</f>
        <v>A</v>
      </c>
      <c r="S16" s="286">
        <f>IF(O16=0,"",IF(AND(R16="A",O16='Résultats officiels'!O16),1,IF(AND(AK!R17="A",AK!O16='Résultats officiels'!O20),1,"")))</f>
        <v>1</v>
      </c>
      <c r="T16" s="308" t="str">
        <f>IF(O16=0,"",IF(AND(R16="A",O16='Résultats officiels'!O16,V16='Résultats officiels'!V16,'Résultats officiels'!V17=AK!V17),1,IF(AND(AK!R17="A",AK!O16='Résultats officiels'!O20,AK!V16='Résultats officiels'!V21,'Résultats officiels'!V20=AK!V17),1,"")))</f>
        <v/>
      </c>
      <c r="U16" s="121" t="str">
        <f>IF(OR(I42&lt;2),"E1",T(J41))</f>
        <v>Brésil</v>
      </c>
      <c r="V16" s="218">
        <v>3</v>
      </c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officiels'!H17,AK!E17='Résultats officiels'!E17,'Résultats officiels'!F17=AK!F17),1,""))</f>
        <v/>
      </c>
      <c r="D17" s="68" t="s">
        <v>101</v>
      </c>
      <c r="E17" s="217">
        <v>1</v>
      </c>
      <c r="F17" s="217">
        <v>3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9</v>
      </c>
      <c r="L17" s="104">
        <f>INDEX(AO17:AO20,MATCH(AK17,$AL17:$AL20,0))</f>
        <v>9</v>
      </c>
      <c r="M17" s="103">
        <f>INDEX(AP17:AP20,MATCH(AK17,$AL17:$AL20,0))</f>
        <v>1</v>
      </c>
      <c r="N17" s="123">
        <f>INDEX(AQ17:AQ20,MATCH(AK17,$AL17:$AL20,0))</f>
        <v>8</v>
      </c>
      <c r="O17" s="293"/>
      <c r="P17" s="293"/>
      <c r="Q17" s="97" t="str">
        <f>IF(AND('Résultats officiels'!O16&gt;0,U17='Résultats officiels'!U17),"E",IF(AND('Résultats officiels'!O20&gt;0,'Résultats officiels'!U20=AK!U17),"E",""))</f>
        <v>E</v>
      </c>
      <c r="R17" s="98" t="str">
        <f>IF('Résultats officiels'!O20=0,"",IF(AND(U16='Résultats officiels'!U21,'Résultats officiels'!U20=AK!U17),"A",""))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Mexique</v>
      </c>
      <c r="V17" s="219">
        <v>0</v>
      </c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3</v>
      </c>
      <c r="AO17" s="23">
        <f>E16+E18+F20</f>
        <v>4</v>
      </c>
      <c r="AP17" s="22">
        <f>F16+F18+E20</f>
        <v>7</v>
      </c>
      <c r="AQ17" s="24">
        <f>AO17-AP17</f>
        <v>-3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30004</v>
      </c>
      <c r="BA17" s="22">
        <f>10000*(AS17+AU17)+(E16-F16+F20-E20)*100+(E16+F20)</f>
        <v>29903</v>
      </c>
      <c r="BB17" s="22">
        <f>10000*(AT17+AU17)+(F20-E20+E18-F18)*100+(F20+E18)</f>
        <v>-499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officiels'!H18,AK!E18='Résultats officiels'!E18,'Résultats officiels'!F18=AK!F18),1,""))</f>
        <v/>
      </c>
      <c r="D18" s="68" t="str">
        <f>D16</f>
        <v>Maroc</v>
      </c>
      <c r="E18" s="217">
        <v>1</v>
      </c>
      <c r="F18" s="217">
        <v>3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6</v>
      </c>
      <c r="L18" s="109">
        <f>INDEX(AO17:AO20,MATCH(AK18,$AL17:$AL20,0))</f>
        <v>7</v>
      </c>
      <c r="M18" s="108">
        <f>INDEX(AP17:AP20,MATCH(AK18,$AL17:$AL20,0))</f>
        <v>4</v>
      </c>
      <c r="N18" s="110">
        <f>INDEX(AQ17:AQ20,MATCH(AK18,$AL17:$AL20,0))</f>
        <v>3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1</v>
      </c>
      <c r="P18" s="293"/>
      <c r="Q18" s="97" t="str">
        <f>IF(AND('Résultats officiels'!O18&gt;0,U18='Résultats officiels'!U18),"E",IF(AND('Résultats officiels'!O22&gt;0,'Résultats officiels'!U23=AK!U18),"E",""))</f>
        <v>E</v>
      </c>
      <c r="R18" s="98" t="str">
        <f>IF('Résultats officiels'!O18=0,"",IF(AND(U18='Résultats officiels'!U18,'Résultats officiels'!U19=AK!U19),"A",""))</f>
        <v/>
      </c>
      <c r="S18" s="286" t="str">
        <f>IF(O18=0,"",IF(AND(R18="A",O18='Résultats officiels'!O18),1,IF(AND(AK!R19="A",AK!O18='Résultats officiels'!O22),1,"")))</f>
        <v/>
      </c>
      <c r="T18" s="308" t="str">
        <f>IF(O18=0,"",IF(AND(R18="A",O18='Résultats officiels'!O18,V18='Résultats officiels'!V18,'Résultats officiels'!V19=AK!V19),1,IF(AND(AK!R19="A",AK!O18='Résultats officiels'!O22,AK!V18='Résultats officiels'!V23,'Résultats officiels'!V22=AK!V19),1,"")))</f>
        <v/>
      </c>
      <c r="U18" s="121" t="str">
        <f>IF(OR(I58&lt;2),"G1",T(J57))</f>
        <v>Angleterre</v>
      </c>
      <c r="V18" s="218">
        <v>0</v>
      </c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1</v>
      </c>
      <c r="AP18" s="22">
        <f>E16+E19+F21</f>
        <v>9</v>
      </c>
      <c r="AQ18" s="24">
        <f>AO18-AP18</f>
        <v>-8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-499</v>
      </c>
      <c r="BA18" s="22">
        <f>10000*(AR18+AU18)+(F16-E16+F19-E19)*100+(F16+F19)</f>
        <v>-499</v>
      </c>
      <c r="BB18" s="22" t="s">
        <v>73</v>
      </c>
      <c r="BC18" s="24">
        <f>10000*(AT18+AU18)+(F19-E19+E21-F21)*100+(F19+E21)</f>
        <v>-600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officiels'!H19,AK!E19='Résultats officiels'!E19,'Résultats officiels'!F19=AK!F19),1,""))</f>
        <v/>
      </c>
      <c r="D19" s="68" t="str">
        <f>G17</f>
        <v>Espagne</v>
      </c>
      <c r="E19" s="217">
        <v>3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3</v>
      </c>
      <c r="L19" s="112">
        <f>INDEX(AO17:AO20,MATCH(AK19,$AL17:$AL20,0))</f>
        <v>4</v>
      </c>
      <c r="M19" s="111">
        <f>INDEX(AP17:AP20,MATCH(AK19,$AL17:$AL20,0))</f>
        <v>7</v>
      </c>
      <c r="N19" s="113">
        <f>INDEX(AQ17:AQ20,MATCH(AK19,$AL17:$AL20,0))</f>
        <v>-3</v>
      </c>
      <c r="O19" s="293"/>
      <c r="P19" s="293"/>
      <c r="Q19" s="97" t="str">
        <f>IF(AND('Résultats officiels'!O18&gt;0,U19='Résultats officiels'!U19),"E",IF(AND('Résultats officiels'!O22&gt;0,'Résultats officiels'!U22=AK!U19),"E",""))</f>
        <v>E</v>
      </c>
      <c r="R19" s="98" t="str">
        <f>IF('Résultats officiels'!O22=0,"",IF(AND(U18='Résultats officiels'!U23,'Résultats officiels'!U22=AK!U19),"A",""))</f>
        <v>A</v>
      </c>
      <c r="S19" s="286" t="str">
        <f>IF(Y19=0,"",IF(Y19='Résultats officiels'!Y19,1,""))</f>
        <v/>
      </c>
      <c r="T19" s="308"/>
      <c r="U19" s="121" t="str">
        <f>IF(OR(I67&lt;3,I66&lt;2),"H2",T(J66))</f>
        <v>Colombie</v>
      </c>
      <c r="V19" s="219">
        <v>1</v>
      </c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6</v>
      </c>
      <c r="AO19" s="23">
        <f>E17+F18+F21</f>
        <v>7</v>
      </c>
      <c r="AP19" s="22">
        <f>F17+E18+E21</f>
        <v>4</v>
      </c>
      <c r="AQ19" s="24">
        <f>AO19-AP19</f>
        <v>3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60506</v>
      </c>
      <c r="BA19" s="22" t="s">
        <v>73</v>
      </c>
      <c r="BB19" s="22">
        <f>10000*(AR19+AU19)+(E17-F17+F18-E18)*100+(E17+F18)</f>
        <v>30004</v>
      </c>
      <c r="BC19" s="24">
        <f>10000*(AS19+AU19)+(E17-F17+F21-E21)*100+(E17+F21)</f>
        <v>30104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officiels'!H20,AK!E20='Résultats officiels'!E20,'Résultats officiels'!F20=AK!F20),1,""))</f>
        <v/>
      </c>
      <c r="D20" s="68" t="str">
        <f>G17</f>
        <v>Espagne</v>
      </c>
      <c r="E20" s="217">
        <v>3</v>
      </c>
      <c r="F20" s="217">
        <v>0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1</v>
      </c>
      <c r="M20" s="115">
        <f>INDEX(AP17:AP20,MATCH(AK20,$AL17:$AL20,0))</f>
        <v>9</v>
      </c>
      <c r="N20" s="117">
        <f>INDEX(AQ17:AQ20,MATCH(AK20,$AL17:$AL20,0))</f>
        <v>-8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officiels'!U17=AK!U20),"E",""))</f>
        <v/>
      </c>
      <c r="R20" s="98" t="str">
        <f>IF('Résultats officiels'!O20=0,"",IF(AND(U20='Résultats officiels'!U20,'Résultats officiels'!U21=AK!U21),"A",""))</f>
        <v/>
      </c>
      <c r="S20" s="286" t="str">
        <f>IF(O20=0,"",IF(AND(R20="A",O20='Résultats officiels'!O20),1,IF(AND(AK!R21="A",AK!O20='Résultats officiels'!O16),1,"")))</f>
        <v/>
      </c>
      <c r="T20" s="308" t="str">
        <f>IF(O20=0,"",IF(AND(R20="A",O20='Résultats officiels'!O20,V20='Résultats officiels'!V20,'Résultats officiels'!V21=AK!V21),1,IF(AND(AK!R21="A",AK!O20='Résultats officiels'!O16,AK!V20='Résultats officiels'!V17,'Résultats officiels'!V16=AK!V21),1,"")))</f>
        <v/>
      </c>
      <c r="U20" s="121" t="str">
        <f>IF(OR(I50&lt;2),"F1",T(J49))</f>
        <v>Allemagne</v>
      </c>
      <c r="V20" s="218">
        <v>2</v>
      </c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9</v>
      </c>
      <c r="AO20" s="32">
        <f>F17+E19+E20</f>
        <v>9</v>
      </c>
      <c r="AP20" s="27">
        <f>E17+F19+F20</f>
        <v>1</v>
      </c>
      <c r="AQ20" s="33">
        <f>AO20-AP20</f>
        <v>8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60606</v>
      </c>
      <c r="BB20" s="27">
        <f>10000*(AR20+AT20)+(E20-F20+F17-E17)*100+(E20+F17)</f>
        <v>60506</v>
      </c>
      <c r="BC20" s="33">
        <f>10000*(AS20+AT20)+(E19-F19+F17-E17)*100+(E19+F17)</f>
        <v>60506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officiels'!H21,AK!E21='Résultats officiels'!E21,'Résultats officiels'!F21=AK!F21),1,""))</f>
        <v/>
      </c>
      <c r="D21" s="71" t="str">
        <f>G16</f>
        <v>Iran</v>
      </c>
      <c r="E21" s="217">
        <v>0</v>
      </c>
      <c r="F21" s="217">
        <v>3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officiels'!U16=AK!U21),"E",""))</f>
        <v/>
      </c>
      <c r="R21" s="98" t="str">
        <f>IF('Résultats officiels'!O16=0,"",IF(AND(U20='Résultats officiels'!U17,'Résultats officiels'!U16=AK!U21),"A",""))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Serbie</v>
      </c>
      <c r="V21" s="219">
        <v>0</v>
      </c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officiels'!U19=AK!U22),"E",""))</f>
        <v/>
      </c>
      <c r="R22" s="98" t="str">
        <f>IF('Résultats officiels'!O22=0,"",IF(AND(U22='Résultats officiels'!U22,'Résultats officiels'!U23=AK!U23),"A",""))</f>
        <v/>
      </c>
      <c r="S22" s="286" t="str">
        <f>IF(O22=0,"",IF(AND(R22="A",O22='Résultats officiels'!O22),1,IF(AND(AK!R23="A",AK!O22='Résultats officiels'!O18),1,"")))</f>
        <v/>
      </c>
      <c r="T22" s="308" t="str">
        <f>IF(O22=0,"",IF(AND(R22="A",O22='Résultats officiels'!O22,V22='Résultats officiels'!V22,'Résultats officiels'!V23=AK!V23),1,IF(AND(AK!R23="A",AK!O22='Résultats officiels'!O18,AK!V22='Résultats officiels'!V19,'Résultats officiels'!V18=AK!V23),1,"")))</f>
        <v/>
      </c>
      <c r="U22" s="121" t="str">
        <f>IF(OR(I66&lt;2),"H1",T(J65))</f>
        <v>Pologne</v>
      </c>
      <c r="V22" s="218">
        <v>1</v>
      </c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officiels'!U18=AK!U23),"E",""))</f>
        <v>E</v>
      </c>
      <c r="R23" s="98" t="str">
        <f>IF('Résultats officiels'!O18=0,"",IF(AND(U22='Résultats officiels'!U19,'Résultats officiels'!U18=AK!U23),"A",""))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Belgique</v>
      </c>
      <c r="V23" s="219">
        <v>2</v>
      </c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officiels'!H24,AK!E24='Résultats officiels'!E24,'Résultats officiels'!F24=AK!F24),1,""))</f>
        <v/>
      </c>
      <c r="D24" s="67" t="s">
        <v>88</v>
      </c>
      <c r="E24" s="217">
        <v>3</v>
      </c>
      <c r="F24" s="217">
        <v>0</v>
      </c>
      <c r="G24" s="72" t="s">
        <v>76</v>
      </c>
      <c r="H24" s="95">
        <f t="shared" si="0"/>
        <v>1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officiels'!H25,AK!E25='Résultats officiels'!E25,'Résultats officiels'!F25=AK!F25),1,""))</f>
        <v/>
      </c>
      <c r="D25" s="68" t="s">
        <v>125</v>
      </c>
      <c r="E25" s="217">
        <v>2</v>
      </c>
      <c r="F25" s="217">
        <v>1</v>
      </c>
      <c r="G25" s="73" t="s">
        <v>126</v>
      </c>
      <c r="H25" s="95">
        <f t="shared" si="0"/>
        <v>1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8</v>
      </c>
      <c r="M25" s="103">
        <f>INDEX(AP25:AP28,MATCH(AK25,$AL25:$AL28,0))</f>
        <v>1</v>
      </c>
      <c r="N25" s="123">
        <f>INDEX(AQ25:AQ28,MATCH(AK25,$AL25:$AL28,0))</f>
        <v>7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8</v>
      </c>
      <c r="AP25" s="22">
        <f>F24+F26+E28</f>
        <v>1</v>
      </c>
      <c r="AQ25" s="24">
        <f>AO25-AP25</f>
        <v>7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60506</v>
      </c>
      <c r="BA25" s="22">
        <f>10000*(AS25+AU25)+(E24-F24+F28-E28)*100+(E24+F28)</f>
        <v>60505</v>
      </c>
      <c r="BB25" s="22">
        <f>10000*(AT25+AU25)+(F28-E28+E26-F26)*100+(F28+E26)</f>
        <v>60405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officiels'!H26,AK!E26='Résultats officiels'!E26,'Résultats officiels'!F26=AK!F26),1,""))</f>
        <v/>
      </c>
      <c r="D26" s="68" t="str">
        <f>D24</f>
        <v>France</v>
      </c>
      <c r="E26" s="217">
        <v>3</v>
      </c>
      <c r="F26" s="217">
        <v>1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Pérou</v>
      </c>
      <c r="K26" s="108">
        <f>INDEX(AN25:AN28,MATCH(AK26,$AL25:$AL28,0))</f>
        <v>6</v>
      </c>
      <c r="L26" s="109">
        <f>INDEX(AO25:AO28,MATCH(AK26,$AL25:$AL28,0))</f>
        <v>5</v>
      </c>
      <c r="M26" s="108">
        <f>INDEX(AP25:AP28,MATCH(AK26,$AL25:$AL28,0))</f>
        <v>5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officiels'!U28=AK!U26),"E",""))</f>
        <v/>
      </c>
      <c r="R26" s="98" t="str">
        <f>IF('Résultats officiels'!O26=0,"",IF(AND(U26='Résultats officiels'!U26,'Résultats officiels'!U27=AK!U27),"A",""))</f>
        <v/>
      </c>
      <c r="S26" s="286" t="str">
        <f>IF(O26=0,"",IF(AND(R26="A",O26='Résultats officiels'!O26),1,IF(AND(AK!R27="A",AK!O26='Résultats officiels'!O28),1,"")))</f>
        <v/>
      </c>
      <c r="T26" s="287" t="str">
        <f>IF(O26=0,"",IF(AND(R26="A",O26='Résultats officiels'!O26,V26='Résultats officiels'!V26,'Résultats officiels'!V27=AK!V27),1,IF(AND(AK!R27="A",AK!O26='Résultats officiels'!O28,AK!V26='Résultats officiels'!V28,'Résultats officiels'!V29=AK!V27),1,"")))</f>
        <v/>
      </c>
      <c r="U26" s="125" t="str">
        <f>IF(100*V8+W8&gt;100*V9+W9,U8,IF(100*V8+W8&lt;100*V9+W9,U9,CONCATENATE(U8," ou ",U9)))</f>
        <v>Portugal</v>
      </c>
      <c r="V26" s="218">
        <v>1</v>
      </c>
      <c r="W26" s="100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1.9700000000000002</v>
      </c>
      <c r="AL26" s="28">
        <f>SUM(BD26:BG26)+2.46</f>
        <v>3.96</v>
      </c>
      <c r="AM26" s="21" t="str">
        <f>G24</f>
        <v>Australie</v>
      </c>
      <c r="AN26" s="22">
        <f>SUM(AR26:AU26)</f>
        <v>0</v>
      </c>
      <c r="AO26" s="23">
        <f>F24+F27+E29</f>
        <v>2</v>
      </c>
      <c r="AP26" s="22">
        <f>E24+E27+F29</f>
        <v>7</v>
      </c>
      <c r="AQ26" s="24">
        <f>AO26-AP26</f>
        <v>-5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-399</v>
      </c>
      <c r="BA26" s="22">
        <f>10000*(AR26+AU26)+(F24-E24+F27-E27)*100+(F24+F27)</f>
        <v>-399</v>
      </c>
      <c r="BB26" s="22" t="s">
        <v>73</v>
      </c>
      <c r="BC26" s="24">
        <f>10000*(AT26+AU26)+(F27-E27+E29-F29)*100+(F27+E29)</f>
        <v>-198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officiels'!H27,AK!E27='Résultats officiels'!E27,'Résultats officiels'!F27=AK!F27),1,""))</f>
        <v/>
      </c>
      <c r="D27" s="68" t="str">
        <f>G25</f>
        <v>Danemark</v>
      </c>
      <c r="E27" s="217">
        <v>2</v>
      </c>
      <c r="F27" s="217">
        <v>1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Danemark</v>
      </c>
      <c r="K27" s="111">
        <f>INDEX(AN25:AN28,MATCH(AK27,$AL25:$AL28,0))</f>
        <v>3</v>
      </c>
      <c r="L27" s="112">
        <f>INDEX(AO25:AO28,MATCH(AK27,$AL25:$AL28,0))</f>
        <v>3</v>
      </c>
      <c r="M27" s="111">
        <f>INDEX(AP25:AP28,MATCH(AK27,$AL25:$AL28,0))</f>
        <v>5</v>
      </c>
      <c r="N27" s="113">
        <f>INDEX(AQ25:AQ28,MATCH(AK27,$AL25:$AL28,0))</f>
        <v>-2</v>
      </c>
      <c r="O27" s="293"/>
      <c r="P27" s="293"/>
      <c r="Q27" s="97" t="str">
        <f>IF(AND('Résultats officiels'!O26&gt;0,U27='Résultats officiels'!U27),"E",IF(AND('Résultats officiels'!O28&gt;0,'Résultats officiels'!U29=AK!U27),"E",""))</f>
        <v>E</v>
      </c>
      <c r="R27" s="98" t="str">
        <f>IF('Résultats officiels'!O28=0,"",IF(AND(U26='Résultats officiels'!U28,'Résultats officiels'!U29=AK!U27),"A",""))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2</v>
      </c>
      <c r="W27" s="100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2.98</v>
      </c>
      <c r="AL27" s="28">
        <f>SUM(BD27:BG27)+2.47</f>
        <v>1.9700000000000002</v>
      </c>
      <c r="AM27" s="21" t="str">
        <f>D25</f>
        <v>Pérou</v>
      </c>
      <c r="AN27" s="22">
        <f>SUM(AR27:AU27)</f>
        <v>6</v>
      </c>
      <c r="AO27" s="23">
        <f>E25+F26+F29</f>
        <v>5</v>
      </c>
      <c r="AP27" s="22">
        <f>F25+E26+E29</f>
        <v>5</v>
      </c>
      <c r="AQ27" s="24">
        <f>AO27-AP27</f>
        <v>0</v>
      </c>
      <c r="AR27" s="22">
        <f>IF(ISBLANK(F26),0,IF(AT25=3,0,IF(AT25=1,1,3)))</f>
        <v>0</v>
      </c>
      <c r="AS27" s="22">
        <f>IF(ISBLANK(F29),0,IF(F29&gt;E29,3,IF(F29=E29,1,0)))</f>
        <v>3</v>
      </c>
      <c r="AT27" s="22" t="s">
        <v>73</v>
      </c>
      <c r="AU27" s="22">
        <f>IF(ISBLANK(E25),0,IF(E25&gt;F25,3,IF(E25=F25,1,0)))</f>
        <v>3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1</v>
      </c>
      <c r="AZ27" s="23">
        <f>10000*(AR27+AS27)+(F26-E26+F29-E29)*100+(F26+F29)</f>
        <v>29903</v>
      </c>
      <c r="BA27" s="22" t="s">
        <v>73</v>
      </c>
      <c r="BB27" s="22">
        <f>10000*(AR27+AU27)+(E25-F25+F26-E26)*100+(E25+F26)</f>
        <v>29903</v>
      </c>
      <c r="BC27" s="24">
        <f>10000*(AS27+AU27)+(E25-F25+F29-E29)*100+(E25+F29)</f>
        <v>60204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-0.5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officiels'!H28,AK!E28='Résultats officiels'!E28,'Résultats officiels'!F28=AK!F28),1,""))</f>
        <v/>
      </c>
      <c r="D28" s="68" t="str">
        <f>G25</f>
        <v>Danemark</v>
      </c>
      <c r="E28" s="217">
        <v>0</v>
      </c>
      <c r="F28" s="217">
        <v>2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Australie</v>
      </c>
      <c r="K28" s="115">
        <f>INDEX(AN25:AN28,MATCH(AK28,$AL25:$AL28,0))</f>
        <v>0</v>
      </c>
      <c r="L28" s="116">
        <f>INDEX(AO25:AO28,MATCH(AK28,$AL25:$AL28,0))</f>
        <v>2</v>
      </c>
      <c r="M28" s="115">
        <f>INDEX(AP25:AP28,MATCH(AK28,$AL25:$AL28,0))</f>
        <v>7</v>
      </c>
      <c r="N28" s="117">
        <f>INDEX(AQ25:AQ28,MATCH(AK28,$AL25:$AL28,0))</f>
        <v>-5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officiels'!U26=AK!U28),"E",""))</f>
        <v/>
      </c>
      <c r="R28" s="98" t="str">
        <f>IF('Résultats officiels'!O28=0,"",IF(AND(U28='Résultats officiels'!U28,'Résultats officiels'!U29=AK!U29),"A",""))</f>
        <v/>
      </c>
      <c r="S28" s="286" t="str">
        <f>IF(O28=0,"",IF(AND(R28="A",O28='Résultats officiels'!O28),1,IF(AND(AK!R29="A",AK!O28='Résultats officiels'!O26),1,"")))</f>
        <v/>
      </c>
      <c r="T28" s="287" t="str">
        <f>IF(O28=0,"",IF(AND(R28="A",O28='Résultats officiels'!O28,V28='Résultats officiels'!V28,'Résultats officiels'!V29=AK!V29),1,IF(AND(AK!R29="A",AK!O28='Résultats officiels'!O26,AK!V28='Résultats officiels'!V26,'Résultats officiels'!V27=AK!V29),1,"")))</f>
        <v/>
      </c>
      <c r="U28" s="125" t="str">
        <f>IF(100*V12+W12&gt;100*V13+W13,U12,IF(100*V12+W12&lt;100*V13+W13,U13,CONCATENATE(U12," ou ",U13)))</f>
        <v>Espagne</v>
      </c>
      <c r="V28" s="218">
        <v>2</v>
      </c>
      <c r="W28" s="100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3.96</v>
      </c>
      <c r="AL28" s="30">
        <f>SUM(BD28:BG28)+2.48</f>
        <v>2.98</v>
      </c>
      <c r="AM28" s="31" t="str">
        <f>G25</f>
        <v>Danemark</v>
      </c>
      <c r="AN28" s="27">
        <f>SUM(AR28:AU28)</f>
        <v>3</v>
      </c>
      <c r="AO28" s="32">
        <f>F25+E27+E28</f>
        <v>3</v>
      </c>
      <c r="AP28" s="27">
        <f>E25+F27+F28</f>
        <v>5</v>
      </c>
      <c r="AQ28" s="33">
        <f>AO28-AP28</f>
        <v>-2</v>
      </c>
      <c r="AR28" s="27">
        <f>IF(ISBLANK(E28),0,IF(AU25=3,0,IF(AU25=1,1,3)))</f>
        <v>0</v>
      </c>
      <c r="AS28" s="27">
        <f>IF(ISBLANK(E27),0,IF(AU26=3,0,IF(AU26=1,1,3)))</f>
        <v>3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29902</v>
      </c>
      <c r="BB28" s="27">
        <f>10000*(AR28+AT28)+(E28-F28+F25-E25)*100+(E28+F25)</f>
        <v>-299</v>
      </c>
      <c r="BC28" s="33">
        <f>10000*(AS28+AT28)+(E27-F27+F25-E25)*100+(E27+F25)</f>
        <v>30003</v>
      </c>
      <c r="BD28" s="34">
        <f>-BG25</f>
        <v>0.5</v>
      </c>
      <c r="BE28" s="35">
        <f>-BG26</f>
        <v>-0.5</v>
      </c>
      <c r="BF28" s="35">
        <f>-BG27</f>
        <v>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>
        <f>IF(H29=0,"",IF(H29='Résultats officiels'!H29,1,""))</f>
        <v>1</v>
      </c>
      <c r="C29" s="75" t="str">
        <f>IF(H29=0,"",IF(AND(H29='Résultats officiels'!H29,AK!E29='Résultats officiels'!E29,'Résultats officiels'!F29=AK!F29),1,""))</f>
        <v/>
      </c>
      <c r="D29" s="71" t="str">
        <f>G24</f>
        <v>Australie</v>
      </c>
      <c r="E29" s="217">
        <v>1</v>
      </c>
      <c r="F29" s="217">
        <v>2</v>
      </c>
      <c r="G29" s="74" t="str">
        <f>D25</f>
        <v>Pérou</v>
      </c>
      <c r="H29" s="95">
        <f t="shared" si="0"/>
        <v>2</v>
      </c>
      <c r="I29" s="118"/>
      <c r="J29" s="119" t="str">
        <f>IF(OR(I27&lt;3,I26&lt;2),"TIRAGE AU SORT !!!"," ")</f>
        <v xml:space="preserve"> 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officiels'!U27=AK!U29),"E",""))</f>
        <v/>
      </c>
      <c r="R29" s="98" t="str">
        <f>IF('Résultats officiels'!O26=0,"",IF(AND(U28='Résultats officiels'!U26,'Résultats officiels'!U27=AK!U29),"A",""))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0</v>
      </c>
      <c r="W29" s="100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officiels'!U32=AK!U30),"E",""))</f>
        <v>E</v>
      </c>
      <c r="R30" s="98" t="str">
        <f>IF('Résultats officiels'!O30=0,"",IF(AND(U30='Résultats officiels'!U30,'Résultats officiels'!U31=AK!U31),"A",""))</f>
        <v/>
      </c>
      <c r="S30" s="286" t="str">
        <f>IF(O30=0,"",IF(AND(R30="A",O30='Résultats officiels'!O30),1,IF(AND(AK!R31="A",AK!O30='Résultats officiels'!O32),1,"")))</f>
        <v/>
      </c>
      <c r="T30" s="287" t="str">
        <f>IF(O30=0,"",IF(AND(R30="A",O30='Résultats officiels'!O30,V30='Résultats officiels'!V30,'Résultats officiels'!V31=AK!V31),1,IF(AND(AK!R31="A",AK!O30='Résultats officiels'!O32,AK!V30='Résultats officiels'!V32,'Résultats officiels'!V33=AK!V31),1,"")))</f>
        <v/>
      </c>
      <c r="U30" s="125" t="str">
        <f>IF(100*V16+W16&gt;100*V17+W17,U16,IF(100*V16+W16&lt;100*V17+W17,U17,CONCATENATE(U16," ou ",U17)))</f>
        <v>Brésil</v>
      </c>
      <c r="V30" s="218">
        <v>3</v>
      </c>
      <c r="W30" s="100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officiels'!U33=AK!U31),"E",""))</f>
        <v/>
      </c>
      <c r="R31" s="98" t="str">
        <f>IF('Résultats officiels'!O32=0,"",IF(AND(U30='Résultats officiels'!U32,'Résultats officiels'!U33=AK!U31),"A",""))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Colombie</v>
      </c>
      <c r="V31" s="219">
        <v>1</v>
      </c>
      <c r="W31" s="100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officiels'!H32,AK!E32='Résultats officiels'!E32,'Résultats officiels'!F32=AK!F32),1,""))</f>
        <v/>
      </c>
      <c r="D32" s="67" t="s">
        <v>94</v>
      </c>
      <c r="E32" s="217">
        <v>3</v>
      </c>
      <c r="F32" s="217">
        <v>0</v>
      </c>
      <c r="G32" s="72" t="s">
        <v>127</v>
      </c>
      <c r="H32" s="95">
        <f t="shared" si="0"/>
        <v>1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officiels'!U30=AK!U32),"E",""))</f>
        <v/>
      </c>
      <c r="R32" s="98" t="str">
        <f>IF('Résultats officiels'!O32=0,"",IF(AND(U32='Résultats officiels'!U32,'Résultats officiels'!U33=AK!U33),"A",""))</f>
        <v/>
      </c>
      <c r="S32" s="286" t="str">
        <f>IF(O32=0,"",IF(AND(R32="A",O32='Résultats officiels'!O32),1,IF(AND(AK!R33="A",AK!O32='Résultats officiels'!O30),1,"")))</f>
        <v/>
      </c>
      <c r="T32" s="287" t="str">
        <f>IF(O32=0,"",IF(AND(R32="A",O32='Résultats officiels'!O32,V32='Résultats officiels'!V32,'Résultats officiels'!V33=AK!V33),1,IF(AND(AK!R33="A",AK!O32='Résultats officiels'!O30,AK!V32='Résultats officiels'!V30,'Résultats officiels'!V31=AK!V33),1,"")))</f>
        <v/>
      </c>
      <c r="U32" s="125" t="str">
        <f>IF(100*V20+W20&gt;100*V21+W21,U20,IF(100*V20+W20&lt;100*V21+W21,U21,CONCATENATE(U20," ou ",U21)))</f>
        <v>Allemagne</v>
      </c>
      <c r="V32" s="218">
        <v>3</v>
      </c>
      <c r="W32" s="100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 t="str">
        <f>IF(H33=0,"",IF(AND(H33='Résultats officiels'!H33,AK!E33='Résultats officiels'!E33,'Résultats officiels'!F33=AK!F33),1,""))</f>
        <v/>
      </c>
      <c r="D33" s="68" t="s">
        <v>37</v>
      </c>
      <c r="E33" s="217">
        <v>2</v>
      </c>
      <c r="F33" s="217">
        <v>1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7</v>
      </c>
      <c r="L33" s="104">
        <f>INDEX(AO33:AO36,MATCH(AK33,$AL33:$AL36,0))</f>
        <v>5</v>
      </c>
      <c r="M33" s="103">
        <f>INDEX(AP33:AP36,MATCH(AK33,$AL33:$AL36,0))</f>
        <v>1</v>
      </c>
      <c r="N33" s="123">
        <f>INDEX(AQ33:AQ36,MATCH(AK33,$AL33:$AL36,0))</f>
        <v>4</v>
      </c>
      <c r="O33" s="293"/>
      <c r="P33" s="293"/>
      <c r="Q33" s="97" t="str">
        <f>IF(AND('Résultats officiels'!O32&gt;0,U33='Résultats officiels'!U33),"E",IF(AND('Résultats officiels'!O30&gt;0,'Résultats officiels'!U31=AK!U33),"E",""))</f>
        <v>E</v>
      </c>
      <c r="R33" s="98" t="str">
        <f>IF('Résultats officiels'!O30=0,"",IF(AND(U32='Résultats officiels'!U30,'Résultats officiels'!U31=AK!U33),"A",""))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Belgique</v>
      </c>
      <c r="V33" s="219">
        <v>1</v>
      </c>
      <c r="W33" s="100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7</v>
      </c>
      <c r="AO33" s="23">
        <f>E32+E34+F36</f>
        <v>5</v>
      </c>
      <c r="AP33" s="22">
        <f>F32+F34+E36</f>
        <v>1</v>
      </c>
      <c r="AQ33" s="24">
        <f>AO33-AP33</f>
        <v>4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1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40304</v>
      </c>
      <c r="BA33" s="22">
        <f>10000*(AS33+AU33)+(E32-F32+F36-E36)*100+(E32+F36)</f>
        <v>60404</v>
      </c>
      <c r="BB33" s="22">
        <f>10000*(AT33+AU33)+(F36-E36+E34-F34)*100+(F36+E34)</f>
        <v>40102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officiels'!H34,AK!E34='Résultats officiels'!E34,'Résultats officiels'!F34=AK!F34),1,""))</f>
        <v/>
      </c>
      <c r="D34" s="68" t="str">
        <f>D32</f>
        <v>Argentine</v>
      </c>
      <c r="E34" s="217">
        <v>1</v>
      </c>
      <c r="F34" s="217">
        <v>1</v>
      </c>
      <c r="G34" s="73" t="str">
        <f>D33</f>
        <v>Croatie</v>
      </c>
      <c r="H34" s="95">
        <f t="shared" si="0"/>
        <v>3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7</v>
      </c>
      <c r="L34" s="109">
        <f>INDEX(AO33:AO36,MATCH(AK34,$AL33:$AL36,0))</f>
        <v>5</v>
      </c>
      <c r="M34" s="108">
        <f>INDEX(AP33:AP36,MATCH(AK34,$AL33:$AL36,0))</f>
        <v>3</v>
      </c>
      <c r="N34" s="110">
        <f>INDEX(AQ33:AQ36,MATCH(AK34,$AL33:$AL36,0))</f>
        <v>2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2.96</v>
      </c>
      <c r="AM34" s="21" t="str">
        <f>G32</f>
        <v>Islande</v>
      </c>
      <c r="AN34" s="22">
        <f>SUM(AR34:AU34)</f>
        <v>3</v>
      </c>
      <c r="AO34" s="23">
        <f>F32+F35+E37</f>
        <v>3</v>
      </c>
      <c r="AP34" s="22">
        <f>E32+E35+F37</f>
        <v>5</v>
      </c>
      <c r="AQ34" s="24">
        <f>AO34-AP34</f>
        <v>-2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3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1</v>
      </c>
      <c r="AZ34" s="23">
        <f>10000*(AR34+AT34)+(F32-E32+E37-F37)*100+(F32+E37)</f>
        <v>-399</v>
      </c>
      <c r="BA34" s="22">
        <f>10000*(AR34+AU34)+(F32-E32+F35-E35)*100+(F32+F35)</f>
        <v>29902</v>
      </c>
      <c r="BB34" s="22" t="s">
        <v>73</v>
      </c>
      <c r="BC34" s="24">
        <f>10000*(AT34+AU34)+(F35-E35+E37-F37)*100+(F35+E37)</f>
        <v>30103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officiels'!H35,AK!E35='Résultats officiels'!E35,'Résultats officiels'!F35=AK!F35),1,""))</f>
        <v/>
      </c>
      <c r="D35" s="68" t="str">
        <f>G33</f>
        <v>Nigéria</v>
      </c>
      <c r="E35" s="217">
        <v>0</v>
      </c>
      <c r="F35" s="217">
        <v>2</v>
      </c>
      <c r="G35" s="73" t="str">
        <f>G32</f>
        <v>Islande</v>
      </c>
      <c r="H35" s="95">
        <f t="shared" si="0"/>
        <v>2</v>
      </c>
      <c r="I35" s="106">
        <f>AI35</f>
        <v>3</v>
      </c>
      <c r="J35" s="68" t="str">
        <f>INDEX(AM33:AM36,MATCH(AK35,$AL33:$AL36,0))</f>
        <v>Islande</v>
      </c>
      <c r="K35" s="111">
        <f>INDEX(AN33:AN36,MATCH(AK35,$AL33:$AL36,0))</f>
        <v>3</v>
      </c>
      <c r="L35" s="112">
        <f>INDEX(AO33:AO36,MATCH(AK35,$AL33:$AL36,0))</f>
        <v>3</v>
      </c>
      <c r="M35" s="111">
        <f>INDEX(AP33:AP36,MATCH(AK35,$AL33:$AL36,0))</f>
        <v>5</v>
      </c>
      <c r="N35" s="113">
        <f>INDEX(AQ33:AQ36,MATCH(AK35,$AL33:$AL36,0))</f>
        <v>-2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2.96</v>
      </c>
      <c r="AL35" s="28">
        <f>SUM(BD35:BG35)+2.47</f>
        <v>1.9700000000000002</v>
      </c>
      <c r="AM35" s="21" t="str">
        <f>D33</f>
        <v>Croatie</v>
      </c>
      <c r="AN35" s="22">
        <f>SUM(AR35:AU35)</f>
        <v>7</v>
      </c>
      <c r="AO35" s="23">
        <f>E33+F34+F37</f>
        <v>5</v>
      </c>
      <c r="AP35" s="22">
        <f>F33+E34+E37</f>
        <v>3</v>
      </c>
      <c r="AQ35" s="24">
        <f>AO35-AP35</f>
        <v>2</v>
      </c>
      <c r="AR35" s="22">
        <f>IF(ISBLANK(F34),0,IF(AT33=3,0,IF(AT33=1,1,3)))</f>
        <v>1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40103</v>
      </c>
      <c r="BA35" s="22" t="s">
        <v>73</v>
      </c>
      <c r="BB35" s="22">
        <f>10000*(AR35+AU35)+(E33-F33+F34-E34)*100+(E33+F34)</f>
        <v>40103</v>
      </c>
      <c r="BC35" s="24">
        <f>10000*(AS35+AU35)+(E33-F33+F37-E37)*100+(E33+F37)</f>
        <v>60204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officiels'!H36,AK!E36='Résultats officiels'!E36,'Résultats officiels'!F36=AK!F36),1,""))</f>
        <v/>
      </c>
      <c r="D36" s="68" t="str">
        <f>G33</f>
        <v>Nigéria</v>
      </c>
      <c r="E36" s="217">
        <v>0</v>
      </c>
      <c r="F36" s="217">
        <v>1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1</v>
      </c>
      <c r="M36" s="115">
        <f>INDEX(AP33:AP36,MATCH(AK36,$AL33:$AL36,0))</f>
        <v>5</v>
      </c>
      <c r="N36" s="117">
        <f>INDEX(AQ33:AQ36,MATCH(AK36,$AL33:$AL36,0))</f>
        <v>-4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officiels'!U38=AK!U36),"E",""))</f>
        <v>E</v>
      </c>
      <c r="R36" s="98" t="str">
        <f>IF('Résultats officiels'!O36=0,"",IF(AND(U36='Résultats officiels'!U36,'Résultats officiels'!U37=AK!U37),"A",""))</f>
        <v/>
      </c>
      <c r="S36" s="286" t="str">
        <f>IF(O36=0,"",IF(AND(R36="A",O36='Résultats officiels'!O36),1,IF(AND(AK!R37="A",AK!O36='Résultats officiels'!O38),1,"")))</f>
        <v/>
      </c>
      <c r="T36" s="297" t="str">
        <f>IF(O36=0,"",IF(AND(R36="A",O36='Résultats officiels'!O36,V36='Résultats officiels'!V36,'Résultats officiels'!V37=AK!V37),1,IF(AND(AK!R37="A",AK!O36='Résultats officiels'!O38,AK!V36='Résultats officiels'!V38,'Résultats officiels'!V39=AK!V37),1,"")))</f>
        <v/>
      </c>
      <c r="U36" s="128" t="str">
        <f>IF(100*V26+W26&gt;100*V27+W27,U26,IF(100*V26+W26&lt;100*V27+W27,U27,IF(X27*X26=1,"-",CONCATENATE(U26," ou ",U27))))</f>
        <v>France</v>
      </c>
      <c r="V36" s="218">
        <v>1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3.98</v>
      </c>
      <c r="AL36" s="30">
        <f>SUM(BD36:BG36)+2.48</f>
        <v>3.98</v>
      </c>
      <c r="AM36" s="31" t="str">
        <f>G33</f>
        <v>Nigéria</v>
      </c>
      <c r="AN36" s="27">
        <f>SUM(AR36:AU36)</f>
        <v>0</v>
      </c>
      <c r="AO36" s="32">
        <f>F33+E35+E36</f>
        <v>1</v>
      </c>
      <c r="AP36" s="27">
        <f>E33+F35+F36</f>
        <v>5</v>
      </c>
      <c r="AQ36" s="33">
        <f>AO36-AP36</f>
        <v>-4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-300</v>
      </c>
      <c r="BB36" s="27">
        <f>10000*(AR36+AT36)+(E36-F36+F33-E33)*100+(E36+F33)</f>
        <v>-199</v>
      </c>
      <c r="BC36" s="33">
        <f>10000*(AS36+AT36)+(E35-F35+F33-E33)*100+(E35+F33)</f>
        <v>-299</v>
      </c>
      <c r="BD36" s="34">
        <f>-BG33</f>
        <v>0.5</v>
      </c>
      <c r="BE36" s="35">
        <f>-BG34</f>
        <v>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>
        <f>IF(H37=0,"",IF(AND(H37='Résultats officiels'!H37,AK!E37='Résultats officiels'!E37,'Résultats officiels'!F37=AK!F37),1,""))</f>
        <v>1</v>
      </c>
      <c r="D37" s="71" t="str">
        <f>G32</f>
        <v>Islande</v>
      </c>
      <c r="E37" s="217">
        <v>1</v>
      </c>
      <c r="F37" s="217">
        <v>2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officiels'!U39=AK!U37),"E",""))</f>
        <v/>
      </c>
      <c r="R37" s="98" t="str">
        <f>IF('Résultats officiels'!O38=0,"",IF(AND(U36='Résultats officiels'!U38,'Résultats officiels'!U39=AK!U37),"A",""))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3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officiels'!U36=AK!U38),"E",""))</f>
        <v/>
      </c>
      <c r="R38" s="98" t="str">
        <f>IF('Résultats officiels'!O38=0,"",IF(AND(U38='Résultats officiels'!U38,'Résultats officiels'!U39=AK!U39),"A",""))</f>
        <v/>
      </c>
      <c r="S38" s="286" t="str">
        <f>IF(O38=0,"",IF(AND(R38="A",O38='Résultats officiels'!O38),1,IF(AND(AK!R39="A",AK!O38='Résultats officiels'!O36),1,"")))</f>
        <v/>
      </c>
      <c r="T38" s="297" t="str">
        <f>IF(O38=0,"",IF(AND(R38="A",O38='Résultats officiels'!O38,V38='Résultats officiels'!V38,'Résultats officiels'!V39=AK!V39),1,IF(AND(AK!R39="A",AK!O38='Résultats officiels'!O36,AK!V38='Résultats officiels'!V36,'Résultats officiels'!V37=AK!V39),1,"")))</f>
        <v/>
      </c>
      <c r="U38" s="125" t="str">
        <f>IF(100*V28+W28&gt;100*V29+W29,U28,IF(100*V28+W28&lt;100*V29+W29,U29,IF(X30*X31=1,"-",CONCATENATE(U28," ou ",U29))))</f>
        <v>Espagne</v>
      </c>
      <c r="V38" s="218">
        <v>1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officiels'!U37=AK!U39),"E",""))</f>
        <v/>
      </c>
      <c r="R39" s="98" t="str">
        <f>IF('Résultats officiels'!O36=0,"",IF(AND(U38='Résultats officiels'!U36,'Résultats officiels'!U37=AK!U39),"A",""))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0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>
        <f>IF(H40=0,"",IF(H40='Résultats officiels'!H40,1,""))</f>
        <v>1</v>
      </c>
      <c r="C40" s="75" t="str">
        <f>IF(H40=0,"",IF(AND(H40='Résultats officiels'!H40,AK!E40='Résultats officiels'!E40,'Résultats officiels'!F40=AK!F40),1,""))</f>
        <v/>
      </c>
      <c r="D40" s="67" t="s">
        <v>83</v>
      </c>
      <c r="E40" s="217">
        <v>0</v>
      </c>
      <c r="F40" s="217">
        <v>2</v>
      </c>
      <c r="G40" s="72" t="s">
        <v>128</v>
      </c>
      <c r="H40" s="95">
        <f t="shared" si="0"/>
        <v>2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officiels'!H41,AK!E41='Résultats officiels'!E41,'Résultats officiels'!F41=AK!F41),1,""))</f>
        <v/>
      </c>
      <c r="D41" s="68" t="s">
        <v>36</v>
      </c>
      <c r="E41" s="217">
        <v>3</v>
      </c>
      <c r="F41" s="217">
        <v>0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8</v>
      </c>
      <c r="M41" s="103">
        <f>INDEX(AP41:AP44,MATCH(AK41,$AL41:$AL44,0))</f>
        <v>2</v>
      </c>
      <c r="N41" s="123">
        <f>INDEX(AQ41:AQ44,MATCH(AK41,$AL41:$AL44,0))</f>
        <v>6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3.95</v>
      </c>
      <c r="AM41" s="21" t="str">
        <f>D40</f>
        <v>Costa Rica</v>
      </c>
      <c r="AN41" s="22">
        <f>SUM(AR41:AU41)</f>
        <v>0</v>
      </c>
      <c r="AO41" s="23">
        <f>E40+E42+F44</f>
        <v>0</v>
      </c>
      <c r="AP41" s="22">
        <f>F40+F42+E44</f>
        <v>5</v>
      </c>
      <c r="AQ41" s="24">
        <f>AO41-AP41</f>
        <v>-5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-400</v>
      </c>
      <c r="BA41" s="22">
        <f>10000*(AS41+AU41)+(E40-F40+F44-E44)*100+(E40+F44)</f>
        <v>-300</v>
      </c>
      <c r="BB41" s="22">
        <f>10000*(AT41+AU41)+(F44-E44+E42-F42)*100+(F44+E42)</f>
        <v>-300</v>
      </c>
      <c r="BC41" s="24" t="s">
        <v>73</v>
      </c>
      <c r="BD41" s="23" t="s">
        <v>73</v>
      </c>
      <c r="BE41" s="25">
        <f>IF($AN41&gt;$AN42,-0.5,IF($AN42&gt;$AN41,0.5,IF(AW41,-0.5,IF(AV42,0.5,BU41))))</f>
        <v>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>
        <f>IF(H42=0,"",IF(AND(H42='Résultats officiels'!H42,AK!E42='Résultats officiels'!E42,'Résultats officiels'!F42=AK!F42),1,""))</f>
        <v>1</v>
      </c>
      <c r="D42" s="68" t="str">
        <f>D40</f>
        <v>Costa Rica</v>
      </c>
      <c r="E42" s="217">
        <v>0</v>
      </c>
      <c r="F42" s="217">
        <v>2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Serbie</v>
      </c>
      <c r="K42" s="108">
        <f>INDEX(AN41:AN44,MATCH(AK42,$AL41:$AL44,0))</f>
        <v>4</v>
      </c>
      <c r="L42" s="109">
        <f>INDEX(AO41:AO44,MATCH(AK42,$AL41:$AL44,0))</f>
        <v>5</v>
      </c>
      <c r="M42" s="108">
        <f>INDEX(AP41:AP44,MATCH(AK42,$AL41:$AL44,0))</f>
        <v>4</v>
      </c>
      <c r="N42" s="110">
        <f>INDEX(AQ41:AQ44,MATCH(AK42,$AL41:$AL44,0))</f>
        <v>1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1.96</v>
      </c>
      <c r="AL42" s="28">
        <f>SUM(BD42:BG42)+2.46</f>
        <v>1.96</v>
      </c>
      <c r="AM42" s="21" t="str">
        <f>G40</f>
        <v>Serbie</v>
      </c>
      <c r="AN42" s="22">
        <f>SUM(AR42:AU42)</f>
        <v>4</v>
      </c>
      <c r="AO42" s="23">
        <f>F40+F43+E45</f>
        <v>5</v>
      </c>
      <c r="AP42" s="22">
        <f>E40+E43+F45</f>
        <v>4</v>
      </c>
      <c r="AQ42" s="24">
        <f>AO42-AP42</f>
        <v>1</v>
      </c>
      <c r="AR42" s="22">
        <f>IF(ISBLANK(F40),0,IF(AS41=3,0,IF(AS41=1,1,3)))</f>
        <v>3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1</v>
      </c>
      <c r="AV42" s="23" t="b">
        <f>(10*(AQ41-AQ42)+AO41-AO42&lt;0)</f>
        <v>1</v>
      </c>
      <c r="AW42" s="22" t="s">
        <v>73</v>
      </c>
      <c r="AX42" s="22" t="b">
        <f>10*(AQ42-AQ43)+AO42-AO43&gt;0</f>
        <v>0</v>
      </c>
      <c r="AY42" s="24" t="b">
        <f>10*(AQ42-AQ44)+AO42-AO44&gt;0</f>
        <v>1</v>
      </c>
      <c r="AZ42" s="23">
        <f>10000*(AR42+AT42)+(F40-E40+E45-F45)*100+(F40+E45)</f>
        <v>30104</v>
      </c>
      <c r="BA42" s="22">
        <f>10000*(AR42+AU42)+(F40-E40+F43-E43)*100+(F40+F43)</f>
        <v>40203</v>
      </c>
      <c r="BB42" s="22" t="s">
        <v>73</v>
      </c>
      <c r="BC42" s="24">
        <f>10000*(AT42+AU42)+(F43-E43+E45-F45)*100+(F43+E45)</f>
        <v>9903</v>
      </c>
      <c r="BD42" s="29">
        <f>-BE41</f>
        <v>-0.5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-0.5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officiels'!H43,AK!E43='Résultats officiels'!E43,'Résultats officiels'!F43=AK!F43),1,""))</f>
        <v/>
      </c>
      <c r="D43" s="68" t="str">
        <f>G41</f>
        <v>Suisse</v>
      </c>
      <c r="E43" s="217">
        <v>1</v>
      </c>
      <c r="F43" s="217">
        <v>1</v>
      </c>
      <c r="G43" s="73" t="str">
        <f>G40</f>
        <v>Serbie</v>
      </c>
      <c r="H43" s="95">
        <f t="shared" si="0"/>
        <v>3</v>
      </c>
      <c r="I43" s="106">
        <f>AI43</f>
        <v>3</v>
      </c>
      <c r="J43" s="68" t="str">
        <f>INDEX(AM41:AM44,MATCH(AK43,$AL41:$AL44,0))</f>
        <v>Suisse</v>
      </c>
      <c r="K43" s="111">
        <f>INDEX(AN41:AN44,MATCH(AK43,$AL41:$AL44,0))</f>
        <v>4</v>
      </c>
      <c r="L43" s="112">
        <f>INDEX(AO41:AO44,MATCH(AK43,$AL41:$AL44,0))</f>
        <v>2</v>
      </c>
      <c r="M43" s="111">
        <f>INDEX(AP41:AP44,MATCH(AK43,$AL41:$AL44,0))</f>
        <v>4</v>
      </c>
      <c r="N43" s="113">
        <f>INDEX(AQ41:AQ44,MATCH(AK43,$AL41:$AL44,0))</f>
        <v>-2</v>
      </c>
      <c r="O43" s="173"/>
      <c r="P43" s="173"/>
      <c r="Q43" s="97" t="str">
        <f>IF(AND('Résultats officiels'!O41&gt;0,U43='Résultats officiels'!U43),"E",IF(AND('Résultats officiels'!O41&gt;0,'Résultats officiels'!U44=AK!U43),"E",""))</f>
        <v/>
      </c>
      <c r="R43" s="98" t="str">
        <f>IF('Résultats officiels'!O41=0,"",IF(AND(U43='Résultats officiels'!U43,'Résultats officiels'!U44=AK!U44),"A",""))</f>
        <v/>
      </c>
      <c r="S43" s="286" t="str">
        <f>IF(O41=0,"",IF(AND(R43="A",O41='Résultats officiels'!O41),1,IF(AND(AK!R44="A",AK!O41='Résultats officiels'!O41),1,"")))</f>
        <v/>
      </c>
      <c r="T43" s="287" t="str">
        <f>IF(O41=0,"",IF(AND(R43="A",O41='Résultats officiels'!O41,V43='Résultats officiels'!V43,'Résultats officiels'!V44=AK!V44),1,IF(AND(AK!R44="A",AK!O41='Résultats officiels'!O41,AK!V43='Résultats officiels'!V44,'Résultats officiels'!V43=AK!V44),1,"")))</f>
        <v/>
      </c>
      <c r="U43" s="125" t="str">
        <f>IF(100*V36+W36&gt;100*V37+W37,U36,IF(100*V36+W36&lt;100*V37+W37,U37," - "))</f>
        <v>Brésil</v>
      </c>
      <c r="V43" s="218">
        <v>2</v>
      </c>
      <c r="W43" s="100"/>
      <c r="X43" s="147" t="str">
        <f>IF(AND('Résultats officiels'!X41&gt;0,AA43='Résultats officiels'!AA43),"E",IF(AND('Résultats officiels'!X41&gt;0,'Résultats officiels'!AA44=AK!AA43),"E",""))</f>
        <v/>
      </c>
      <c r="Y43" s="286" t="str">
        <f>IF(X41=0,"",IF(AND(X45="A",X41='Résultats officiels'!X41),1,IF(AND(X46="A",AK!X41='Résultats officiels'!X41),1,"")))</f>
        <v/>
      </c>
      <c r="Z43" s="287" t="str">
        <f>IF(X41=0,"",IF(AND(X45="A",X41='Résultats officiels'!X41,AB43='Résultats officiels'!AB43,'Résultats officiels'!AB44=AK!AB44),1,IF(AND(AK!X46="A",AK!X41='Résultats officiels'!X41,AK!AB43='Résultats officiels'!AB44,'Résultats officiels'!AB43=AK!AB44),1,"")))</f>
        <v/>
      </c>
      <c r="AA43" s="100" t="str">
        <f>IF(100*V36+W36&gt;100*V37+W37,U37,IF(100*V36+W36&lt;100*V37+W37,U36," - "))</f>
        <v>France</v>
      </c>
      <c r="AB43" s="217">
        <v>2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2.98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8</v>
      </c>
      <c r="AP43" s="22">
        <f>F41+E42+E45</f>
        <v>2</v>
      </c>
      <c r="AQ43" s="24">
        <f>AO43-AP43</f>
        <v>6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60305</v>
      </c>
      <c r="BA43" s="22" t="s">
        <v>73</v>
      </c>
      <c r="BB43" s="22">
        <f>10000*(AR43+AU43)+(E41-F41+F42-E42)*100+(E41+F42)</f>
        <v>60505</v>
      </c>
      <c r="BC43" s="24">
        <f>10000*(AS43+AU43)+(E41-F41+F45-E45)*100+(E41+F45)</f>
        <v>60406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officiels'!H44,AK!E44='Résultats officiels'!E44,'Résultats officiels'!F44=AK!F44),1,""))</f>
        <v/>
      </c>
      <c r="D44" s="68" t="str">
        <f>G41</f>
        <v>Suisse</v>
      </c>
      <c r="E44" s="217">
        <v>1</v>
      </c>
      <c r="F44" s="217">
        <v>0</v>
      </c>
      <c r="G44" s="73" t="str">
        <f>D40</f>
        <v>Costa Rica</v>
      </c>
      <c r="H44" s="95">
        <f t="shared" si="0"/>
        <v>1</v>
      </c>
      <c r="I44" s="114">
        <f>AI44</f>
        <v>4</v>
      </c>
      <c r="J44" s="71" t="str">
        <f>INDEX(AM41:AM44,MATCH(AK44,$AL41:$AL44,0))</f>
        <v>Costa Rica</v>
      </c>
      <c r="K44" s="115">
        <f>INDEX(AN41:AN44,MATCH(AK44,$AL41:$AL44,0))</f>
        <v>0</v>
      </c>
      <c r="L44" s="116">
        <f>INDEX(AO41:AO44,MATCH(AK44,$AL41:$AL44,0))</f>
        <v>0</v>
      </c>
      <c r="M44" s="115">
        <f>INDEX(AP41:AP44,MATCH(AK44,$AL41:$AL44,0))</f>
        <v>5</v>
      </c>
      <c r="N44" s="117">
        <f>INDEX(AQ41:AQ44,MATCH(AK44,$AL41:$AL44,0))</f>
        <v>-5</v>
      </c>
      <c r="O44" s="173"/>
      <c r="P44" s="173"/>
      <c r="Q44" s="97" t="str">
        <f>IF(AND('Résultats officiels'!O41&gt;0,U44='Résultats officiels'!U44),"E",IF(AND('Résultats officiels'!O41&gt;0,'Résultats officiels'!U43=AK!U44),"E",""))</f>
        <v/>
      </c>
      <c r="R44" s="98" t="str">
        <f>IF('Résultats officiels'!O41=0,"",IF(AND(U43='Résultats officiels'!U44,'Résultats officiels'!U43=AK!U44),"A",""))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Espagne</v>
      </c>
      <c r="V44" s="219">
        <v>1</v>
      </c>
      <c r="W44" s="100"/>
      <c r="X44" s="147" t="str">
        <f>IF(AND('Résultats officiels'!X41&gt;0,AA44='Résultats officiels'!AA44),"E",IF(AND('Résultats officiels'!X41&gt;0,'Résultats officiels'!AA43=AK!AA44),"E",""))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Allemagne</v>
      </c>
      <c r="AB44" s="219">
        <v>3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3.95</v>
      </c>
      <c r="AL44" s="30">
        <f>SUM(BD44:BG44)+2.48</f>
        <v>2.98</v>
      </c>
      <c r="AM44" s="31" t="str">
        <f>G41</f>
        <v>Suisse</v>
      </c>
      <c r="AN44" s="27">
        <f>SUM(AR44:AU44)</f>
        <v>4</v>
      </c>
      <c r="AO44" s="32">
        <f>F41+E43+E44</f>
        <v>2</v>
      </c>
      <c r="AP44" s="27">
        <f>E41+F43+F44</f>
        <v>4</v>
      </c>
      <c r="AQ44" s="33">
        <f>AO44-AP44</f>
        <v>-2</v>
      </c>
      <c r="AR44" s="27">
        <f>IF(ISBLANK(E44),0,IF(AU41=3,0,IF(AU41=1,1,3)))</f>
        <v>3</v>
      </c>
      <c r="AS44" s="27">
        <f>IF(ISBLANK(E43),0,IF(AU42=3,0,IF(AU42=1,1,3)))</f>
        <v>1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0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40102</v>
      </c>
      <c r="BB44" s="27">
        <f>10000*(AR44+AT44)+(E44-F44+F41-E41)*100+(E44+F41)</f>
        <v>29801</v>
      </c>
      <c r="BC44" s="33">
        <f>10000*(AS44+AT44)+(E43-F43+F41-E41)*100+(E43+F41)</f>
        <v>9701</v>
      </c>
      <c r="BD44" s="34">
        <f>-BG41</f>
        <v>-0.5</v>
      </c>
      <c r="BE44" s="35">
        <f>-BG42</f>
        <v>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officiels'!H45,AK!E45='Résultats officiels'!E45,'Résultats officiels'!F45=AK!F45),1,""))</f>
        <v/>
      </c>
      <c r="D45" s="71" t="str">
        <f>G40</f>
        <v>Serbie</v>
      </c>
      <c r="E45" s="217">
        <v>2</v>
      </c>
      <c r="F45" s="217">
        <v>3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officiels'!AA44=AK!AA44),"A",""))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officiels'!U46=AK!U46),"C","")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Brésil</v>
      </c>
      <c r="V46" s="130"/>
      <c r="W46" s="95"/>
      <c r="X46" s="148" t="str">
        <f>IF('Résultats officiels'!X41=0,"",IF(AND(AA43='Résultats officiels'!AA44,'Résultats officiels'!AA43=AK!AA44),"A",""))</f>
        <v/>
      </c>
      <c r="Y46" s="288" t="s">
        <v>92</v>
      </c>
      <c r="Z46" s="257"/>
      <c r="AA46" s="282" t="str">
        <f>IF(100*V43+W43&gt;100*V44+W44,U44,IF(100*V44+W44&gt;100*V43+W43,U43,"-"))</f>
        <v>Espagne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officiels'!AA46=AK!AA46),"S","")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officiels'!H48,AK!E48='Résultats officiels'!E48,'Résultats officiels'!F48=AK!F48),1,""))</f>
        <v/>
      </c>
      <c r="D48" s="67" t="s">
        <v>100</v>
      </c>
      <c r="E48" s="217">
        <v>3</v>
      </c>
      <c r="F48" s="217">
        <v>1</v>
      </c>
      <c r="G48" s="72" t="s">
        <v>72</v>
      </c>
      <c r="H48" s="95">
        <f t="shared" si="0"/>
        <v>1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Allemagne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 t="str">
        <f>IF(H49=0,"",IF(AND(H49='Résultats officiels'!H49,AK!E49='Résultats officiels'!E49,'Résultats officiels'!F49=AK!F49),1,""))</f>
        <v/>
      </c>
      <c r="D49" s="68" t="s">
        <v>129</v>
      </c>
      <c r="E49" s="217">
        <v>3</v>
      </c>
      <c r="F49" s="217">
        <v>2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9</v>
      </c>
      <c r="M49" s="103">
        <f>INDEX(AP49:AP52,MATCH(AK49,$AL49:$AL52,0))</f>
        <v>2</v>
      </c>
      <c r="N49" s="123">
        <f>INDEX(AQ49:AQ52,MATCH(AK49,$AL49:$AL52,0))</f>
        <v>7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9</v>
      </c>
      <c r="AP49" s="22">
        <f>F48+F50+E52</f>
        <v>2</v>
      </c>
      <c r="AQ49" s="24">
        <f>AO49-AP49</f>
        <v>7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60405</v>
      </c>
      <c r="BA49" s="22">
        <f>10000*(AS49+AU49)+(E48-F48+F52-E52)*100+(E48+F52)</f>
        <v>60507</v>
      </c>
      <c r="BB49" s="22">
        <f>10000*(AT49+AU49)+(F52-E52+E50-F50)*100+(F52+E50)</f>
        <v>60506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1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0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 t="str">
        <f>IF(H50=0,"",IF(AND(H50='Résultats officiels'!H50,AK!E50='Résultats officiels'!E50,'Résultats officiels'!F50=AK!F50),1,""))</f>
        <v/>
      </c>
      <c r="D50" s="68" t="str">
        <f>D48</f>
        <v>Allemagne</v>
      </c>
      <c r="E50" s="217">
        <v>2</v>
      </c>
      <c r="F50" s="217">
        <v>0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Mexique</v>
      </c>
      <c r="K50" s="108">
        <f>INDEX(AN49:AN52,MATCH(AK50,$AL49:$AL52,0))</f>
        <v>4</v>
      </c>
      <c r="L50" s="109">
        <f>INDEX(AO49:AO52,MATCH(AK50,$AL49:$AL52,0))</f>
        <v>4</v>
      </c>
      <c r="M50" s="108">
        <f>INDEX(AP49:AP52,MATCH(AK50,$AL49:$AL52,0))</f>
        <v>4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France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1.96</v>
      </c>
      <c r="AL50" s="28">
        <f>SUM(BD50:BG50)+2.46</f>
        <v>1.96</v>
      </c>
      <c r="AM50" s="21" t="str">
        <f>G48</f>
        <v>Mexique</v>
      </c>
      <c r="AN50" s="22">
        <f>SUM(AR50:AU50)</f>
        <v>4</v>
      </c>
      <c r="AO50" s="23">
        <f>F48+F51+E53</f>
        <v>4</v>
      </c>
      <c r="AP50" s="22">
        <f>E48+E51+F53</f>
        <v>4</v>
      </c>
      <c r="AQ50" s="24">
        <f>AO50-AP50</f>
        <v>0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1</v>
      </c>
      <c r="AU50" s="22">
        <f>IF(ISBLANK(F51),0,IF(F51&gt;E51,3,IF(F51=E51,1,0)))</f>
        <v>3</v>
      </c>
      <c r="AV50" s="23" t="b">
        <f>(10*(AQ49-AQ50)+AO49-AO50&lt;0)</f>
        <v>0</v>
      </c>
      <c r="AW50" s="22" t="s">
        <v>73</v>
      </c>
      <c r="AX50" s="22" t="b">
        <f>10*(AQ50-AQ51)+AO50-AO51&gt;0</f>
        <v>1</v>
      </c>
      <c r="AY50" s="24" t="b">
        <f>10*(AQ50-AQ52)+AO50-AO52&gt;0</f>
        <v>1</v>
      </c>
      <c r="AZ50" s="23">
        <f>10000*(AR50+AT50)+(F48-E48+E53-F53)*100+(F48+E53)</f>
        <v>9802</v>
      </c>
      <c r="BA50" s="22">
        <f>10000*(AR50+AU50)+(F48-E48+F51-E51)*100+(F48+F51)</f>
        <v>30003</v>
      </c>
      <c r="BB50" s="22" t="s">
        <v>73</v>
      </c>
      <c r="BC50" s="24">
        <f>10000*(AT50+AU50)+(F51-E51+E53-F53)*100+(F51+E53)</f>
        <v>40203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-0.5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>
        <f>IF(H51=0,"",IF(H51='Résultats officiels'!H51,1,""))</f>
        <v>1</v>
      </c>
      <c r="C51" s="75" t="str">
        <f>IF(H51=0,"",IF(AND(H51='Résultats officiels'!H51,AK!E51='Résultats officiels'!E51,'Résultats officiels'!F51=AK!F51),1,""))</f>
        <v/>
      </c>
      <c r="D51" s="68" t="str">
        <f>G49</f>
        <v>Corée du Sud</v>
      </c>
      <c r="E51" s="217">
        <v>0</v>
      </c>
      <c r="F51" s="217">
        <v>2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Suède</v>
      </c>
      <c r="K51" s="111">
        <f>INDEX(AN49:AN52,MATCH(AK51,$AL49:$AL52,0))</f>
        <v>4</v>
      </c>
      <c r="L51" s="112">
        <f>INDEX(AO49:AO52,MATCH(AK51,$AL49:$AL52,0))</f>
        <v>4</v>
      </c>
      <c r="M51" s="111">
        <f>INDEX(AP49:AP52,MATCH(AK51,$AL49:$AL52,0))</f>
        <v>5</v>
      </c>
      <c r="N51" s="113">
        <f>INDEX(AQ49:AQ52,MATCH(AK51,$AL49:$AL52,0))</f>
        <v>-1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24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2.97</v>
      </c>
      <c r="AL51" s="28">
        <f>SUM(BD51:BG51)+2.47</f>
        <v>2.97</v>
      </c>
      <c r="AM51" s="21" t="str">
        <f>D49</f>
        <v>Suède</v>
      </c>
      <c r="AN51" s="22">
        <f>SUM(AR51:AU51)</f>
        <v>4</v>
      </c>
      <c r="AO51" s="23">
        <f>E49+F50+F53</f>
        <v>4</v>
      </c>
      <c r="AP51" s="22">
        <f>F49+E50+E53</f>
        <v>5</v>
      </c>
      <c r="AQ51" s="24">
        <f>AO51-AP51</f>
        <v>-1</v>
      </c>
      <c r="AR51" s="22">
        <f>IF(ISBLANK(F50),0,IF(AT49=3,0,IF(AT49=1,1,3)))</f>
        <v>0</v>
      </c>
      <c r="AS51" s="22">
        <f>IF(ISBLANK(F53),0,IF(F53&gt;E53,3,IF(F53=E53,1,0)))</f>
        <v>1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9801</v>
      </c>
      <c r="BA51" s="22" t="s">
        <v>73</v>
      </c>
      <c r="BB51" s="22">
        <f>10000*(AR51+AU51)+(E49-F49+F50-E50)*100+(E49+F50)</f>
        <v>29903</v>
      </c>
      <c r="BC51" s="24">
        <f>10000*(AS51+AU51)+(E49-F49+F53-E53)*100+(E49+F53)</f>
        <v>40104</v>
      </c>
      <c r="BD51" s="29">
        <f>-BF49</f>
        <v>0.5</v>
      </c>
      <c r="BE51" s="25">
        <f>-BF50</f>
        <v>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officiels'!H52,AK!E52='Résultats officiels'!E52,'Résultats officiels'!F52=AK!F52),1,""))</f>
        <v/>
      </c>
      <c r="D52" s="68" t="str">
        <f>G49</f>
        <v>Corée du Sud</v>
      </c>
      <c r="E52" s="217">
        <v>1</v>
      </c>
      <c r="F52" s="217">
        <v>4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3</v>
      </c>
      <c r="M52" s="115">
        <f>INDEX(AP49:AP52,MATCH(AK52,$AL49:$AL52,0))</f>
        <v>9</v>
      </c>
      <c r="N52" s="117">
        <f>INDEX(AQ49:AQ52,MATCH(AK52,$AL49:$AL52,0))</f>
        <v>-6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0</v>
      </c>
      <c r="AO52" s="32">
        <f>F49+E51+E52</f>
        <v>3</v>
      </c>
      <c r="AP52" s="27">
        <f>E49+F51+F52</f>
        <v>9</v>
      </c>
      <c r="AQ52" s="33">
        <f>AO52-AP52</f>
        <v>-6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-499</v>
      </c>
      <c r="BB52" s="27">
        <f>10000*(AR52+AT52)+(E52-F52+F49-E49)*100+(E52+F49)</f>
        <v>-397</v>
      </c>
      <c r="BC52" s="33">
        <f>10000*(AS52+AT52)+(E51-F51+F49-E49)*100+(E51+F49)</f>
        <v>-298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officiels'!H53,AK!E53='Résultats officiels'!E53,'Résultats officiels'!F53=AK!F53),1,""))</f>
        <v/>
      </c>
      <c r="D53" s="71" t="str">
        <f>G48</f>
        <v>Mexique</v>
      </c>
      <c r="E53" s="217">
        <v>1</v>
      </c>
      <c r="F53" s="217">
        <v>1</v>
      </c>
      <c r="G53" s="74" t="str">
        <f>D49</f>
        <v>Suède</v>
      </c>
      <c r="H53" s="95">
        <f t="shared" si="0"/>
        <v>3</v>
      </c>
      <c r="I53" s="118"/>
      <c r="J53" s="119" t="str">
        <f>IF(OR(I51&lt;3,I50&lt;2),"TIRAGE AU SORT !!!"," ")</f>
        <v xml:space="preserve"> 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3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16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officiels'!H56,AK!E56='Résultats officiels'!E56,'Résultats officiels'!F56=AK!F56),1,""))</f>
        <v/>
      </c>
      <c r="D56" s="67" t="s">
        <v>103</v>
      </c>
      <c r="E56" s="217">
        <v>3</v>
      </c>
      <c r="F56" s="217">
        <v>1</v>
      </c>
      <c r="G56" s="72" t="s">
        <v>130</v>
      </c>
      <c r="H56" s="95">
        <f t="shared" si="0"/>
        <v>1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 t="str">
        <f>IF(H57=0,"",IF(AND(H57='Résultats officiels'!H57,AK!E57='Résultats officiels'!E57,'Résultats officiels'!F57=AK!F57),1,""))</f>
        <v/>
      </c>
      <c r="D57" s="68" t="s">
        <v>131</v>
      </c>
      <c r="E57" s="217">
        <v>2</v>
      </c>
      <c r="F57" s="217">
        <v>3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Angleterre</v>
      </c>
      <c r="K57" s="103">
        <f>INDEX(AN57:AN60,MATCH(AK57,$AL57:$AL60,0))</f>
        <v>9</v>
      </c>
      <c r="L57" s="104">
        <f>INDEX(AO57:AO60,MATCH(AK57,$AL57:$AL60,0))</f>
        <v>8</v>
      </c>
      <c r="M57" s="103">
        <f>INDEX(AP57:AP60,MATCH(AK57,$AL57:$AL60,0))</f>
        <v>4</v>
      </c>
      <c r="N57" s="123">
        <f>INDEX(AQ57:AQ60,MATCH(AK57,$AL57:$AL60,0))</f>
        <v>4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2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0.98</v>
      </c>
      <c r="AL57" s="44">
        <f>SUM(BD57:BG57)+2.45</f>
        <v>1.9500000000000002</v>
      </c>
      <c r="AM57" s="45" t="str">
        <f>D56</f>
        <v>Belgique</v>
      </c>
      <c r="AN57" s="46">
        <f>SUM(AR57:AU57)</f>
        <v>6</v>
      </c>
      <c r="AO57" s="47">
        <f>E56+E58+F60</f>
        <v>8</v>
      </c>
      <c r="AP57" s="46">
        <f>F56+F58+E60</f>
        <v>3</v>
      </c>
      <c r="AQ57" s="48">
        <f>AO57-AP57</f>
        <v>5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0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60607</v>
      </c>
      <c r="BA57" s="46">
        <f>10000*(AS57+AU57)+(E56-F56+F60-E60)*100+(E56+F60)</f>
        <v>30104</v>
      </c>
      <c r="BB57" s="46">
        <f>10000*(AT57+AU57)+(F60-E60+E58-F58)*100+(F60+E58)</f>
        <v>30305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1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0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officiels'!H58,AK!E58='Résultats officiels'!E58,'Résultats officiels'!F58=AK!F58),1,""))</f>
        <v/>
      </c>
      <c r="D58" s="68" t="str">
        <f>D56</f>
        <v>Belgique</v>
      </c>
      <c r="E58" s="217">
        <v>4</v>
      </c>
      <c r="F58" s="217">
        <v>0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Belgique</v>
      </c>
      <c r="K58" s="108">
        <f>INDEX(AN57:AN60,MATCH(AK58,$AL57:$AL60,0))</f>
        <v>6</v>
      </c>
      <c r="L58" s="109">
        <f>INDEX(AO57:AO60,MATCH(AK58,$AL57:$AL60,0))</f>
        <v>8</v>
      </c>
      <c r="M58" s="108">
        <f>INDEX(AP57:AP60,MATCH(AK58,$AL57:$AL60,0))</f>
        <v>3</v>
      </c>
      <c r="N58" s="110">
        <f>INDEX(AQ57:AQ60,MATCH(AK58,$AL57:$AL60,0))</f>
        <v>5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1.9500000000000002</v>
      </c>
      <c r="AL58" s="52">
        <f>SUM(BD58:BG58)+2.46</f>
        <v>2.96</v>
      </c>
      <c r="AM58" s="45" t="str">
        <f>G56</f>
        <v>Panama</v>
      </c>
      <c r="AN58" s="46">
        <f>SUM(AR58:AU58)</f>
        <v>1</v>
      </c>
      <c r="AO58" s="47">
        <f>F56+F59+E61</f>
        <v>4</v>
      </c>
      <c r="AP58" s="46">
        <f>E56+E59+F61</f>
        <v>8</v>
      </c>
      <c r="AQ58" s="48">
        <f>AO58-AP58</f>
        <v>-4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1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1</v>
      </c>
      <c r="AY58" s="48" t="b">
        <f>10*(AQ58-AQ60)+AO58-AO60&gt;0</f>
        <v>0</v>
      </c>
      <c r="AZ58" s="47">
        <f>10000*(AR58+AT58)+(F56-E56+E61-F61)*100+(F56+E61)</f>
        <v>9803</v>
      </c>
      <c r="BA58" s="46">
        <f>10000*(AR58+AU58)+(F56-E56+F59-E59)*100+(F56+F59)</f>
        <v>-398</v>
      </c>
      <c r="BB58" s="46" t="s">
        <v>73</v>
      </c>
      <c r="BC58" s="48">
        <f>10000*(AT58+AU58)+(F59-E59+E61-F61)*100+(F59+E61)</f>
        <v>9803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-0.5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officiels'!H59,AK!E59='Résultats officiels'!E59,'Résultats officiels'!F59=AK!F59),1,""))</f>
        <v/>
      </c>
      <c r="D59" s="68" t="str">
        <f>G57</f>
        <v>Angleterre</v>
      </c>
      <c r="E59" s="217">
        <v>3</v>
      </c>
      <c r="F59" s="217">
        <v>1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Panama</v>
      </c>
      <c r="K59" s="111">
        <f>INDEX(AN57:AN60,MATCH(AK59,$AL57:$AL60,0))</f>
        <v>1</v>
      </c>
      <c r="L59" s="112">
        <f>INDEX(AO57:AO60,MATCH(AK59,$AL57:$AL60,0))</f>
        <v>4</v>
      </c>
      <c r="M59" s="111">
        <f>INDEX(AP57:AP60,MATCH(AK59,$AL57:$AL60,0))</f>
        <v>8</v>
      </c>
      <c r="N59" s="113">
        <f>INDEX(AQ57:AQ60,MATCH(AK59,$AL57:$AL60,0))</f>
        <v>-4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2.96</v>
      </c>
      <c r="AL59" s="52">
        <f>SUM(BD59:BG59)+2.47</f>
        <v>3.97</v>
      </c>
      <c r="AM59" s="45" t="str">
        <f>D57</f>
        <v>Tunisie</v>
      </c>
      <c r="AN59" s="46">
        <f>SUM(AR59:AU59)</f>
        <v>1</v>
      </c>
      <c r="AO59" s="47">
        <f>E57+F58+F61</f>
        <v>4</v>
      </c>
      <c r="AP59" s="46">
        <f>F57+E58+E61</f>
        <v>9</v>
      </c>
      <c r="AQ59" s="48">
        <f>AO59-AP59</f>
        <v>-5</v>
      </c>
      <c r="AR59" s="46">
        <f>IF(ISBLANK(F58),0,IF(AT57=3,0,IF(AT57=1,1,3)))</f>
        <v>0</v>
      </c>
      <c r="AS59" s="46">
        <f>IF(ISBLANK(F61),0,IF(F61&gt;E61,3,IF(F61=E61,1,0)))</f>
        <v>1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0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9602</v>
      </c>
      <c r="BA59" s="46" t="s">
        <v>73</v>
      </c>
      <c r="BB59" s="46">
        <f>10000*(AR59+AU59)+(E57-F57+F58-E58)*100+(E57+F58)</f>
        <v>-498</v>
      </c>
      <c r="BC59" s="48">
        <f>10000*(AS59+AU59)+(E57-F57+F61-E61)*100+(E57+F61)</f>
        <v>9904</v>
      </c>
      <c r="BD59" s="53">
        <f>-BF57</f>
        <v>0.5</v>
      </c>
      <c r="BE59" s="49">
        <f>-BF58</f>
        <v>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officiels'!H60,AK!E60='Résultats officiels'!E60,'Résultats officiels'!F60=AK!F60),1,""))</f>
        <v/>
      </c>
      <c r="D60" s="68" t="str">
        <f>G57</f>
        <v>Angleterre</v>
      </c>
      <c r="E60" s="217">
        <v>2</v>
      </c>
      <c r="F60" s="217">
        <v>1</v>
      </c>
      <c r="G60" s="73" t="str">
        <f>D56</f>
        <v>Belgique</v>
      </c>
      <c r="H60" s="95">
        <f t="shared" si="0"/>
        <v>1</v>
      </c>
      <c r="I60" s="114">
        <f>AI60</f>
        <v>4</v>
      </c>
      <c r="J60" s="71" t="str">
        <f>INDEX(AM57:AM60,MATCH(AK60,$AL57:$AL60,0))</f>
        <v>Tunisie</v>
      </c>
      <c r="K60" s="115">
        <f>INDEX(AN57:AN60,MATCH(AK60,$AL57:$AL60,0))</f>
        <v>1</v>
      </c>
      <c r="L60" s="116">
        <f>INDEX(AO57:AO60,MATCH(AK60,$AL57:$AL60,0))</f>
        <v>4</v>
      </c>
      <c r="M60" s="115">
        <f>INDEX(AP57:AP60,MATCH(AK60,$AL57:$AL60,0))</f>
        <v>9</v>
      </c>
      <c r="N60" s="117">
        <f>INDEX(AQ57:AQ60,MATCH(AK60,$AL57:$AL60,0))</f>
        <v>-5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3.97</v>
      </c>
      <c r="AL60" s="56">
        <f>SUM(BD60:BG60)+2.48</f>
        <v>0.98</v>
      </c>
      <c r="AM60" s="57" t="str">
        <f>G57</f>
        <v>Angleterre</v>
      </c>
      <c r="AN60" s="51">
        <f>SUM(AR60:AU60)</f>
        <v>9</v>
      </c>
      <c r="AO60" s="58">
        <f>F57+E59+E60</f>
        <v>8</v>
      </c>
      <c r="AP60" s="51">
        <f>E57+F59+F60</f>
        <v>4</v>
      </c>
      <c r="AQ60" s="59">
        <f>AO60-AP60</f>
        <v>4</v>
      </c>
      <c r="AR60" s="51">
        <f>IF(ISBLANK(E60),0,IF(AU57=3,0,IF(AU57=1,1,3)))</f>
        <v>3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60305</v>
      </c>
      <c r="BB60" s="51">
        <f>10000*(AR60+AT60)+(E60-F60+F57-E57)*100+(E60+F57)</f>
        <v>60205</v>
      </c>
      <c r="BC60" s="59">
        <f>10000*(AS60+AT60)+(E59-F59+F57-E57)*100+(E59+F57)</f>
        <v>60306</v>
      </c>
      <c r="BD60" s="60">
        <f>-BG57</f>
        <v>-0.5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officiels'!H61,AK!E61='Résultats officiels'!E61,'Résultats officiels'!F61=AK!F61),1,""))</f>
        <v/>
      </c>
      <c r="D61" s="71" t="str">
        <f>G56</f>
        <v>Panama</v>
      </c>
      <c r="E61" s="217">
        <v>2</v>
      </c>
      <c r="F61" s="217">
        <v>2</v>
      </c>
      <c r="G61" s="74" t="str">
        <f>D57</f>
        <v>Tunisie</v>
      </c>
      <c r="H61" s="95">
        <f t="shared" si="0"/>
        <v>3</v>
      </c>
      <c r="I61" s="118"/>
      <c r="J61" s="119" t="str">
        <f>IF(OR(I59&lt;3,I58&lt;2),"TIRAGE AU SORT !!!"," ")</f>
        <v xml:space="preserve"> 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officiels'!H64,AK!E64='Résultats officiels'!E64,'Résultats officiels'!F64=AK!F64),1,""))</f>
        <v/>
      </c>
      <c r="D64" s="67" t="s">
        <v>78</v>
      </c>
      <c r="E64" s="217">
        <v>3</v>
      </c>
      <c r="F64" s="217">
        <v>1</v>
      </c>
      <c r="G64" s="72" t="s">
        <v>79</v>
      </c>
      <c r="H64" s="95">
        <f t="shared" si="0"/>
        <v>1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45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officiels'!H65,AK!E65='Résultats officiels'!E65,'Résultats officiels'!F65=AK!F65),1,""))</f>
        <v/>
      </c>
      <c r="D65" s="68" t="s">
        <v>132</v>
      </c>
      <c r="E65" s="217">
        <v>2</v>
      </c>
      <c r="F65" s="217">
        <v>1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Pologne</v>
      </c>
      <c r="K65" s="103">
        <f>INDEX(AN65:AN68,MATCH(AK65,$AL65:$AL68,0))</f>
        <v>7</v>
      </c>
      <c r="L65" s="104">
        <f>INDEX(AO65:AO68,MATCH(AK65,$AL65:$AL68,0))</f>
        <v>5</v>
      </c>
      <c r="M65" s="103">
        <f>INDEX(AP65:AP68,MATCH(AK65,$AL65:$AL68,0))</f>
        <v>2</v>
      </c>
      <c r="N65" s="123">
        <f>INDEX(AQ65:AQ68,MATCH(AK65,$AL65:$AL68,0))</f>
        <v>3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0.9700000000000002</v>
      </c>
      <c r="AL65" s="44">
        <f>SUM(BD65:BG65)+2.45</f>
        <v>1.9500000000000002</v>
      </c>
      <c r="AM65" s="45" t="str">
        <f>D64</f>
        <v>Colombie</v>
      </c>
      <c r="AN65" s="46">
        <f>SUM(AR65:AU65)</f>
        <v>5</v>
      </c>
      <c r="AO65" s="47">
        <f>E64+E66+F68</f>
        <v>5</v>
      </c>
      <c r="AP65" s="46">
        <f>F64+F66+E68</f>
        <v>3</v>
      </c>
      <c r="AQ65" s="48">
        <f>AO65-AP65</f>
        <v>2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1</v>
      </c>
      <c r="AU65" s="46">
        <f>IF(ISBLANK(F68),0,IF(F68&gt;E68,3,IF(F68=E68,1,0)))</f>
        <v>1</v>
      </c>
      <c r="AV65" s="47" t="s">
        <v>73</v>
      </c>
      <c r="AW65" s="46" t="b">
        <f>(10*(AQ65-AQ66)+AO65-AO66&gt;0)</f>
        <v>1</v>
      </c>
      <c r="AX65" s="46" t="b">
        <f>10*(AQ65-AQ67)+AO65-AO67&gt;0</f>
        <v>0</v>
      </c>
      <c r="AY65" s="48" t="b">
        <f>10*(AQ65-AQ68)+AO65-AO68&gt;0</f>
        <v>1</v>
      </c>
      <c r="AZ65" s="47">
        <f>10000*(AS65+AT65)+(E66-F66+E64-F64)*100+(E66+E64)</f>
        <v>40204</v>
      </c>
      <c r="BA65" s="46">
        <f>10000*(AS65+AU65)+(E64-F64+F68-E68)*100+(E64+F68)</f>
        <v>40204</v>
      </c>
      <c r="BB65" s="46">
        <f>10000*(AT65+AU65)+(F68-E68+E66-F66)*100+(F68+E66)</f>
        <v>20002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officiels'!H66,AK!E66='Résultats officiels'!E66,'Résultats officiels'!F66=AK!F66),1,""))</f>
        <v/>
      </c>
      <c r="D66" s="68" t="str">
        <f>D64</f>
        <v>Colombie</v>
      </c>
      <c r="E66" s="217">
        <v>1</v>
      </c>
      <c r="F66" s="217">
        <v>1</v>
      </c>
      <c r="G66" s="73" t="str">
        <f>D65</f>
        <v>Pologne</v>
      </c>
      <c r="H66" s="95">
        <f t="shared" si="0"/>
        <v>3</v>
      </c>
      <c r="I66" s="106">
        <f>AI66</f>
        <v>2</v>
      </c>
      <c r="J66" s="124" t="str">
        <f>INDEX(AM65:AM68,MATCH(AK66,$AL65:$AL68,0))</f>
        <v>Colombie</v>
      </c>
      <c r="K66" s="108">
        <f>INDEX(AN65:AN68,MATCH(AK66,$AL65:$AL68,0))</f>
        <v>5</v>
      </c>
      <c r="L66" s="109">
        <f>INDEX(AO65:AO68,MATCH(AK66,$AL65:$AL68,0))</f>
        <v>5</v>
      </c>
      <c r="M66" s="108">
        <f>INDEX(AP65:AP68,MATCH(AK66,$AL65:$AL68,0))</f>
        <v>3</v>
      </c>
      <c r="N66" s="110">
        <f>INDEX(AQ65:AQ68,MATCH(AK66,$AL65:$AL68,0))</f>
        <v>2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1.9500000000000002</v>
      </c>
      <c r="AL66" s="52">
        <f>SUM(BD66:BG66)+2.46</f>
        <v>3.96</v>
      </c>
      <c r="AM66" s="45" t="str">
        <f>G64</f>
        <v>Japon</v>
      </c>
      <c r="AN66" s="46">
        <f>SUM(AR66:AU66)</f>
        <v>1</v>
      </c>
      <c r="AO66" s="47">
        <f>F64+F67+E69</f>
        <v>3</v>
      </c>
      <c r="AP66" s="46">
        <f>E64+E67+F69</f>
        <v>7</v>
      </c>
      <c r="AQ66" s="48">
        <f>AO66-AP66</f>
        <v>-4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1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-399</v>
      </c>
      <c r="BA66" s="46">
        <f>10000*(AR66+AU66)+(F64-E64+F67-E67)*100+(F64+F67)</f>
        <v>9803</v>
      </c>
      <c r="BB66" s="46" t="s">
        <v>73</v>
      </c>
      <c r="BC66" s="48">
        <f>10000*(AT66+AU66)+(F67-E67+E69-F69)*100+(F67+E69)</f>
        <v>9802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>
        <f>IF(H67=0,"",IF(H67='Résultats officiels'!H67,1,""))</f>
        <v>1</v>
      </c>
      <c r="C67" s="75">
        <f>IF(H67=0,"",IF(AND(H67='Résultats officiels'!H67,AK!E67='Résultats officiels'!E67,'Résultats officiels'!F67=AK!F67),1,""))</f>
        <v>1</v>
      </c>
      <c r="D67" s="68" t="str">
        <f>G65</f>
        <v>Sénégal</v>
      </c>
      <c r="E67" s="217">
        <v>2</v>
      </c>
      <c r="F67" s="217">
        <v>2</v>
      </c>
      <c r="G67" s="73" t="str">
        <f>G64</f>
        <v>Japon</v>
      </c>
      <c r="H67" s="95">
        <f t="shared" si="0"/>
        <v>3</v>
      </c>
      <c r="I67" s="106">
        <f>AI67</f>
        <v>3</v>
      </c>
      <c r="J67" s="68" t="str">
        <f>INDEX(AM65:AM68,MATCH(AK67,$AL65:$AL68,0))</f>
        <v>Sénégal</v>
      </c>
      <c r="K67" s="111">
        <f>INDEX(AN65:AN68,MATCH(AK67,$AL65:$AL68,0))</f>
        <v>2</v>
      </c>
      <c r="L67" s="112">
        <f>INDEX(AO65:AO68,MATCH(AK67,$AL65:$AL68,0))</f>
        <v>4</v>
      </c>
      <c r="M67" s="111">
        <f>INDEX(AP65:AP68,MATCH(AK67,$AL65:$AL68,0))</f>
        <v>5</v>
      </c>
      <c r="N67" s="113">
        <f>INDEX(AQ65:AQ68,MATCH(AK67,$AL65:$AL68,0))</f>
        <v>-1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2.98</v>
      </c>
      <c r="AL67" s="52">
        <f>SUM(BD67:BG67)+2.47</f>
        <v>0.9700000000000002</v>
      </c>
      <c r="AM67" s="45" t="str">
        <f>D65</f>
        <v>Pologne</v>
      </c>
      <c r="AN67" s="46">
        <f>SUM(AR67:AU67)</f>
        <v>7</v>
      </c>
      <c r="AO67" s="47">
        <f>E65+F66+F69</f>
        <v>5</v>
      </c>
      <c r="AP67" s="46">
        <f>F65+E66+E69</f>
        <v>2</v>
      </c>
      <c r="AQ67" s="48">
        <f>AO67-AP67</f>
        <v>3</v>
      </c>
      <c r="AR67" s="46">
        <f>IF(ISBLANK(F66),0,IF(AT65=3,0,IF(AT65=1,1,3)))</f>
        <v>1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1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40203</v>
      </c>
      <c r="BA67" s="46" t="s">
        <v>73</v>
      </c>
      <c r="BB67" s="46">
        <f>10000*(AR67+AU67)+(E65-F65+F66-E66)*100+(E65+F66)</f>
        <v>40103</v>
      </c>
      <c r="BC67" s="48">
        <f>10000*(AS67+AU67)+(E65-F65+F69-E69)*100+(E65+F69)</f>
        <v>60304</v>
      </c>
      <c r="BD67" s="53">
        <f>-BF65</f>
        <v>-0.5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officiels'!H68,AK!E68='Résultats officiels'!E68,'Résultats officiels'!F68=AK!F68),1,""))</f>
        <v/>
      </c>
      <c r="D68" s="68" t="str">
        <f>G65</f>
        <v>Sénégal</v>
      </c>
      <c r="E68" s="217">
        <v>1</v>
      </c>
      <c r="F68" s="217">
        <v>1</v>
      </c>
      <c r="G68" s="73" t="str">
        <f>D64</f>
        <v>Colombie</v>
      </c>
      <c r="H68" s="95">
        <f t="shared" si="0"/>
        <v>3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1</v>
      </c>
      <c r="L68" s="116">
        <f>INDEX(AO65:AO68,MATCH(AK68,$AL65:$AL68,0))</f>
        <v>3</v>
      </c>
      <c r="M68" s="115">
        <f>INDEX(AP65:AP68,MATCH(AK68,$AL65:$AL68,0))</f>
        <v>7</v>
      </c>
      <c r="N68" s="117">
        <f>INDEX(AQ65:AQ68,MATCH(AK68,$AL65:$AL68,0))</f>
        <v>-4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2.98</v>
      </c>
      <c r="AM68" s="57" t="str">
        <f>G65</f>
        <v>Sénégal</v>
      </c>
      <c r="AN68" s="51">
        <f>SUM(AR68:AU68)</f>
        <v>2</v>
      </c>
      <c r="AO68" s="58">
        <f>F65+E67+E68</f>
        <v>4</v>
      </c>
      <c r="AP68" s="51">
        <f>E65+F67+F68</f>
        <v>5</v>
      </c>
      <c r="AQ68" s="59">
        <f>AO68-AP68</f>
        <v>-1</v>
      </c>
      <c r="AR68" s="51">
        <f>IF(ISBLANK(E68),0,IF(AU65=3,0,IF(AU65=1,1,3)))</f>
        <v>1</v>
      </c>
      <c r="AS68" s="51">
        <f>IF(ISBLANK(E67),0,IF(AU66=3,0,IF(AU66=1,1,3)))</f>
        <v>1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1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20003</v>
      </c>
      <c r="BB68" s="51">
        <f>10000*(AR68+AT68)+(E68-F68+F65-E65)*100+(E68+F65)</f>
        <v>9902</v>
      </c>
      <c r="BC68" s="59">
        <f>10000*(AS68+AT68)+(E67-F67+F65-E65)*100+(E67+F65)</f>
        <v>9903</v>
      </c>
      <c r="BD68" s="60">
        <f>-BG65</f>
        <v>0.5</v>
      </c>
      <c r="BE68" s="61">
        <f>-BG66</f>
        <v>-0.5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 t="str">
        <f>IF(H69=0,"",IF(AND(H69='Résultats officiels'!H69,AK!E69='Résultats officiels'!E69,'Résultats officiels'!F69=AK!F69),1,""))</f>
        <v/>
      </c>
      <c r="D69" s="71" t="str">
        <f>G64</f>
        <v>Japon</v>
      </c>
      <c r="E69" s="217">
        <v>0</v>
      </c>
      <c r="F69" s="217">
        <v>2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130" priority="7" stopIfTrue="1">
      <formula>100*$V8+$W8&gt;100*$V9+$W9</formula>
    </cfRule>
  </conditionalFormatting>
  <conditionalFormatting sqref="U9 U11 U13 U15 U17 U19 U21 U23 U27 U29 U31 U33 U37 U39 U44">
    <cfRule type="expression" dxfId="129" priority="6" stopIfTrue="1">
      <formula>100*$V9+$W9&gt;100*$V8+$W8</formula>
    </cfRule>
  </conditionalFormatting>
  <conditionalFormatting sqref="AA43">
    <cfRule type="expression" dxfId="128" priority="5" stopIfTrue="1">
      <formula>100*$AB43+$AC43&gt;100*$AB44+$AC44</formula>
    </cfRule>
  </conditionalFormatting>
  <conditionalFormatting sqref="AA44">
    <cfRule type="expression" dxfId="127" priority="4" stopIfTrue="1">
      <formula>100*$AB44+$AC44&gt;100*$AB43+$AC43</formula>
    </cfRule>
  </conditionalFormatting>
  <conditionalFormatting sqref="J35:N35 J43:N43 J11:N11 J27:N27 J19:N19 J51:N51 J59:N59 J67:N67">
    <cfRule type="expression" dxfId="126" priority="3" stopIfTrue="1">
      <formula>OR($I11&lt;3)</formula>
    </cfRule>
  </conditionalFormatting>
  <conditionalFormatting sqref="J36:N36 J44:N44 J12:N12 J28:N28 J20:N20 J52:N52 J60:N60 J68:N68">
    <cfRule type="expression" dxfId="125" priority="2" stopIfTrue="1">
      <formula>$I12&lt;3</formula>
    </cfRule>
  </conditionalFormatting>
  <conditionalFormatting sqref="U46:U47 AA46:AA51">
    <cfRule type="cellIs" dxfId="124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4" t="s">
        <v>173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officiels'!H8,AL!E8='Résultats officiels'!E8,'Résultats officiels'!F8=AL!F8),1,""))</f>
        <v/>
      </c>
      <c r="D8" s="67" t="s">
        <v>104</v>
      </c>
      <c r="E8" s="217">
        <v>1</v>
      </c>
      <c r="F8" s="217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officiels'!U13=AL!U8),"E",""))</f>
        <v>E</v>
      </c>
      <c r="R8" s="98" t="str">
        <f>IF('Résultats officiels'!O8=0,"",IF(AND(U8='Résultats officiels'!U8,AL!U9='Résultats officiels'!U9),"A",""))</f>
        <v/>
      </c>
      <c r="S8" s="286" t="str">
        <f>IF(O8=0,"",IF(AND(R8="A",O8='Résultats officiels'!O8),1,IF(AND(AL!R9="A",AL!O8='Résultats officiels'!O12),1,"")))</f>
        <v/>
      </c>
      <c r="T8" s="287" t="str">
        <f>IF(O8=0,"",IF(AND(R8="A",O8='Résultats officiels'!O8,V8='Résultats officiels'!V8,'Résultats officiels'!V9=AL!V9),1,IF(AND(AL!R9="A",AL!O8='Résultats officiels'!O12,AL!V8='Résultats officiels'!V13,'Résultats officiels'!V12=AL!V9),1,"")))</f>
        <v/>
      </c>
      <c r="U8" s="99" t="str">
        <f>IF(OR(I10&lt;2),"A1",T(J9))</f>
        <v>Uruguay</v>
      </c>
      <c r="V8" s="218">
        <v>1</v>
      </c>
      <c r="W8" s="12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>
        <f>IF(H9=0,"",IF(AND(H9='Résultats officiels'!H9,AL!E9='Résultats officiels'!E9,'Résultats officiels'!F9=AL!F9),1,""))</f>
        <v>1</v>
      </c>
      <c r="D9" s="68" t="s">
        <v>122</v>
      </c>
      <c r="E9" s="217">
        <v>0</v>
      </c>
      <c r="F9" s="217">
        <v>1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7</v>
      </c>
      <c r="L9" s="104">
        <f>INDEX(AO9:AO12,MATCH(AK9,$AL9:$AL12,0))</f>
        <v>3</v>
      </c>
      <c r="M9" s="103">
        <f>INDEX(AP9:AP12,MATCH(AK9,$AL9:$AL12,0))</f>
        <v>1</v>
      </c>
      <c r="N9" s="105">
        <f>INDEX(AQ9:AQ12,MATCH(AK9,$AL9:$AL12,0))</f>
        <v>2</v>
      </c>
      <c r="O9" s="293"/>
      <c r="P9" s="293"/>
      <c r="Q9" s="97" t="str">
        <f>IF(AND('Résultats officiels'!O8&gt;0,U9='Résultats officiels'!U9),"E",IF(AND('Résultats officiels'!O12&gt;0,'Résultats officiels'!U12=AL!U9),"E",""))</f>
        <v>E</v>
      </c>
      <c r="R9" s="98" t="str">
        <f>IF('Résultats officiels'!O12=0,"",IF(AND(U8='Résultats officiels'!U13,'Résultats officiels'!U12=AL!U9),"A",""))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Espagne</v>
      </c>
      <c r="V9" s="219">
        <v>2</v>
      </c>
      <c r="W9" s="12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1.9500000000000002</v>
      </c>
      <c r="AM9" s="21" t="str">
        <f>D8</f>
        <v>Russie</v>
      </c>
      <c r="AN9" s="22">
        <f>SUM(AR9:AU9)</f>
        <v>5</v>
      </c>
      <c r="AO9" s="23">
        <f>E8+E10+F12</f>
        <v>3</v>
      </c>
      <c r="AP9" s="22">
        <f>F8+F10+E12</f>
        <v>2</v>
      </c>
      <c r="AQ9" s="24">
        <f>AO9-AP9</f>
        <v>1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1</v>
      </c>
      <c r="AU9" s="22">
        <f>IF(ISBLANK(F12),0,IF(F12&gt;E12,3,IF(F12=E12,1,0)))</f>
        <v>1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0</v>
      </c>
      <c r="AZ9" s="23">
        <f>10000*(AS9+AT9)+(E10-F10+E8-F8)*100+(E10+E8)</f>
        <v>40102</v>
      </c>
      <c r="BA9" s="22">
        <f>10000*(AS9+AU9)+(E8-F8+F12-E12)*100+(E8+F12)</f>
        <v>40102</v>
      </c>
      <c r="BB9" s="22">
        <f>10000*(AT9+AU9)+(E10-F10+F12-E12)*100+(E10+F12)</f>
        <v>20002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officiels'!H10,AL!E10='Résultats officiels'!E10,'Résultats officiels'!F10=AL!F10),1,""))</f>
        <v/>
      </c>
      <c r="D10" s="68" t="str">
        <f>D8</f>
        <v>Russie</v>
      </c>
      <c r="E10" s="217">
        <v>1</v>
      </c>
      <c r="F10" s="217">
        <v>1</v>
      </c>
      <c r="G10" s="73" t="str">
        <f>D9</f>
        <v>Egypte</v>
      </c>
      <c r="H10" s="95">
        <f t="shared" si="0"/>
        <v>3</v>
      </c>
      <c r="I10" s="106">
        <f>AI10</f>
        <v>2</v>
      </c>
      <c r="J10" s="107" t="str">
        <f>INDEX(AM9:AM12,MATCH(AK10,$AL9:$AL12,0))</f>
        <v>Russie</v>
      </c>
      <c r="K10" s="108">
        <f>INDEX(AN9:AN12,MATCH(AK10,$AL9:$AL12,0))</f>
        <v>5</v>
      </c>
      <c r="L10" s="109">
        <f>INDEX(AO9:AO12,MATCH(AK10,$AL9:$AL12,0))</f>
        <v>3</v>
      </c>
      <c r="M10" s="108">
        <f>INDEX(AP9:AP12,MATCH(AK10,$AL9:$AL12,0))</f>
        <v>2</v>
      </c>
      <c r="N10" s="110">
        <f>INDEX(AQ9:AQ12,MATCH(AK10,$AL9:$AL12,0))</f>
        <v>1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officiels'!U15=AL!U10),"E",""))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officiels'!O10),1,IF(AND(AL!R11="A",AL!O10='Résultats officiels'!O14),1,"")))</f>
        <v/>
      </c>
      <c r="T10" s="310" t="str">
        <f>IF(O10=0,"",IF(AND(R10="A",O10='Résultats officiels'!O10,V10='Résultats officiels'!V10,'Résultats officiels'!V11=AL!V11),1,IF(AND(AL!R11="A",AL!O10='Résultats officiels'!O14,AL!V10='Résultats officiels'!V15,'Résultats officiels'!V14=AL!V11),1,"")))</f>
        <v/>
      </c>
      <c r="U10" s="99" t="str">
        <f>IF(OR(I26&lt;2),"C1",T(J25))</f>
        <v>France</v>
      </c>
      <c r="V10" s="218">
        <v>2</v>
      </c>
      <c r="W10" s="12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1.9500000000000002</v>
      </c>
      <c r="AL10" s="28">
        <f>SUM(BD10:BG10)+2.46</f>
        <v>2.96</v>
      </c>
      <c r="AM10" s="21" t="str">
        <f>G8</f>
        <v>Arabie Saoudite</v>
      </c>
      <c r="AN10" s="22">
        <f>SUM(AR10:AU10)</f>
        <v>3</v>
      </c>
      <c r="AO10" s="23">
        <f>F8+F11+E13</f>
        <v>1</v>
      </c>
      <c r="AP10" s="22">
        <f>E8+E11+F13</f>
        <v>2</v>
      </c>
      <c r="AQ10" s="24">
        <f>AO10-AP10</f>
        <v>-1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3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1</v>
      </c>
      <c r="AY10" s="24" t="b">
        <f>10*(AQ10-AQ12)+AO10-AO12&gt;0</f>
        <v>0</v>
      </c>
      <c r="AZ10" s="23">
        <f>10000*(AR10+AT10)+(F8-E8+E13-F13)*100+(F8+E13)</f>
        <v>30001</v>
      </c>
      <c r="BA10" s="22">
        <f>10000*(AR10+AU10)+(F8-E8+F11-E11)*100+(F8+F11)</f>
        <v>-200</v>
      </c>
      <c r="BB10" s="22" t="s">
        <v>73</v>
      </c>
      <c r="BC10" s="24">
        <f>10000*(AT10+AU10)+(F11-E11+E13-F13)*100+(F11+E13)</f>
        <v>30001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-0.5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>
        <f>IF(H11=0,"",IF(AND(H11='Résultats officiels'!H11,AL!E11='Résultats officiels'!E11,'Résultats officiels'!F11=AL!F11),1,""))</f>
        <v>1</v>
      </c>
      <c r="D11" s="68" t="str">
        <f>G9</f>
        <v>Uruguay</v>
      </c>
      <c r="E11" s="217">
        <v>1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Arabie Saoudite</v>
      </c>
      <c r="K11" s="111">
        <f>INDEX(AN9:AN12,MATCH(AK11,$AL9:$AL12,0))</f>
        <v>3</v>
      </c>
      <c r="L11" s="112">
        <f>INDEX(AO9:AO12,MATCH(AK11,$AL9:$AL12,0))</f>
        <v>1</v>
      </c>
      <c r="M11" s="111">
        <f>INDEX(AP9:AP12,MATCH(AK11,$AL9:$AL12,0))</f>
        <v>2</v>
      </c>
      <c r="N11" s="113">
        <f>INDEX(AQ9:AQ12,MATCH(AK11,$AL9:$AL12,0))</f>
        <v>-1</v>
      </c>
      <c r="O11" s="293"/>
      <c r="P11" s="293"/>
      <c r="Q11" s="97" t="str">
        <f>IF(AND('Résultats officiels'!O10&gt;0,U11='Résultats officiels'!U11),"E",IF(AND('Résultats officiels'!O14&gt;0,'Résultats officiels'!U14=AL!U11),"E",""))</f>
        <v>E</v>
      </c>
      <c r="R11" s="98" t="str">
        <f>IF('Résultats officiels'!O14=0,"",IF(AND(U10='Résultats officiels'!U15,'Résultats officiels'!U14=AL!U11),"A",""))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19">
        <v>0</v>
      </c>
      <c r="W11" s="12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2.96</v>
      </c>
      <c r="AL11" s="28">
        <f>SUM(BD11:BG11)+2.47</f>
        <v>3.97</v>
      </c>
      <c r="AM11" s="21" t="str">
        <f>D9</f>
        <v>Egypte</v>
      </c>
      <c r="AN11" s="22">
        <f>SUM(AR11:AU11)</f>
        <v>1</v>
      </c>
      <c r="AO11" s="23">
        <f>E9+F10+F13</f>
        <v>1</v>
      </c>
      <c r="AP11" s="22">
        <f>F9+E10+E13</f>
        <v>3</v>
      </c>
      <c r="AQ11" s="24">
        <f>AO11-AP11</f>
        <v>-2</v>
      </c>
      <c r="AR11" s="22">
        <f>IF(ISBLANK(F10),0,IF(AT9=3,0,IF(AT9=1,1,3)))</f>
        <v>1</v>
      </c>
      <c r="AS11" s="22">
        <f>IF(ISBLANK(F13),0,IF(F13&gt;E13,3,IF(F13=E13,1,0)))</f>
        <v>0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0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9901</v>
      </c>
      <c r="BA11" s="22" t="s">
        <v>73</v>
      </c>
      <c r="BB11" s="22">
        <f>10000*(AR11+AU11)+(E9-F9+F10-E10)*100+(E9+F10)</f>
        <v>9901</v>
      </c>
      <c r="BC11" s="24">
        <f>10000*(AS11+AU11)+(E9-F9+F13-E13)*100+(E9+F13)</f>
        <v>-200</v>
      </c>
      <c r="BD11" s="29">
        <f>-BF9</f>
        <v>0.5</v>
      </c>
      <c r="BE11" s="25">
        <f>-BF10</f>
        <v>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officiels'!H12,AL!E12='Résultats officiels'!E12,'Résultats officiels'!F12=AL!F12),1,""))</f>
        <v/>
      </c>
      <c r="D12" s="68" t="str">
        <f>G9</f>
        <v>Uruguay</v>
      </c>
      <c r="E12" s="217">
        <v>1</v>
      </c>
      <c r="F12" s="217">
        <v>1</v>
      </c>
      <c r="G12" s="73" t="str">
        <f>D8</f>
        <v>Russie</v>
      </c>
      <c r="H12" s="95">
        <f t="shared" si="0"/>
        <v>3</v>
      </c>
      <c r="I12" s="114">
        <f>AI12</f>
        <v>4</v>
      </c>
      <c r="J12" s="71" t="str">
        <f>INDEX(AM9:AM12,MATCH(AK12,$AL9:$AL12,0))</f>
        <v>Egypte</v>
      </c>
      <c r="K12" s="115">
        <f>INDEX(AN9:AN12,MATCH(AK12,$AL9:$AL12,0))</f>
        <v>1</v>
      </c>
      <c r="L12" s="116">
        <f>INDEX(AO9:AO12,MATCH(AK12,$AL9:$AL12,0))</f>
        <v>1</v>
      </c>
      <c r="M12" s="115">
        <f>INDEX(AP9:AP12,MATCH(AK12,$AL9:$AL12,0))</f>
        <v>3</v>
      </c>
      <c r="N12" s="117">
        <f>INDEX(AQ9:AQ12,MATCH(AK12,$AL9:$AL12,0))</f>
        <v>-2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officiels'!U9=AL!U12),"E",""))</f>
        <v>E</v>
      </c>
      <c r="R12" s="98" t="str">
        <f>IF('Résultats officiels'!O12=0,"",IF(AND(U12='Résultats officiels'!U12,'Résultats officiels'!U13=AL!U13),"A",""))</f>
        <v/>
      </c>
      <c r="S12" s="286" t="str">
        <f>IF(O12=0,"",IF(AND(R12="A",O12='Résultats officiels'!O12),1,IF(AND(AL!R13="A",AL!O12='Résultats officiels'!O8),1,"")))</f>
        <v/>
      </c>
      <c r="T12" s="308" t="str">
        <f>IF(O12=0,"",IF(AND(R12="A",O12='Résultats officiels'!O12,V12='Résultats officiels'!V12,'Résultats officiels'!V13=AL!V13),1,IF(AND(AL!R13="A",AL!O12='Résultats officiels'!O8,AL!V12='Résultats officiels'!V9,'Résultats officiels'!V8=AL!V13),1,"")))</f>
        <v/>
      </c>
      <c r="U12" s="99" t="str">
        <f>IF(OR(I18&lt;2),"B1",T(J17))</f>
        <v>Portugal</v>
      </c>
      <c r="V12" s="218">
        <v>2</v>
      </c>
      <c r="W12" s="12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3.97</v>
      </c>
      <c r="AL12" s="30">
        <f>SUM(BD12:BG12)+2.48</f>
        <v>0.98</v>
      </c>
      <c r="AM12" s="31" t="str">
        <f>G9</f>
        <v>Uruguay</v>
      </c>
      <c r="AN12" s="27">
        <f>SUM(AR12:AU12)</f>
        <v>7</v>
      </c>
      <c r="AO12" s="32">
        <f>F9+E11+E12</f>
        <v>3</v>
      </c>
      <c r="AP12" s="27">
        <f>E9+F11+F12</f>
        <v>1</v>
      </c>
      <c r="AQ12" s="33">
        <f>AO12-AP12</f>
        <v>2</v>
      </c>
      <c r="AR12" s="27">
        <f>IF(ISBLANK(E12),0,IF(AU9=3,0,IF(AU9=1,1,3)))</f>
        <v>1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40102</v>
      </c>
      <c r="BB12" s="27">
        <f>10000*(AR12+AT12)+(F9-E9+E12-F12)*100+(F9+E12)</f>
        <v>40102</v>
      </c>
      <c r="BC12" s="33">
        <f>10000*(AS12+AT12)+(E11-F11+F9-E9)*100+(E11+F9)</f>
        <v>60202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>
        <f>IF(H13=0,"",IF(H13='Résultats officiels'!H13,1,""))</f>
        <v>1</v>
      </c>
      <c r="C13" s="70" t="str">
        <f>IF(H13=0,"",IF(AND(H13='Résultats officiels'!H13,AL!E13='Résultats officiels'!E13,'Résultats officiels'!F13=AL!F13),1,""))</f>
        <v/>
      </c>
      <c r="D13" s="71" t="str">
        <f>G8</f>
        <v>Arabie Saoudite</v>
      </c>
      <c r="E13" s="217">
        <v>1</v>
      </c>
      <c r="F13" s="217">
        <v>0</v>
      </c>
      <c r="G13" s="74" t="str">
        <f>D9</f>
        <v>Egypte</v>
      </c>
      <c r="H13" s="95">
        <f t="shared" si="0"/>
        <v>1</v>
      </c>
      <c r="I13" s="118"/>
      <c r="J13" s="119" t="str">
        <f>IF(OR(I11&lt;3,I10&lt;2),"TIRAGE AU SORT !!!"," ")</f>
        <v xml:space="preserve"> 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officiels'!U8=AL!U13),"E",""))</f>
        <v>E</v>
      </c>
      <c r="R13" s="98" t="str">
        <f>IF('Résultats officiels'!O8=0,"",IF(AND(U12='Résultats officiels'!U9,'Résultats officiels'!U8=AL!U13),"A",""))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Russie</v>
      </c>
      <c r="V13" s="219">
        <v>1</v>
      </c>
      <c r="W13" s="12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officiels'!U11=AL!U14),"E",""))</f>
        <v>E</v>
      </c>
      <c r="R14" s="98" t="str">
        <f>IF('Résultats officiels'!O14=0,"",IF(AND(U14='Résultats officiels'!U14,'Résultats officiels'!U15=AL!U15),"A",""))</f>
        <v/>
      </c>
      <c r="S14" s="286" t="str">
        <f>IF(O14=0,"",IF(AND(R14="A",O14='Résultats officiels'!O14),1,IF(AND(AL!R15="A",AL!O14='Résultats officiels'!O10),1,"")))</f>
        <v/>
      </c>
      <c r="T14" s="308" t="str">
        <f>IF(O14=0,"",IF(AND(R14="A",O14='Résultats officiels'!O14,V14='Résultats officiels'!V14,'Résultats officiels'!V15=AL!V15),1,IF(AND(AL!R15="A",AL!O14='Résultats officiels'!O10,AL!V14='Résultats officiels'!V11,'Résultats officiels'!V10=AL!V15),1,"")))</f>
        <v/>
      </c>
      <c r="U14" s="99" t="str">
        <f>IF(OR(I34&lt;2),"D1",T(J33))</f>
        <v>Argentine</v>
      </c>
      <c r="V14" s="218">
        <v>1</v>
      </c>
      <c r="W14" s="12">
        <v>4</v>
      </c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officiels'!U10=AL!U15),"E",""))</f>
        <v/>
      </c>
      <c r="R15" s="98" t="str">
        <f>IF('Résultats officiels'!O10=0,"",IF(AND(U15='Résultats officiels'!U10,'Résultats officiels'!U11=AL!U14),"A",""))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Australie</v>
      </c>
      <c r="V15" s="219">
        <v>1</v>
      </c>
      <c r="W15" s="12">
        <v>3</v>
      </c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officiels'!H16,AL!E16='Résultats officiels'!E16,'Résultats officiels'!F16=AL!F16),1,""))</f>
        <v/>
      </c>
      <c r="D16" s="67" t="s">
        <v>124</v>
      </c>
      <c r="E16" s="217">
        <v>1</v>
      </c>
      <c r="F16" s="217">
        <v>0</v>
      </c>
      <c r="G16" s="72" t="s">
        <v>96</v>
      </c>
      <c r="H16" s="95">
        <f t="shared" si="0"/>
        <v>1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officiels'!U21=AL!U16),"E",""))</f>
        <v>E</v>
      </c>
      <c r="R16" s="98" t="str">
        <f>IF('Résultats officiels'!O16=0,"",IF(AND(U16='Résultats officiels'!U16,'Résultats officiels'!U17=AL!U17),"A",""))</f>
        <v/>
      </c>
      <c r="S16" s="286" t="str">
        <f>IF(O16=0,"",IF(AND(R16="A",O16='Résultats officiels'!O16),1,IF(AND(AL!R17="A",AL!O16='Résultats officiels'!O20),1,"")))</f>
        <v/>
      </c>
      <c r="T16" s="308" t="str">
        <f>IF(O16=0,"",IF(AND(R16="A",O16='Résultats officiels'!O16,V16='Résultats officiels'!V16,'Résultats officiels'!V17=AL!V17),1,IF(AND(AL!R17="A",AL!O16='Résultats officiels'!O20,AL!V16='Résultats officiels'!V21,'Résultats officiels'!V20=AL!V17),1,"")))</f>
        <v/>
      </c>
      <c r="U16" s="121" t="str">
        <f>IF(OR(I42&lt;2),"E1",T(J41))</f>
        <v>Brésil</v>
      </c>
      <c r="V16" s="218">
        <v>3</v>
      </c>
      <c r="W16" s="12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officiels'!H17,AL!E17='Résultats officiels'!E17,'Résultats officiels'!F17=AL!F17),1,""))</f>
        <v/>
      </c>
      <c r="D17" s="68" t="s">
        <v>101</v>
      </c>
      <c r="E17" s="217">
        <v>2</v>
      </c>
      <c r="F17" s="217">
        <v>1</v>
      </c>
      <c r="G17" s="73" t="s">
        <v>75</v>
      </c>
      <c r="H17" s="95">
        <f t="shared" si="0"/>
        <v>1</v>
      </c>
      <c r="I17" s="101">
        <f>AI17</f>
        <v>1</v>
      </c>
      <c r="J17" s="122" t="str">
        <f>INDEX(AM17:AM20,MATCH(AK17,$AL17:$AL20,0))</f>
        <v>Portugal</v>
      </c>
      <c r="K17" s="103">
        <f>INDEX(AN17:AN20,MATCH(AK17,$AL17:$AL20,0))</f>
        <v>9</v>
      </c>
      <c r="L17" s="104">
        <f>INDEX(AO17:AO20,MATCH(AK17,$AL17:$AL20,0))</f>
        <v>7</v>
      </c>
      <c r="M17" s="103">
        <f>INDEX(AP17:AP20,MATCH(AK17,$AL17:$AL20,0))</f>
        <v>1</v>
      </c>
      <c r="N17" s="123">
        <f>INDEX(AQ17:AQ20,MATCH(AK17,$AL17:$AL20,0))</f>
        <v>6</v>
      </c>
      <c r="O17" s="293"/>
      <c r="P17" s="293"/>
      <c r="Q17" s="97" t="str">
        <f>IF(AND('Résultats officiels'!O16&gt;0,U17='Résultats officiels'!U17),"E",IF(AND('Résultats officiels'!O20&gt;0,'Résultats officiels'!U20=AL!U17),"E",""))</f>
        <v>E</v>
      </c>
      <c r="R17" s="98" t="str">
        <f>IF('Résultats officiels'!O20=0,"",IF(AND(U16='Résultats officiels'!U21,'Résultats officiels'!U20=AL!U17),"A",""))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Suède</v>
      </c>
      <c r="V17" s="219">
        <v>1</v>
      </c>
      <c r="W17" s="12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0.9700000000000002</v>
      </c>
      <c r="AL17" s="20">
        <f>SUM(BD17:BG17)+2.45</f>
        <v>2.95</v>
      </c>
      <c r="AM17" s="21" t="str">
        <f>D16</f>
        <v>Maroc</v>
      </c>
      <c r="AN17" s="22">
        <f>SUM(AR17:AU17)</f>
        <v>3</v>
      </c>
      <c r="AO17" s="23">
        <f>E16+E18+F20</f>
        <v>1</v>
      </c>
      <c r="AP17" s="22">
        <f>F16+F18+E20</f>
        <v>4</v>
      </c>
      <c r="AQ17" s="24">
        <f>AO17-AP17</f>
        <v>-3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29901</v>
      </c>
      <c r="BA17" s="22">
        <f>10000*(AS17+AU17)+(E16-F16+F20-E20)*100+(E16+F20)</f>
        <v>29901</v>
      </c>
      <c r="BB17" s="22">
        <f>10000*(AT17+AU17)+(F20-E20+E18-F18)*100+(F20+E18)</f>
        <v>-400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officiels'!H18,AL!E18='Résultats officiels'!E18,'Résultats officiels'!F18=AL!F18),1,""))</f>
        <v/>
      </c>
      <c r="D18" s="68" t="str">
        <f>D16</f>
        <v>Maroc</v>
      </c>
      <c r="E18" s="217">
        <v>0</v>
      </c>
      <c r="F18" s="217">
        <v>2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Espagne</v>
      </c>
      <c r="K18" s="108">
        <f>INDEX(AN17:AN20,MATCH(AK18,$AL17:$AL20,0))</f>
        <v>6</v>
      </c>
      <c r="L18" s="109">
        <f>INDEX(AO17:AO20,MATCH(AK18,$AL17:$AL20,0))</f>
        <v>5</v>
      </c>
      <c r="M18" s="108">
        <f>INDEX(AP17:AP20,MATCH(AK18,$AL17:$AL20,0))</f>
        <v>2</v>
      </c>
      <c r="N18" s="110">
        <f>INDEX(AQ17:AQ20,MATCH(AK18,$AL17:$AL20,0))</f>
        <v>3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2</v>
      </c>
      <c r="P18" s="293"/>
      <c r="Q18" s="97" t="str">
        <f>IF(AND('Résultats officiels'!O18&gt;0,U18='Résultats officiels'!U18),"E",IF(AND('Résultats officiels'!O22&gt;0,'Résultats officiels'!U23=AL!U18),"E",""))</f>
        <v>E</v>
      </c>
      <c r="R18" s="98" t="str">
        <f>IF('Résultats officiels'!O18=0,"",IF(AND(U18='Résultats officiels'!U18,'Résultats officiels'!U19=AL!U19),"A",""))</f>
        <v/>
      </c>
      <c r="S18" s="286">
        <f>IF(O18=0,"",IF(AND(R18="A",O18='Résultats officiels'!O18),1,IF(AND(AL!R19="A",AL!O18='Résultats officiels'!O22),1,"")))</f>
        <v>1</v>
      </c>
      <c r="T18" s="308" t="str">
        <f>IF(O18=0,"",IF(AND(R18="A",O18='Résultats officiels'!O18,V18='Résultats officiels'!V18,'Résultats officiels'!V19=AL!V19),1,IF(AND(AL!R19="A",AL!O18='Résultats officiels'!O22,AL!V18='Résultats officiels'!V23,'Résultats officiels'!V22=AL!V19),1,"")))</f>
        <v/>
      </c>
      <c r="U18" s="121" t="str">
        <f>IF(OR(I58&lt;2),"G1",T(J57))</f>
        <v>Angleterre</v>
      </c>
      <c r="V18" s="218">
        <v>2</v>
      </c>
      <c r="W18" s="12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1.98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6</v>
      </c>
      <c r="AQ18" s="24">
        <f>AO18-AP18</f>
        <v>-6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-400</v>
      </c>
      <c r="BA18" s="22">
        <f>10000*(AR18+AU18)+(F16-E16+F19-E19)*100+(F16+F19)</f>
        <v>-300</v>
      </c>
      <c r="BB18" s="22" t="s">
        <v>73</v>
      </c>
      <c r="BC18" s="24">
        <f>10000*(AT18+AU18)+(F19-E19+E21-F21)*100+(F19+E21)</f>
        <v>-500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officiels'!H19,AL!E19='Résultats officiels'!E19,'Résultats officiels'!F19=AL!F19),1,""))</f>
        <v/>
      </c>
      <c r="D19" s="68" t="str">
        <f>G17</f>
        <v>Espagne</v>
      </c>
      <c r="E19" s="217">
        <v>2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3</v>
      </c>
      <c r="L19" s="112">
        <f>INDEX(AO17:AO20,MATCH(AK19,$AL17:$AL20,0))</f>
        <v>1</v>
      </c>
      <c r="M19" s="111">
        <f>INDEX(AP17:AP20,MATCH(AK19,$AL17:$AL20,0))</f>
        <v>4</v>
      </c>
      <c r="N19" s="113">
        <f>INDEX(AQ17:AQ20,MATCH(AK19,$AL17:$AL20,0))</f>
        <v>-3</v>
      </c>
      <c r="O19" s="293"/>
      <c r="P19" s="293"/>
      <c r="Q19" s="97" t="str">
        <f>IF(AND('Résultats officiels'!O18&gt;0,U19='Résultats officiels'!U19),"E",IF(AND('Résultats officiels'!O22&gt;0,'Résultats officiels'!U22=AL!U19),"E",""))</f>
        <v>E</v>
      </c>
      <c r="R19" s="98" t="str">
        <f>IF('Résultats officiels'!O22=0,"",IF(AND(U18='Résultats officiels'!U23,'Résultats officiels'!U22=AL!U19),"A",""))</f>
        <v>A</v>
      </c>
      <c r="S19" s="286" t="str">
        <f>IF(Y19=0,"",IF(Y19='Résultats officiels'!Y19,1,""))</f>
        <v/>
      </c>
      <c r="T19" s="308"/>
      <c r="U19" s="121" t="str">
        <f>IF(OR(I67&lt;3,I66&lt;2),"H2",T(J66))</f>
        <v>Colombie</v>
      </c>
      <c r="V19" s="219">
        <v>1</v>
      </c>
      <c r="W19" s="12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0.9700000000000002</v>
      </c>
      <c r="AM19" s="21" t="str">
        <f>D17</f>
        <v>Portugal</v>
      </c>
      <c r="AN19" s="22">
        <f>SUM(AR19:AU19)</f>
        <v>9</v>
      </c>
      <c r="AO19" s="23">
        <f>E17+F18+F21</f>
        <v>7</v>
      </c>
      <c r="AP19" s="22">
        <f>F17+E18+E21</f>
        <v>1</v>
      </c>
      <c r="AQ19" s="24">
        <f>AO19-AP19</f>
        <v>6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3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1</v>
      </c>
      <c r="AZ19" s="23">
        <f>10000*(AR19+AS19)+(F18-E18+F21-E21)*100+(F18+F21)</f>
        <v>60505</v>
      </c>
      <c r="BA19" s="22" t="s">
        <v>73</v>
      </c>
      <c r="BB19" s="22">
        <f>10000*(AR19+AU19)+(E17-F17+F18-E18)*100+(E17+F18)</f>
        <v>60304</v>
      </c>
      <c r="BC19" s="24">
        <f>10000*(AS19+AU19)+(E17-F17+F21-E21)*100+(E17+F21)</f>
        <v>60405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-0.5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officiels'!H20,AL!E20='Résultats officiels'!E20,'Résultats officiels'!F20=AL!F20),1,""))</f>
        <v/>
      </c>
      <c r="D20" s="68" t="str">
        <f>G17</f>
        <v>Espagne</v>
      </c>
      <c r="E20" s="217">
        <v>2</v>
      </c>
      <c r="F20" s="217">
        <v>0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6</v>
      </c>
      <c r="N20" s="117">
        <f>INDEX(AQ17:AQ20,MATCH(AK20,$AL17:$AL20,0))</f>
        <v>-6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officiels'!U17=AL!U20),"E",""))</f>
        <v/>
      </c>
      <c r="R20" s="98" t="str">
        <f>IF('Résultats officiels'!O20=0,"",IF(AND(U20='Résultats officiels'!U20,'Résultats officiels'!U21=AL!U21),"A",""))</f>
        <v/>
      </c>
      <c r="S20" s="286" t="str">
        <f>IF(O20=0,"",IF(AND(R20="A",O20='Résultats officiels'!O20),1,IF(AND(AL!R21="A",AL!O20='Résultats officiels'!O16),1,"")))</f>
        <v/>
      </c>
      <c r="T20" s="308" t="str">
        <f>IF(O20=0,"",IF(AND(R20="A",O20='Résultats officiels'!O20,V20='Résultats officiels'!V20,'Résultats officiels'!V21=AL!V21),1,IF(AND(AL!R21="A",AL!O20='Résultats officiels'!O16,AL!V20='Résultats officiels'!V17,'Résultats officiels'!V16=AL!V21),1,"")))</f>
        <v/>
      </c>
      <c r="U20" s="121" t="str">
        <f>IF(OR(I50&lt;2),"F1",T(J49))</f>
        <v>Allemagne</v>
      </c>
      <c r="V20" s="218">
        <v>2</v>
      </c>
      <c r="W20" s="12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1.98</v>
      </c>
      <c r="AM20" s="31" t="str">
        <f>G17</f>
        <v>Espagne</v>
      </c>
      <c r="AN20" s="27">
        <f>SUM(AR20:AU20)</f>
        <v>6</v>
      </c>
      <c r="AO20" s="32">
        <f>F17+E19+E20</f>
        <v>5</v>
      </c>
      <c r="AP20" s="27">
        <f>E17+F19+F20</f>
        <v>2</v>
      </c>
      <c r="AQ20" s="33">
        <f>AO20-AP20</f>
        <v>3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0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0</v>
      </c>
      <c r="AY20" s="33" t="s">
        <v>73</v>
      </c>
      <c r="AZ20" s="32" t="s">
        <v>73</v>
      </c>
      <c r="BA20" s="27">
        <f>10000*(AR20+AS20)+(E19-F19+E20-F20)*100+(E19+E20)</f>
        <v>60404</v>
      </c>
      <c r="BB20" s="27">
        <f>10000*(AR20+AT20)+(E20-F20+F17-E17)*100+(E20+F17)</f>
        <v>30103</v>
      </c>
      <c r="BC20" s="33">
        <f>10000*(AS20+AT20)+(E19-F19+F17-E17)*100+(E19+F17)</f>
        <v>30103</v>
      </c>
      <c r="BD20" s="34">
        <f>-BG17</f>
        <v>-0.5</v>
      </c>
      <c r="BE20" s="35">
        <f>-BG18</f>
        <v>-0.5</v>
      </c>
      <c r="BF20" s="35">
        <f>-BG19</f>
        <v>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officiels'!H21,AL!E21='Résultats officiels'!E21,'Résultats officiels'!F21=AL!F21),1,""))</f>
        <v/>
      </c>
      <c r="D21" s="71" t="str">
        <f>G16</f>
        <v>Iran</v>
      </c>
      <c r="E21" s="217">
        <v>0</v>
      </c>
      <c r="F21" s="217">
        <v>3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officiels'!U16=AL!U21),"E",""))</f>
        <v>E</v>
      </c>
      <c r="R21" s="98" t="str">
        <f>IF('Résultats officiels'!O16=0,"",IF(AND(U20='Résultats officiels'!U17,'Résultats officiels'!U16=AL!U21),"A",""))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1</v>
      </c>
      <c r="W21" s="12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officiels'!U19=AL!U22),"E",""))</f>
        <v/>
      </c>
      <c r="R22" s="98" t="str">
        <f>IF('Résultats officiels'!O22=0,"",IF(AND(U22='Résultats officiels'!U22,'Résultats officiels'!U23=AL!U23),"A",""))</f>
        <v/>
      </c>
      <c r="S22" s="286" t="str">
        <f>IF(O22=0,"",IF(AND(R22="A",O22='Résultats officiels'!O22),1,IF(AND(AL!R23="A",AL!O22='Résultats officiels'!O18),1,"")))</f>
        <v/>
      </c>
      <c r="T22" s="308" t="str">
        <f>IF(O22=0,"",IF(AND(R22="A",O22='Résultats officiels'!O22,V22='Résultats officiels'!V22,'Résultats officiels'!V23=AL!V23),1,IF(AND(AL!R23="A",AL!O22='Résultats officiels'!O18,AL!V22='Résultats officiels'!V19,'Résultats officiels'!V18=AL!V23),1,"")))</f>
        <v/>
      </c>
      <c r="U22" s="121" t="str">
        <f>IF(OR(I66&lt;2),"H1",T(J65))</f>
        <v>Pologne</v>
      </c>
      <c r="V22" s="218">
        <v>0</v>
      </c>
      <c r="W22" s="12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officiels'!U18=AL!U23),"E",""))</f>
        <v>E</v>
      </c>
      <c r="R23" s="98" t="str">
        <f>IF('Résultats officiels'!O18=0,"",IF(AND(U22='Résultats officiels'!U19,'Résultats officiels'!U18=AL!U23),"A",""))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Belgique</v>
      </c>
      <c r="V23" s="219">
        <v>2</v>
      </c>
      <c r="W23" s="12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>
        <f>IF(H24=0,"",IF(AND(H24='Résultats officiels'!H24,AL!E24='Résultats officiels'!E24,'Résultats officiels'!F24=AL!F24),1,""))</f>
        <v>1</v>
      </c>
      <c r="D24" s="67" t="s">
        <v>88</v>
      </c>
      <c r="E24" s="217">
        <v>2</v>
      </c>
      <c r="F24" s="217">
        <v>1</v>
      </c>
      <c r="G24" s="72" t="s">
        <v>76</v>
      </c>
      <c r="H24" s="95">
        <f t="shared" si="0"/>
        <v>1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>
        <f>IF(H25=0,"",IF(H25='Résultats officiels'!H25,1,""))</f>
        <v>1</v>
      </c>
      <c r="C25" s="75">
        <f>IF(H25=0,"",IF(AND(H25='Résultats officiels'!H25,AL!E25='Résultats officiels'!E25,'Résultats officiels'!F25=AL!F25),1,""))</f>
        <v>1</v>
      </c>
      <c r="D25" s="68" t="s">
        <v>125</v>
      </c>
      <c r="E25" s="217">
        <v>0</v>
      </c>
      <c r="F25" s="217">
        <v>1</v>
      </c>
      <c r="G25" s="73" t="s">
        <v>126</v>
      </c>
      <c r="H25" s="95">
        <f t="shared" si="0"/>
        <v>2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5</v>
      </c>
      <c r="M25" s="103">
        <f>INDEX(AP25:AP28,MATCH(AK25,$AL25:$AL28,0))</f>
        <v>1</v>
      </c>
      <c r="N25" s="123">
        <f>INDEX(AQ25:AQ28,MATCH(AK25,$AL25:$AL28,0))</f>
        <v>4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5</v>
      </c>
      <c r="AP25" s="22">
        <f>F24+F26+E28</f>
        <v>1</v>
      </c>
      <c r="AQ25" s="24">
        <f>AO25-AP25</f>
        <v>4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60304</v>
      </c>
      <c r="BA25" s="22">
        <f>10000*(AS25+AU25)+(E24-F24+F28-E28)*100+(E24+F28)</f>
        <v>60203</v>
      </c>
      <c r="BB25" s="22">
        <f>10000*(AT25+AU25)+(F28-E28+E26-F26)*100+(F28+E26)</f>
        <v>60303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officiels'!H26,AL!E26='Résultats officiels'!E26,'Résultats officiels'!F26=AL!F26),1,""))</f>
        <v/>
      </c>
      <c r="D26" s="68" t="str">
        <f>D24</f>
        <v>France</v>
      </c>
      <c r="E26" s="217">
        <v>2</v>
      </c>
      <c r="F26" s="217">
        <v>0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Australie</v>
      </c>
      <c r="K26" s="108">
        <f>INDEX(AN25:AN28,MATCH(AK26,$AL25:$AL28,0))</f>
        <v>4</v>
      </c>
      <c r="L26" s="109">
        <f>INDEX(AO25:AO28,MATCH(AK26,$AL25:$AL28,0))</f>
        <v>3</v>
      </c>
      <c r="M26" s="108">
        <f>INDEX(AP25:AP28,MATCH(AK26,$AL25:$AL28,0))</f>
        <v>3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officiels'!U28=AL!U26),"E",""))</f>
        <v/>
      </c>
      <c r="R26" s="98" t="str">
        <f>IF('Résultats officiels'!O26=0,"",IF(AND(U26='Résultats officiels'!U26,'Résultats officiels'!U27=AL!U27),"A",""))</f>
        <v/>
      </c>
      <c r="S26" s="286" t="str">
        <f>IF(O26=0,"",IF(AND(R26="A",O26='Résultats officiels'!O26),1,IF(AND(AL!R27="A",AL!O26='Résultats officiels'!O28),1,"")))</f>
        <v/>
      </c>
      <c r="T26" s="287" t="str">
        <f>IF(O26=0,"",IF(AND(R26="A",O26='Résultats officiels'!O26,V26='Résultats officiels'!V26,'Résultats officiels'!V27=AL!V27),1,IF(AND(AL!R27="A",AL!O26='Résultats officiels'!O28,AL!V26='Résultats officiels'!V28,'Résultats officiels'!V29=AL!V27),1,"")))</f>
        <v/>
      </c>
      <c r="U26" s="125" t="str">
        <f>IF(100*V8+W8&gt;100*V9+W9,U8,IF(100*V8+W8&lt;100*V9+W9,U9,CONCATENATE(U8," ou ",U9)))</f>
        <v>Espagne</v>
      </c>
      <c r="V26" s="218">
        <v>1</v>
      </c>
      <c r="W26" s="12">
        <v>3</v>
      </c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1.96</v>
      </c>
      <c r="AL26" s="28">
        <f>SUM(BD26:BG26)+2.46</f>
        <v>1.96</v>
      </c>
      <c r="AM26" s="21" t="str">
        <f>G24</f>
        <v>Australie</v>
      </c>
      <c r="AN26" s="22">
        <f>SUM(AR26:AU26)</f>
        <v>4</v>
      </c>
      <c r="AO26" s="23">
        <f>F24+F27+E29</f>
        <v>3</v>
      </c>
      <c r="AP26" s="22">
        <f>E24+E27+F29</f>
        <v>3</v>
      </c>
      <c r="AQ26" s="24">
        <f>AO26-AP26</f>
        <v>0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3</v>
      </c>
      <c r="AU26" s="22">
        <f>IF(ISBLANK(F27),0,IF(F27&gt;E27,3,IF(F27=E27,1,0)))</f>
        <v>1</v>
      </c>
      <c r="AV26" s="23" t="b">
        <f>(10*(AQ25-AQ26)+AO25-AO26&lt;0)</f>
        <v>0</v>
      </c>
      <c r="AW26" s="22" t="s">
        <v>73</v>
      </c>
      <c r="AX26" s="22" t="b">
        <f>10*(AQ26-AQ27)+AO26-AO27&gt;0</f>
        <v>1</v>
      </c>
      <c r="AY26" s="24" t="b">
        <f>10*(AQ26-AQ28)+AO26-AO28&gt;0</f>
        <v>1</v>
      </c>
      <c r="AZ26" s="23">
        <f>10000*(AR26+AT26)+(F24-E24+E29-F29)*100+(F24+E29)</f>
        <v>30002</v>
      </c>
      <c r="BA26" s="22">
        <f>10000*(AR26+AU26)+(F24-E24+F27-E27)*100+(F24+F27)</f>
        <v>9902</v>
      </c>
      <c r="BB26" s="22" t="s">
        <v>73</v>
      </c>
      <c r="BC26" s="24">
        <f>10000*(AT26+AU26)+(F27-E27+E29-F29)*100+(F27+E29)</f>
        <v>40102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-0.5</v>
      </c>
      <c r="BG26" s="26">
        <f>IF($AN26&gt;$AN28,-0.5,IF($AN28&gt;$AN26,0.5,IF(AY26,-0.5,IF(AW28,0.5,BW26))))</f>
        <v>-0.5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>
        <f>IF(H27=0,"",IF(H27='Résultats officiels'!H27,1,""))</f>
        <v>1</v>
      </c>
      <c r="C27" s="75">
        <f>IF(H27=0,"",IF(AND(H27='Résultats officiels'!H27,AL!E27='Résultats officiels'!E27,'Résultats officiels'!F27=AL!F27),1,""))</f>
        <v>1</v>
      </c>
      <c r="D27" s="68" t="str">
        <f>G25</f>
        <v>Danemark</v>
      </c>
      <c r="E27" s="217">
        <v>1</v>
      </c>
      <c r="F27" s="217">
        <v>1</v>
      </c>
      <c r="G27" s="73" t="str">
        <f>G24</f>
        <v>Australie</v>
      </c>
      <c r="H27" s="95">
        <f t="shared" si="0"/>
        <v>3</v>
      </c>
      <c r="I27" s="106">
        <f>AI27</f>
        <v>3</v>
      </c>
      <c r="J27" s="68" t="str">
        <f>INDEX(AM25:AM28,MATCH(AK27,$AL25:$AL28,0))</f>
        <v>Danemark</v>
      </c>
      <c r="K27" s="111">
        <f>INDEX(AN25:AN28,MATCH(AK27,$AL25:$AL28,0))</f>
        <v>4</v>
      </c>
      <c r="L27" s="112">
        <f>INDEX(AO25:AO28,MATCH(AK27,$AL25:$AL28,0))</f>
        <v>2</v>
      </c>
      <c r="M27" s="111">
        <f>INDEX(AP25:AP28,MATCH(AK27,$AL25:$AL28,0))</f>
        <v>2</v>
      </c>
      <c r="N27" s="113">
        <f>INDEX(AQ25:AQ28,MATCH(AK27,$AL25:$AL28,0))</f>
        <v>0</v>
      </c>
      <c r="O27" s="293"/>
      <c r="P27" s="293"/>
      <c r="Q27" s="97" t="str">
        <f>IF(AND('Résultats officiels'!O26&gt;0,U27='Résultats officiels'!U27),"E",IF(AND('Résultats officiels'!O28&gt;0,'Résultats officiels'!U29=AL!U27),"E",""))</f>
        <v>E</v>
      </c>
      <c r="R27" s="98" t="str">
        <f>IF('Résultats officiels'!O28=0,"",IF(AND(U26='Résultats officiels'!U28,'Résultats officiels'!U29=AL!U27),"A",""))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1</v>
      </c>
      <c r="W27" s="12">
        <v>4</v>
      </c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2.98</v>
      </c>
      <c r="AL27" s="28">
        <f>SUM(BD27:BG27)+2.47</f>
        <v>3.97</v>
      </c>
      <c r="AM27" s="21" t="str">
        <f>D25</f>
        <v>Pérou</v>
      </c>
      <c r="AN27" s="22">
        <f>SUM(AR27:AU27)</f>
        <v>0</v>
      </c>
      <c r="AO27" s="23">
        <f>E25+F26+F29</f>
        <v>0</v>
      </c>
      <c r="AP27" s="22">
        <f>F25+E26+E29</f>
        <v>4</v>
      </c>
      <c r="AQ27" s="24">
        <f>AO27-AP27</f>
        <v>-4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-300</v>
      </c>
      <c r="BA27" s="22" t="s">
        <v>73</v>
      </c>
      <c r="BB27" s="22">
        <f>10000*(AR27+AU27)+(E25-F25+F26-E26)*100+(E25+F26)</f>
        <v>-300</v>
      </c>
      <c r="BC27" s="24">
        <f>10000*(AS27+AU27)+(E25-F25+F29-E29)*100+(E25+F29)</f>
        <v>-200</v>
      </c>
      <c r="BD27" s="29">
        <f>-BF25</f>
        <v>0.5</v>
      </c>
      <c r="BE27" s="25">
        <f>-BF26</f>
        <v>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officiels'!H28,AL!E28='Résultats officiels'!E28,'Résultats officiels'!F28=AL!F28),1,""))</f>
        <v/>
      </c>
      <c r="D28" s="68" t="str">
        <f>G25</f>
        <v>Danemark</v>
      </c>
      <c r="E28" s="217">
        <v>0</v>
      </c>
      <c r="F28" s="217">
        <v>1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Pérou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4</v>
      </c>
      <c r="N28" s="117">
        <f>INDEX(AQ25:AQ28,MATCH(AK28,$AL25:$AL28,0))</f>
        <v>-4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officiels'!U26=AL!U28),"E",""))</f>
        <v/>
      </c>
      <c r="R28" s="98" t="str">
        <f>IF('Résultats officiels'!O28=0,"",IF(AND(U28='Résultats officiels'!U28,'Résultats officiels'!U29=AL!U29),"A",""))</f>
        <v/>
      </c>
      <c r="S28" s="286" t="str">
        <f>IF(O28=0,"",IF(AND(R28="A",O28='Résultats officiels'!O28),1,IF(AND(AL!R29="A",AL!O28='Résultats officiels'!O26),1,"")))</f>
        <v/>
      </c>
      <c r="T28" s="287" t="str">
        <f>IF(O28=0,"",IF(AND(R28="A",O28='Résultats officiels'!O28,V28='Résultats officiels'!V28,'Résultats officiels'!V29=AL!V29),1,IF(AND(AL!R29="A",AL!O28='Résultats officiels'!O26,AL!V28='Résultats officiels'!V26,'Résultats officiels'!V27=AL!V29),1,"")))</f>
        <v/>
      </c>
      <c r="U28" s="125" t="str">
        <f>IF(100*V12+W12&gt;100*V13+W13,U12,IF(100*V12+W12&lt;100*V13+W13,U13,CONCATENATE(U12," ou ",U13)))</f>
        <v>Portugal</v>
      </c>
      <c r="V28" s="218">
        <v>2</v>
      </c>
      <c r="W28" s="12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3.97</v>
      </c>
      <c r="AL28" s="30">
        <f>SUM(BD28:BG28)+2.48</f>
        <v>2.98</v>
      </c>
      <c r="AM28" s="31" t="str">
        <f>G25</f>
        <v>Danemark</v>
      </c>
      <c r="AN28" s="27">
        <f>SUM(AR28:AU28)</f>
        <v>4</v>
      </c>
      <c r="AO28" s="32">
        <f>F25+E27+E28</f>
        <v>2</v>
      </c>
      <c r="AP28" s="27">
        <f>E25+F27+F28</f>
        <v>2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1</v>
      </c>
      <c r="AT28" s="27">
        <f>IF(ISBLANK(F25),0,IF(AU27=3,0,IF(AU27=1,1,3)))</f>
        <v>3</v>
      </c>
      <c r="AU28" s="27" t="s">
        <v>73</v>
      </c>
      <c r="AV28" s="32" t="b">
        <f>10*(AQ25-AQ28)+AO25-AO28&lt;0</f>
        <v>0</v>
      </c>
      <c r="AW28" s="27" t="b">
        <f>10*(AQ26-AQ28)+AO26-AO28&lt;0</f>
        <v>0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9901</v>
      </c>
      <c r="BB28" s="27">
        <f>10000*(AR28+AT28)+(E28-F28+F25-E25)*100+(E28+F25)</f>
        <v>30001</v>
      </c>
      <c r="BC28" s="33">
        <f>10000*(AS28+AT28)+(E27-F27+F25-E25)*100+(E27+F25)</f>
        <v>40102</v>
      </c>
      <c r="BD28" s="34">
        <f>-BG25</f>
        <v>0.5</v>
      </c>
      <c r="BE28" s="35">
        <f>-BG26</f>
        <v>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officiels'!H29,AL!E29='Résultats officiels'!E29,'Résultats officiels'!F29=AL!F29),1,""))</f>
        <v/>
      </c>
      <c r="D29" s="71" t="str">
        <f>G24</f>
        <v>Australie</v>
      </c>
      <c r="E29" s="217">
        <v>1</v>
      </c>
      <c r="F29" s="217">
        <v>0</v>
      </c>
      <c r="G29" s="74" t="str">
        <f>D25</f>
        <v>Pérou</v>
      </c>
      <c r="H29" s="95">
        <f t="shared" si="0"/>
        <v>1</v>
      </c>
      <c r="I29" s="118"/>
      <c r="J29" s="119" t="str">
        <f>IF(OR(I27&lt;3,I26&lt;2),"TIRAGE AU SORT !!!"," ")</f>
        <v xml:space="preserve"> 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officiels'!U27=AL!U29),"E",""))</f>
        <v/>
      </c>
      <c r="R29" s="98" t="str">
        <f>IF('Résultats officiels'!O26=0,"",IF(AND(U28='Résultats officiels'!U26,'Résultats officiels'!U27=AL!U29),"A",""))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1</v>
      </c>
      <c r="W29" s="12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officiels'!U32=AL!U30),"E",""))</f>
        <v>E</v>
      </c>
      <c r="R30" s="98" t="str">
        <f>IF('Résultats officiels'!O30=0,"",IF(AND(U30='Résultats officiels'!U30,'Résultats officiels'!U31=AL!U31),"A",""))</f>
        <v/>
      </c>
      <c r="S30" s="286" t="str">
        <f>IF(O30=0,"",IF(AND(R30="A",O30='Résultats officiels'!O30),1,IF(AND(AL!R31="A",AL!O30='Résultats officiels'!O32),1,"")))</f>
        <v/>
      </c>
      <c r="T30" s="287" t="str">
        <f>IF(O30=0,"",IF(AND(R30="A",O30='Résultats officiels'!O30,V30='Résultats officiels'!V30,'Résultats officiels'!V31=AL!V31),1,IF(AND(AL!R31="A",AL!O30='Résultats officiels'!O32,AL!V30='Résultats officiels'!V32,'Résultats officiels'!V33=AL!V31),1,"")))</f>
        <v/>
      </c>
      <c r="U30" s="125" t="str">
        <f>IF(100*V16+W16&gt;100*V17+W17,U16,IF(100*V16+W16&lt;100*V17+W17,U17,CONCATENATE(U16," ou ",U17)))</f>
        <v>Brésil</v>
      </c>
      <c r="V30" s="218">
        <v>2</v>
      </c>
      <c r="W30" s="12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officiels'!U33=AL!U31),"E",""))</f>
        <v>E</v>
      </c>
      <c r="R31" s="98" t="str">
        <f>IF('Résultats officiels'!O32=0,"",IF(AND(U30='Résultats officiels'!U32,'Résultats officiels'!U33=AL!U31),"A",""))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Angleterre</v>
      </c>
      <c r="V31" s="219">
        <v>1</v>
      </c>
      <c r="W31" s="12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officiels'!H32,AL!E32='Résultats officiels'!E32,'Résultats officiels'!F32=AL!F32),1,""))</f>
        <v/>
      </c>
      <c r="D32" s="67" t="s">
        <v>94</v>
      </c>
      <c r="E32" s="217">
        <v>2</v>
      </c>
      <c r="F32" s="217">
        <v>0</v>
      </c>
      <c r="G32" s="72" t="s">
        <v>127</v>
      </c>
      <c r="H32" s="95">
        <f t="shared" si="0"/>
        <v>1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officiels'!U30=AL!U32),"E",""))</f>
        <v/>
      </c>
      <c r="R32" s="98" t="str">
        <f>IF('Résultats officiels'!O32=0,"",IF(AND(U32='Résultats officiels'!U32,'Résultats officiels'!U33=AL!U33),"A",""))</f>
        <v/>
      </c>
      <c r="S32" s="286" t="str">
        <f>IF(O32=0,"",IF(AND(R32="A",O32='Résultats officiels'!O32),1,IF(AND(AL!R33="A",AL!O32='Résultats officiels'!O30),1,"")))</f>
        <v/>
      </c>
      <c r="T32" s="287" t="str">
        <f>IF(O32=0,"",IF(AND(R32="A",O32='Résultats officiels'!O32,V32='Résultats officiels'!V32,'Résultats officiels'!V33=AL!V33),1,IF(AND(AL!R33="A",AL!O32='Résultats officiels'!O30,AL!V32='Résultats officiels'!V30,'Résultats officiels'!V31=AL!V33),1,"")))</f>
        <v/>
      </c>
      <c r="U32" s="125" t="str">
        <f>IF(100*V20+W20&gt;100*V21+W21,U20,IF(100*V20+W20&lt;100*V21+W21,U21,CONCATENATE(U20," ou ",U21)))</f>
        <v>Allemagne</v>
      </c>
      <c r="V32" s="218">
        <v>1</v>
      </c>
      <c r="W32" s="12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 t="str">
        <f>IF(H33=0,"",IF(AND(H33='Résultats officiels'!H33,AL!E33='Résultats officiels'!E33,'Résultats officiels'!F33=AL!F33),1,""))</f>
        <v/>
      </c>
      <c r="D33" s="68" t="s">
        <v>37</v>
      </c>
      <c r="E33" s="217">
        <v>2</v>
      </c>
      <c r="F33" s="217">
        <v>1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7</v>
      </c>
      <c r="L33" s="104">
        <f>INDEX(AO33:AO36,MATCH(AK33,$AL33:$AL36,0))</f>
        <v>6</v>
      </c>
      <c r="M33" s="103">
        <f>INDEX(AP33:AP36,MATCH(AK33,$AL33:$AL36,0))</f>
        <v>2</v>
      </c>
      <c r="N33" s="123">
        <f>INDEX(AQ33:AQ36,MATCH(AK33,$AL33:$AL36,0))</f>
        <v>4</v>
      </c>
      <c r="O33" s="293"/>
      <c r="P33" s="293"/>
      <c r="Q33" s="97" t="str">
        <f>IF(AND('Résultats officiels'!O32&gt;0,U33='Résultats officiels'!U33),"E",IF(AND('Résultats officiels'!O30&gt;0,'Résultats officiels'!U31=AL!U33),"E",""))</f>
        <v>E</v>
      </c>
      <c r="R33" s="98" t="str">
        <f>IF('Résultats officiels'!O30=0,"",IF(AND(U32='Résultats officiels'!U30,'Résultats officiels'!U31=AL!U33),"A",""))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Belgique</v>
      </c>
      <c r="V33" s="219">
        <v>0</v>
      </c>
      <c r="W33" s="12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7</v>
      </c>
      <c r="AO33" s="23">
        <f>E32+E34+F36</f>
        <v>6</v>
      </c>
      <c r="AP33" s="22">
        <f>F32+F34+E36</f>
        <v>2</v>
      </c>
      <c r="AQ33" s="24">
        <f>AO33-AP33</f>
        <v>4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1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40204</v>
      </c>
      <c r="BA33" s="22">
        <f>10000*(AS33+AU33)+(E32-F32+F36-E36)*100+(E32+F36)</f>
        <v>60404</v>
      </c>
      <c r="BB33" s="22">
        <f>10000*(AT33+AU33)+(F36-E36+E34-F34)*100+(F36+E34)</f>
        <v>40204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officiels'!H34,AL!E34='Résultats officiels'!E34,'Résultats officiels'!F34=AL!F34),1,""))</f>
        <v/>
      </c>
      <c r="D34" s="68" t="str">
        <f>D32</f>
        <v>Argentine</v>
      </c>
      <c r="E34" s="217">
        <v>2</v>
      </c>
      <c r="F34" s="217">
        <v>2</v>
      </c>
      <c r="G34" s="73" t="str">
        <f>D33</f>
        <v>Croatie</v>
      </c>
      <c r="H34" s="95">
        <f t="shared" si="0"/>
        <v>3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7</v>
      </c>
      <c r="L34" s="109">
        <f>INDEX(AO33:AO36,MATCH(AK34,$AL33:$AL36,0))</f>
        <v>6</v>
      </c>
      <c r="M34" s="108">
        <f>INDEX(AP33:AP36,MATCH(AK34,$AL33:$AL36,0))</f>
        <v>3</v>
      </c>
      <c r="N34" s="110">
        <f>INDEX(AQ33:AQ36,MATCH(AK34,$AL33:$AL36,0))</f>
        <v>3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2.96</v>
      </c>
      <c r="AM34" s="21" t="str">
        <f>G32</f>
        <v>Islande</v>
      </c>
      <c r="AN34" s="22">
        <f>SUM(AR34:AU34)</f>
        <v>3</v>
      </c>
      <c r="AO34" s="23">
        <f>F32+F35+E37</f>
        <v>1</v>
      </c>
      <c r="AP34" s="22">
        <f>E32+E35+F37</f>
        <v>4</v>
      </c>
      <c r="AQ34" s="24">
        <f>AO34-AP34</f>
        <v>-3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3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1</v>
      </c>
      <c r="AZ34" s="23">
        <f>10000*(AR34+AT34)+(F32-E32+E37-F37)*100+(F32+E37)</f>
        <v>-400</v>
      </c>
      <c r="BA34" s="22">
        <f>10000*(AR34+AU34)+(F32-E32+F35-E35)*100+(F32+F35)</f>
        <v>29901</v>
      </c>
      <c r="BB34" s="22" t="s">
        <v>73</v>
      </c>
      <c r="BC34" s="24">
        <f>10000*(AT34+AU34)+(F35-E35+E37-F37)*100+(F35+E37)</f>
        <v>29901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officiels'!H35,AL!E35='Résultats officiels'!E35,'Résultats officiels'!F35=AL!F35),1,""))</f>
        <v/>
      </c>
      <c r="D35" s="68" t="str">
        <f>G33</f>
        <v>Nigéria</v>
      </c>
      <c r="E35" s="217">
        <v>0</v>
      </c>
      <c r="F35" s="217">
        <v>1</v>
      </c>
      <c r="G35" s="73" t="str">
        <f>G32</f>
        <v>Islande</v>
      </c>
      <c r="H35" s="95">
        <f t="shared" si="0"/>
        <v>2</v>
      </c>
      <c r="I35" s="106">
        <f>AI35</f>
        <v>3</v>
      </c>
      <c r="J35" s="68" t="str">
        <f>INDEX(AM33:AM36,MATCH(AK35,$AL33:$AL36,0))</f>
        <v>Islande</v>
      </c>
      <c r="K35" s="111">
        <f>INDEX(AN33:AN36,MATCH(AK35,$AL33:$AL36,0))</f>
        <v>3</v>
      </c>
      <c r="L35" s="112">
        <f>INDEX(AO33:AO36,MATCH(AK35,$AL33:$AL36,0))</f>
        <v>1</v>
      </c>
      <c r="M35" s="111">
        <f>INDEX(AP33:AP36,MATCH(AK35,$AL33:$AL36,0))</f>
        <v>4</v>
      </c>
      <c r="N35" s="113">
        <f>INDEX(AQ33:AQ36,MATCH(AK35,$AL33:$AL36,0))</f>
        <v>-3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2.96</v>
      </c>
      <c r="AL35" s="28">
        <f>SUM(BD35:BG35)+2.47</f>
        <v>1.9700000000000002</v>
      </c>
      <c r="AM35" s="21" t="str">
        <f>D33</f>
        <v>Croatie</v>
      </c>
      <c r="AN35" s="22">
        <f>SUM(AR35:AU35)</f>
        <v>7</v>
      </c>
      <c r="AO35" s="23">
        <f>E33+F34+F37</f>
        <v>6</v>
      </c>
      <c r="AP35" s="22">
        <f>F33+E34+E37</f>
        <v>3</v>
      </c>
      <c r="AQ35" s="24">
        <f>AO35-AP35</f>
        <v>3</v>
      </c>
      <c r="AR35" s="22">
        <f>IF(ISBLANK(F34),0,IF(AT33=3,0,IF(AT33=1,1,3)))</f>
        <v>1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40204</v>
      </c>
      <c r="BA35" s="22" t="s">
        <v>73</v>
      </c>
      <c r="BB35" s="22">
        <f>10000*(AR35+AU35)+(E33-F33+F34-E34)*100+(E33+F34)</f>
        <v>40104</v>
      </c>
      <c r="BC35" s="24">
        <f>10000*(AS35+AU35)+(E33-F33+F37-E37)*100+(E33+F37)</f>
        <v>60304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officiels'!H36,AL!E36='Résultats officiels'!E36,'Résultats officiels'!F36=AL!F36),1,""))</f>
        <v/>
      </c>
      <c r="D36" s="68" t="str">
        <f>G33</f>
        <v>Nigéria</v>
      </c>
      <c r="E36" s="217">
        <v>0</v>
      </c>
      <c r="F36" s="217">
        <v>2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1</v>
      </c>
      <c r="M36" s="115">
        <f>INDEX(AP33:AP36,MATCH(AK36,$AL33:$AL36,0))</f>
        <v>5</v>
      </c>
      <c r="N36" s="117">
        <f>INDEX(AQ33:AQ36,MATCH(AK36,$AL33:$AL36,0))</f>
        <v>-4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officiels'!U38=AL!U36),"E",""))</f>
        <v>E</v>
      </c>
      <c r="R36" s="98" t="str">
        <f>IF('Résultats officiels'!O36=0,"",IF(AND(U36='Résultats officiels'!U36,'Résultats officiels'!U37=AL!U37),"A",""))</f>
        <v/>
      </c>
      <c r="S36" s="286" t="str">
        <f>IF(O36=0,"",IF(AND(R36="A",O36='Résultats officiels'!O36),1,IF(AND(AL!R37="A",AL!O36='Résultats officiels'!O38),1,"")))</f>
        <v/>
      </c>
      <c r="T36" s="297" t="str">
        <f>IF(O36=0,"",IF(AND(R36="A",O36='Résultats officiels'!O36,V36='Résultats officiels'!V36,'Résultats officiels'!V37=AL!V37),1,IF(AND(AL!R37="A",AL!O36='Résultats officiels'!O38,AL!V36='Résultats officiels'!V38,'Résultats officiels'!V39=AL!V37),1,"")))</f>
        <v/>
      </c>
      <c r="U36" s="128" t="str">
        <f>IF(100*V26+W26&gt;100*V27+W27,U26,IF(100*V26+W26&lt;100*V27+W27,U27,IF(X27*X26=1,"-",CONCATENATE(U26," ou ",U27))))</f>
        <v>France</v>
      </c>
      <c r="V36" s="218">
        <v>1</v>
      </c>
      <c r="W36" s="12">
        <v>4</v>
      </c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3.98</v>
      </c>
      <c r="AL36" s="30">
        <f>SUM(BD36:BG36)+2.48</f>
        <v>3.98</v>
      </c>
      <c r="AM36" s="31" t="str">
        <f>G33</f>
        <v>Nigéria</v>
      </c>
      <c r="AN36" s="27">
        <f>SUM(AR36:AU36)</f>
        <v>0</v>
      </c>
      <c r="AO36" s="32">
        <f>F33+E35+E36</f>
        <v>1</v>
      </c>
      <c r="AP36" s="27">
        <f>E33+F35+F36</f>
        <v>5</v>
      </c>
      <c r="AQ36" s="33">
        <f>AO36-AP36</f>
        <v>-4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-300</v>
      </c>
      <c r="BB36" s="27">
        <f>10000*(AR36+AT36)+(E36-F36+F33-E33)*100+(E36+F33)</f>
        <v>-299</v>
      </c>
      <c r="BC36" s="33">
        <f>10000*(AS36+AT36)+(E35-F35+F33-E33)*100+(E35+F33)</f>
        <v>-199</v>
      </c>
      <c r="BD36" s="34">
        <f>-BG33</f>
        <v>0.5</v>
      </c>
      <c r="BE36" s="35">
        <f>-BG34</f>
        <v>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 t="str">
        <f>IF(H37=0,"",IF(AND(H37='Résultats officiels'!H37,AL!E37='Résultats officiels'!E37,'Résultats officiels'!F37=AL!F37),1,""))</f>
        <v/>
      </c>
      <c r="D37" s="71" t="str">
        <f>G32</f>
        <v>Islande</v>
      </c>
      <c r="E37" s="217">
        <v>0</v>
      </c>
      <c r="F37" s="217">
        <v>2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officiels'!U39=AL!U37),"E",""))</f>
        <v/>
      </c>
      <c r="R37" s="98" t="str">
        <f>IF('Résultats officiels'!O38=0,"",IF(AND(U36='Résultats officiels'!U38,'Résultats officiels'!U39=AL!U37),"A",""))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1</v>
      </c>
      <c r="W37" s="12">
        <v>3</v>
      </c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officiels'!U36=AL!U38),"E",""))</f>
        <v/>
      </c>
      <c r="R38" s="98" t="str">
        <f>IF('Résultats officiels'!O38=0,"",IF(AND(U38='Résultats officiels'!U38,'Résultats officiels'!U39=AL!U39),"A",""))</f>
        <v/>
      </c>
      <c r="S38" s="286" t="str">
        <f>IF(O38=0,"",IF(AND(R38="A",O38='Résultats officiels'!O38),1,IF(AND(AL!R39="A",AL!O38='Résultats officiels'!O36),1,"")))</f>
        <v/>
      </c>
      <c r="T38" s="297" t="str">
        <f>IF(O38=0,"",IF(AND(R38="A",O38='Résultats officiels'!O38,V38='Résultats officiels'!V38,'Résultats officiels'!V39=AL!V39),1,IF(AND(AL!R39="A",AL!O38='Résultats officiels'!O36,AL!V38='Résultats officiels'!V36,'Résultats officiels'!V37=AL!V39),1,"")))</f>
        <v/>
      </c>
      <c r="U38" s="125" t="str">
        <f>IF(100*V28+W28&gt;100*V29+W29,U28,IF(100*V28+W28&lt;100*V29+W29,U29,IF(X30*X31=1,"-",CONCATENATE(U28," ou ",U29))))</f>
        <v>Portugal</v>
      </c>
      <c r="V38" s="218">
        <v>2</v>
      </c>
      <c r="W38" s="12">
        <v>3</v>
      </c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officiels'!U37=AL!U39),"E",""))</f>
        <v/>
      </c>
      <c r="R39" s="98" t="str">
        <f>IF('Résultats officiels'!O36=0,"",IF(AND(U38='Résultats officiels'!U36,'Résultats officiels'!U37=AL!U39),"A",""))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2</v>
      </c>
      <c r="W39" s="12">
        <v>4</v>
      </c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officiels'!H40,AL!E40='Résultats officiels'!E40,'Résultats officiels'!F40=AL!F40),1,""))</f>
        <v/>
      </c>
      <c r="D40" s="67" t="s">
        <v>83</v>
      </c>
      <c r="E40" s="217">
        <v>1</v>
      </c>
      <c r="F40" s="217">
        <v>0</v>
      </c>
      <c r="G40" s="72" t="s">
        <v>128</v>
      </c>
      <c r="H40" s="95">
        <f t="shared" si="0"/>
        <v>1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officiels'!H41,AL!E41='Résultats officiels'!E41,'Résultats officiels'!F41=AL!F41),1,""))</f>
        <v/>
      </c>
      <c r="D41" s="68" t="s">
        <v>36</v>
      </c>
      <c r="E41" s="217">
        <v>2</v>
      </c>
      <c r="F41" s="217">
        <v>1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8</v>
      </c>
      <c r="M41" s="103">
        <f>INDEX(AP41:AP44,MATCH(AK41,$AL41:$AL44,0))</f>
        <v>3</v>
      </c>
      <c r="N41" s="123">
        <f>INDEX(AQ41:AQ44,MATCH(AK41,$AL41:$AL44,0))</f>
        <v>5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2.95</v>
      </c>
      <c r="AM41" s="21" t="str">
        <f>D40</f>
        <v>Costa Rica</v>
      </c>
      <c r="AN41" s="22">
        <f>SUM(AR41:AU41)</f>
        <v>4</v>
      </c>
      <c r="AO41" s="23">
        <f>E40+E42+F44</f>
        <v>3</v>
      </c>
      <c r="AP41" s="22">
        <f>F40+F42+E44</f>
        <v>4</v>
      </c>
      <c r="AQ41" s="24">
        <f>AO41-AP41</f>
        <v>-1</v>
      </c>
      <c r="AR41" s="22" t="s">
        <v>73</v>
      </c>
      <c r="AS41" s="22">
        <f>IF(ISBLANK(E40),0,IF(E40&gt;F40,3,IF(E40=F40,1,0)))</f>
        <v>3</v>
      </c>
      <c r="AT41" s="22">
        <f>IF(ISBLANK(E42),0,IF(E42&gt;F42,3,IF(E42=F42,1,0)))</f>
        <v>0</v>
      </c>
      <c r="AU41" s="22">
        <f>IF(ISBLANK(F44),0,IF(F44&gt;E44,3,IF(F44=E44,1,0)))</f>
        <v>1</v>
      </c>
      <c r="AV41" s="23" t="s">
        <v>73</v>
      </c>
      <c r="AW41" s="22" t="b">
        <f>(10*(AQ41-AQ42)+AO41-AO42&gt;0)</f>
        <v>1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29902</v>
      </c>
      <c r="BA41" s="22">
        <f>10000*(AS41+AU41)+(E40-F40+F44-E44)*100+(E40+F44)</f>
        <v>40102</v>
      </c>
      <c r="BB41" s="22">
        <f>10000*(AT41+AU41)+(F44-E44+E42-F42)*100+(F44+E42)</f>
        <v>9802</v>
      </c>
      <c r="BC41" s="24" t="s">
        <v>73</v>
      </c>
      <c r="BD41" s="23" t="s">
        <v>73</v>
      </c>
      <c r="BE41" s="25">
        <f>IF($AN41&gt;$AN42,-0.5,IF($AN42&gt;$AN41,0.5,IF(AW41,-0.5,IF(AV42,0.5,BU41))))</f>
        <v>-0.5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officiels'!H42,AL!E42='Résultats officiels'!E42,'Résultats officiels'!F42=AL!F42),1,""))</f>
        <v/>
      </c>
      <c r="D42" s="68" t="str">
        <f>D40</f>
        <v>Costa Rica</v>
      </c>
      <c r="E42" s="217">
        <v>1</v>
      </c>
      <c r="F42" s="217">
        <v>3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4</v>
      </c>
      <c r="L42" s="109">
        <f>INDEX(AO41:AO44,MATCH(AK42,$AL41:$AL44,0))</f>
        <v>3</v>
      </c>
      <c r="M42" s="108">
        <f>INDEX(AP41:AP44,MATCH(AK42,$AL41:$AL44,0))</f>
        <v>3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3.96</v>
      </c>
      <c r="AM42" s="21" t="str">
        <f>G40</f>
        <v>Serbie</v>
      </c>
      <c r="AN42" s="22">
        <f>SUM(AR42:AU42)</f>
        <v>0</v>
      </c>
      <c r="AO42" s="23">
        <f>F40+F43+E45</f>
        <v>1</v>
      </c>
      <c r="AP42" s="22">
        <f>E40+E43+F45</f>
        <v>5</v>
      </c>
      <c r="AQ42" s="24">
        <f>AO42-AP42</f>
        <v>-4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-299</v>
      </c>
      <c r="BA42" s="22">
        <f>10000*(AR42+AU42)+(F40-E40+F43-E43)*100+(F40+F43)</f>
        <v>-200</v>
      </c>
      <c r="BB42" s="22" t="s">
        <v>73</v>
      </c>
      <c r="BC42" s="24">
        <f>10000*(AT42+AU42)+(F43-E43+E45-F45)*100+(F43+E45)</f>
        <v>-299</v>
      </c>
      <c r="BD42" s="29">
        <f>-BE41</f>
        <v>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 t="str">
        <f>IF(H43=0,"",IF(AND(H43='Résultats officiels'!H43,AL!E43='Résultats officiels'!E43,'Résultats officiels'!F43=AL!F43),1,""))</f>
        <v/>
      </c>
      <c r="D43" s="68" t="str">
        <f>G41</f>
        <v>Suisse</v>
      </c>
      <c r="E43" s="217">
        <v>1</v>
      </c>
      <c r="F43" s="217">
        <v>0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Costa Rica</v>
      </c>
      <c r="K43" s="111">
        <f>INDEX(AN41:AN44,MATCH(AK43,$AL41:$AL44,0))</f>
        <v>4</v>
      </c>
      <c r="L43" s="112">
        <f>INDEX(AO41:AO44,MATCH(AK43,$AL41:$AL44,0))</f>
        <v>3</v>
      </c>
      <c r="M43" s="111">
        <f>INDEX(AP41:AP44,MATCH(AK43,$AL41:$AL44,0))</f>
        <v>4</v>
      </c>
      <c r="N43" s="113">
        <f>INDEX(AQ41:AQ44,MATCH(AK43,$AL41:$AL44,0))</f>
        <v>-1</v>
      </c>
      <c r="O43" s="173"/>
      <c r="P43" s="173"/>
      <c r="Q43" s="97" t="str">
        <f>IF(AND('Résultats officiels'!O41&gt;0,U43='Résultats officiels'!U43),"E",IF(AND('Résultats officiels'!O41&gt;0,'Résultats officiels'!U44=AL!U43),"E",""))</f>
        <v>E</v>
      </c>
      <c r="R43" s="98" t="str">
        <f>IF('Résultats officiels'!O41=0,"",IF(AND(U43='Résultats officiels'!U43,'Résultats officiels'!U44=AL!U44),"A",""))</f>
        <v/>
      </c>
      <c r="S43" s="286" t="str">
        <f>IF(O41=0,"",IF(AND(R43="A",O41='Résultats officiels'!O41),1,IF(AND(AL!R44="A",AL!O41='Résultats officiels'!O41),1,"")))</f>
        <v/>
      </c>
      <c r="T43" s="287" t="str">
        <f>IF(O41=0,"",IF(AND(R43="A",O41='Résultats officiels'!O41,V43='Résultats officiels'!V43,'Résultats officiels'!V44=AL!V44),1,IF(AND(AL!R44="A",AL!O41='Résultats officiels'!O41,AL!V43='Résultats officiels'!V44,'Résultats officiels'!V43=AL!V44),1,"")))</f>
        <v/>
      </c>
      <c r="U43" s="125" t="str">
        <f>IF(100*V36+W36&gt;100*V37+W37,U36,IF(100*V36+W36&lt;100*V37+W37,U37," - "))</f>
        <v>France</v>
      </c>
      <c r="V43" s="218">
        <v>1</v>
      </c>
      <c r="W43" s="12">
        <v>4</v>
      </c>
      <c r="X43" s="147" t="str">
        <f>IF(AND('Résultats officiels'!X41&gt;0,AA43='Résultats officiels'!AA43),"E",IF(AND('Résultats officiels'!X41&gt;0,'Résultats officiels'!AA44=AL!AA43),"E",""))</f>
        <v/>
      </c>
      <c r="Y43" s="286" t="str">
        <f>IF(X41=0,"",IF(AND(X45="A",X41='Résultats officiels'!X41),1,IF(AND(X46="A",AL!X41='Résultats officiels'!X41),1,"")))</f>
        <v/>
      </c>
      <c r="Z43" s="287" t="str">
        <f>IF(X41=0,"",IF(AND(X45="A",X41='Résultats officiels'!X41,AB43='Résultats officiels'!AB43,'Résultats officiels'!AB44=AL!AB44),1,IF(AND(AL!X46="A",AL!X41='Résultats officiels'!X41,AL!AB43='Résultats officiels'!AB44,'Résultats officiels'!AB43=AL!AB44),1,"")))</f>
        <v/>
      </c>
      <c r="AA43" s="100" t="str">
        <f>IF(100*V36+W36&gt;100*V37+W37,U37,IF(100*V36+W36&lt;100*V37+W37,U36," - "))</f>
        <v>Brésil</v>
      </c>
      <c r="AB43" s="217">
        <v>2</v>
      </c>
      <c r="AC43" s="12">
        <v>4</v>
      </c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2.95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8</v>
      </c>
      <c r="AP43" s="22">
        <f>F41+E42+E45</f>
        <v>3</v>
      </c>
      <c r="AQ43" s="24">
        <f>AO43-AP43</f>
        <v>5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60406</v>
      </c>
      <c r="BA43" s="22" t="s">
        <v>73</v>
      </c>
      <c r="BB43" s="22">
        <f>10000*(AR43+AU43)+(E41-F41+F42-E42)*100+(E41+F42)</f>
        <v>60305</v>
      </c>
      <c r="BC43" s="24">
        <f>10000*(AS43+AU43)+(E41-F41+F45-E45)*100+(E41+F45)</f>
        <v>60305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>
        <f>IF(H44=0,"",IF(H44='Résultats officiels'!H44,1,""))</f>
        <v>1</v>
      </c>
      <c r="C44" s="75" t="str">
        <f>IF(H44=0,"",IF(AND(H44='Résultats officiels'!H44,AL!E44='Résultats officiels'!E44,'Résultats officiels'!F44=AL!F44),1,""))</f>
        <v/>
      </c>
      <c r="D44" s="68" t="str">
        <f>G41</f>
        <v>Suisse</v>
      </c>
      <c r="E44" s="217">
        <v>1</v>
      </c>
      <c r="F44" s="217">
        <v>1</v>
      </c>
      <c r="G44" s="73" t="str">
        <f>D40</f>
        <v>Costa Rica</v>
      </c>
      <c r="H44" s="95">
        <f t="shared" si="0"/>
        <v>3</v>
      </c>
      <c r="I44" s="114">
        <f>AI44</f>
        <v>4</v>
      </c>
      <c r="J44" s="71" t="str">
        <f>INDEX(AM41:AM44,MATCH(AK44,$AL41:$AL44,0))</f>
        <v>Serbie</v>
      </c>
      <c r="K44" s="115">
        <f>INDEX(AN41:AN44,MATCH(AK44,$AL41:$AL44,0))</f>
        <v>0</v>
      </c>
      <c r="L44" s="116">
        <f>INDEX(AO41:AO44,MATCH(AK44,$AL41:$AL44,0))</f>
        <v>1</v>
      </c>
      <c r="M44" s="115">
        <f>INDEX(AP41:AP44,MATCH(AK44,$AL41:$AL44,0))</f>
        <v>5</v>
      </c>
      <c r="N44" s="117">
        <f>INDEX(AQ41:AQ44,MATCH(AK44,$AL41:$AL44,0))</f>
        <v>-4</v>
      </c>
      <c r="O44" s="173"/>
      <c r="P44" s="173"/>
      <c r="Q44" s="97" t="str">
        <f>IF(AND('Résultats officiels'!O41&gt;0,U44='Résultats officiels'!U44),"E",IF(AND('Résultats officiels'!O41&gt;0,'Résultats officiels'!U43=AL!U44),"E",""))</f>
        <v/>
      </c>
      <c r="R44" s="98" t="str">
        <f>IF('Résultats officiels'!O41=0,"",IF(AND(U43='Résultats officiels'!U44,'Résultats officiels'!U43=AL!U44),"A",""))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Allemagne</v>
      </c>
      <c r="V44" s="219">
        <v>1</v>
      </c>
      <c r="W44" s="12">
        <v>3</v>
      </c>
      <c r="X44" s="147" t="str">
        <f>IF(AND('Résultats officiels'!X41&gt;0,AA44='Résultats officiels'!AA44),"E",IF(AND('Résultats officiels'!X41&gt;0,'Résultats officiels'!AA43=AL!AA44),"E",""))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Portugal</v>
      </c>
      <c r="AB44" s="219">
        <v>2</v>
      </c>
      <c r="AC44" s="12">
        <v>3</v>
      </c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3.96</v>
      </c>
      <c r="AL44" s="30">
        <f>SUM(BD44:BG44)+2.48</f>
        <v>1.98</v>
      </c>
      <c r="AM44" s="31" t="str">
        <f>G41</f>
        <v>Suisse</v>
      </c>
      <c r="AN44" s="27">
        <f>SUM(AR44:AU44)</f>
        <v>4</v>
      </c>
      <c r="AO44" s="32">
        <f>F41+E43+E44</f>
        <v>3</v>
      </c>
      <c r="AP44" s="27">
        <f>E41+F43+F44</f>
        <v>3</v>
      </c>
      <c r="AQ44" s="33">
        <f>AO44-AP44</f>
        <v>0</v>
      </c>
      <c r="AR44" s="27">
        <f>IF(ISBLANK(E44),0,IF(AU41=3,0,IF(AU41=1,1,3)))</f>
        <v>1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40102</v>
      </c>
      <c r="BB44" s="27">
        <f>10000*(AR44+AT44)+(E44-F44+F41-E41)*100+(E44+F41)</f>
        <v>9902</v>
      </c>
      <c r="BC44" s="33">
        <f>10000*(AS44+AT44)+(E43-F43+F41-E41)*100+(E43+F41)</f>
        <v>30002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officiels'!H45,AL!E45='Résultats officiels'!E45,'Résultats officiels'!F45=AL!F45),1,""))</f>
        <v/>
      </c>
      <c r="D45" s="71" t="str">
        <f>G40</f>
        <v>Serbie</v>
      </c>
      <c r="E45" s="217">
        <v>1</v>
      </c>
      <c r="F45" s="217">
        <v>3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officiels'!AA44=AL!AA44),"A",""))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officiels'!U46=AL!U46),"C","")</f>
        <v>C</v>
      </c>
      <c r="R46" s="307"/>
      <c r="S46" s="256" t="s">
        <v>91</v>
      </c>
      <c r="T46" s="257"/>
      <c r="U46" s="260" t="str">
        <f>IF(100*V43+W43&gt;100*V44+W44,U43,IF(100*V44+W44&gt;100*V43+W43,U44,"-"))</f>
        <v>France</v>
      </c>
      <c r="V46" s="130"/>
      <c r="W46" s="95"/>
      <c r="X46" s="148" t="str">
        <f>IF('Résultats officiels'!X41=0,"",IF(AND(AA43='Résultats officiels'!AA44,'Résultats officiels'!AA43=AL!AA44),"A",""))</f>
        <v/>
      </c>
      <c r="Y46" s="288" t="s">
        <v>92</v>
      </c>
      <c r="Z46" s="257"/>
      <c r="AA46" s="282" t="str">
        <f>IF(100*V43+W43&gt;100*V44+W44,U44,IF(100*V44+W44&gt;100*V43+W43,U43,"-"))</f>
        <v>Allemagne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officiels'!AA46=AL!AA46),"S","")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officiels'!H48,AL!E48='Résultats officiels'!E48,'Résultats officiels'!F48=AL!F48),1,""))</f>
        <v/>
      </c>
      <c r="D48" s="67" t="s">
        <v>100</v>
      </c>
      <c r="E48" s="217">
        <v>2</v>
      </c>
      <c r="F48" s="217">
        <v>0</v>
      </c>
      <c r="G48" s="72" t="s">
        <v>72</v>
      </c>
      <c r="H48" s="95">
        <f t="shared" si="0"/>
        <v>1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Brésil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>
        <f>IF(H49=0,"",IF(AND(H49='Résultats officiels'!H49,AL!E49='Résultats officiels'!E49,'Résultats officiels'!F49=AL!F49),1,""))</f>
        <v>1</v>
      </c>
      <c r="D49" s="68" t="s">
        <v>129</v>
      </c>
      <c r="E49" s="217">
        <v>1</v>
      </c>
      <c r="F49" s="217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6</v>
      </c>
      <c r="M49" s="103">
        <f>INDEX(AP49:AP52,MATCH(AK49,$AL49:$AL52,0))</f>
        <v>1</v>
      </c>
      <c r="N49" s="123">
        <f>INDEX(AQ49:AQ52,MATCH(AK49,$AL49:$AL52,0))</f>
        <v>5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6</v>
      </c>
      <c r="AP49" s="22">
        <f>F48+F50+E52</f>
        <v>1</v>
      </c>
      <c r="AQ49" s="24">
        <f>AO49-AP49</f>
        <v>5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60304</v>
      </c>
      <c r="BA49" s="22">
        <f>10000*(AS49+AU49)+(E48-F48+F52-E52)*100+(E48+F52)</f>
        <v>60404</v>
      </c>
      <c r="BB49" s="22">
        <f>10000*(AT49+AU49)+(F52-E52+E50-F50)*100+(F52+E50)</f>
        <v>60304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1</v>
      </c>
      <c r="BR49" s="27" t="b">
        <f>AND(NOT(BH49),NOT(BK49),NOT(BL49),AN51=AN52,AO51=AO52,AP51=AP52)</f>
        <v>0</v>
      </c>
      <c r="BS49" s="27" t="b">
        <f t="array" ref="BS49">AND(NOT(BH49:BR49))</f>
        <v>0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>
        <f>IF(H50=0,"",IF(AND(H50='Résultats officiels'!H50,AL!E50='Résultats officiels'!E50,'Résultats officiels'!F50=AL!F50),1,""))</f>
        <v>1</v>
      </c>
      <c r="D50" s="68" t="str">
        <f>D48</f>
        <v>Allemagne</v>
      </c>
      <c r="E50" s="217">
        <v>2</v>
      </c>
      <c r="F50" s="217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Suède</v>
      </c>
      <c r="K50" s="108">
        <f>INDEX(AN49:AN52,MATCH(AK50,$AL49:$AL52,0))</f>
        <v>6</v>
      </c>
      <c r="L50" s="109">
        <f>INDEX(AO49:AO52,MATCH(AK50,$AL49:$AL52,0))</f>
        <v>3</v>
      </c>
      <c r="M50" s="108">
        <f>INDEX(AP49:AP52,MATCH(AK50,$AL49:$AL52,0))</f>
        <v>2</v>
      </c>
      <c r="N50" s="110">
        <f>INDEX(AQ49:AQ52,MATCH(AK50,$AL49:$AL52,0))</f>
        <v>1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Portugal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1.9700000000000002</v>
      </c>
      <c r="AL50" s="28">
        <f>SUM(BD50:BG50)+2.46</f>
        <v>3.46</v>
      </c>
      <c r="AM50" s="21" t="str">
        <f>G48</f>
        <v>Mexique</v>
      </c>
      <c r="AN50" s="22">
        <f>SUM(AR50:AU50)</f>
        <v>1</v>
      </c>
      <c r="AO50" s="23">
        <f>F48+F51+E53</f>
        <v>0</v>
      </c>
      <c r="AP50" s="22">
        <f>E48+E51+F53</f>
        <v>3</v>
      </c>
      <c r="AQ50" s="24">
        <f>AO50-AP50</f>
        <v>-3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1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0</v>
      </c>
      <c r="AZ50" s="23">
        <f>10000*(AR50+AT50)+(F48-E48+E53-F53)*100+(F48+E53)</f>
        <v>-300</v>
      </c>
      <c r="BA50" s="22">
        <f>10000*(AR50+AU50)+(F48-E48+F51-E51)*100+(F48+F51)</f>
        <v>9800</v>
      </c>
      <c r="BB50" s="22" t="s">
        <v>73</v>
      </c>
      <c r="BC50" s="24">
        <f>10000*(AT50+AU50)+(F51-E51+E53-F53)*100+(F51+E53)</f>
        <v>9900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0.5</v>
      </c>
      <c r="BG50" s="26">
        <f>IF($AN50&gt;$AN52,-0.5,IF($AN52&gt;$AN50,0.5,IF(AY50,-0.5,IF(AW52,0.5,BW50))))</f>
        <v>0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officiels'!H51,AL!E51='Résultats officiels'!E51,'Résultats officiels'!F51=AL!F51),1,""))</f>
        <v/>
      </c>
      <c r="D51" s="68" t="str">
        <f>G49</f>
        <v>Corée du Sud</v>
      </c>
      <c r="E51" s="217">
        <v>0</v>
      </c>
      <c r="F51" s="217">
        <v>0</v>
      </c>
      <c r="G51" s="73" t="str">
        <f>G48</f>
        <v>Mexique</v>
      </c>
      <c r="H51" s="95">
        <f t="shared" si="0"/>
        <v>3</v>
      </c>
      <c r="I51" s="106">
        <f>AI51</f>
        <v>3</v>
      </c>
      <c r="J51" s="68" t="str">
        <f>INDEX(AM49:AM52,MATCH(AK51,$AL49:$AL52,0))</f>
        <v>Mexique</v>
      </c>
      <c r="K51" s="111">
        <f>INDEX(AN49:AN52,MATCH(AK51,$AL49:$AL52,0))</f>
        <v>1</v>
      </c>
      <c r="L51" s="112">
        <f>INDEX(AO49:AO52,MATCH(AK51,$AL49:$AL52,0))</f>
        <v>0</v>
      </c>
      <c r="M51" s="111">
        <f>INDEX(AP49:AP52,MATCH(AK51,$AL49:$AL52,0))</f>
        <v>3</v>
      </c>
      <c r="N51" s="113">
        <f>INDEX(AQ49:AQ52,MATCH(AK51,$AL49:$AL52,0))</f>
        <v>-3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27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3.46</v>
      </c>
      <c r="AL51" s="28">
        <f>SUM(BD51:BG51)+2.47</f>
        <v>1.9700000000000002</v>
      </c>
      <c r="AM51" s="21" t="str">
        <f>D49</f>
        <v>Suède</v>
      </c>
      <c r="AN51" s="22">
        <f>SUM(AR51:AU51)</f>
        <v>6</v>
      </c>
      <c r="AO51" s="23">
        <f>E49+F50+F53</f>
        <v>3</v>
      </c>
      <c r="AP51" s="22">
        <f>F49+E50+E53</f>
        <v>2</v>
      </c>
      <c r="AQ51" s="24">
        <f>AO51-AP51</f>
        <v>1</v>
      </c>
      <c r="AR51" s="22">
        <f>IF(ISBLANK(F50),0,IF(AT49=3,0,IF(AT49=1,1,3)))</f>
        <v>0</v>
      </c>
      <c r="AS51" s="22">
        <f>IF(ISBLANK(F53),0,IF(F53&gt;E53,3,IF(F53=E53,1,0)))</f>
        <v>3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1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30002</v>
      </c>
      <c r="BA51" s="22" t="s">
        <v>73</v>
      </c>
      <c r="BB51" s="22">
        <f>10000*(AR51+AU51)+(E49-F49+F50-E50)*100+(E49+F50)</f>
        <v>30002</v>
      </c>
      <c r="BC51" s="24">
        <f>10000*(AS51+AU51)+(E49-F49+F53-E53)*100+(E49+F53)</f>
        <v>60202</v>
      </c>
      <c r="BD51" s="29">
        <f>-BF49</f>
        <v>0.5</v>
      </c>
      <c r="BE51" s="25">
        <f>-BF50</f>
        <v>-0.5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officiels'!H52,AL!E52='Résultats officiels'!E52,'Résultats officiels'!F52=AL!F52),1,""))</f>
        <v/>
      </c>
      <c r="D52" s="68" t="str">
        <f>G49</f>
        <v>Corée du Sud</v>
      </c>
      <c r="E52" s="217">
        <v>0</v>
      </c>
      <c r="F52" s="217">
        <v>2</v>
      </c>
      <c r="G52" s="73" t="str">
        <f>D48</f>
        <v>Allemagne</v>
      </c>
      <c r="H52" s="95">
        <f t="shared" si="0"/>
        <v>2</v>
      </c>
      <c r="I52" s="114">
        <f>AI52</f>
        <v>3</v>
      </c>
      <c r="J52" s="71" t="str">
        <f>INDEX(AM49:AM52,MATCH(AK52,$AL49:$AL52,0))</f>
        <v>Corée du Sud</v>
      </c>
      <c r="K52" s="115">
        <f>INDEX(AN49:AN52,MATCH(AK52,$AL49:$AL52,0))</f>
        <v>1</v>
      </c>
      <c r="L52" s="116">
        <f>INDEX(AO49:AO52,MATCH(AK52,$AL49:$AL52,0))</f>
        <v>0</v>
      </c>
      <c r="M52" s="115">
        <f>INDEX(AP49:AP52,MATCH(AK52,$AL49:$AL52,0))</f>
        <v>3</v>
      </c>
      <c r="N52" s="117">
        <f>INDEX(AQ49:AQ52,MATCH(AK52,$AL49:$AL52,0))</f>
        <v>-3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3</v>
      </c>
      <c r="AJ52" s="18">
        <f>ROUND(AK52,0)</f>
        <v>3</v>
      </c>
      <c r="AK52" s="19">
        <f>MAX(AL49:AL52)</f>
        <v>3.48</v>
      </c>
      <c r="AL52" s="30">
        <f>SUM(BD52:BG52)+2.48</f>
        <v>3.48</v>
      </c>
      <c r="AM52" s="31" t="str">
        <f>G49</f>
        <v>Corée du Sud</v>
      </c>
      <c r="AN52" s="27">
        <f>SUM(AR52:AU52)</f>
        <v>1</v>
      </c>
      <c r="AO52" s="32">
        <f>F49+E51+E52</f>
        <v>0</v>
      </c>
      <c r="AP52" s="27">
        <f>E49+F51+F52</f>
        <v>3</v>
      </c>
      <c r="AQ52" s="33">
        <f>AO52-AP52</f>
        <v>-3</v>
      </c>
      <c r="AR52" s="27">
        <f>IF(ISBLANK(E52),0,IF(AU49=3,0,IF(AU49=1,1,3)))</f>
        <v>0</v>
      </c>
      <c r="AS52" s="27">
        <f>IF(ISBLANK(E51),0,IF(AU50=3,0,IF(AU50=1,1,3)))</f>
        <v>1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9800</v>
      </c>
      <c r="BB52" s="27">
        <f>10000*(AR52+AT52)+(E52-F52+F49-E49)*100+(E52+F49)</f>
        <v>-300</v>
      </c>
      <c r="BC52" s="33">
        <f>10000*(AS52+AT52)+(E51-F51+F49-E49)*100+(E51+F49)</f>
        <v>9900</v>
      </c>
      <c r="BD52" s="34">
        <f>-BG49</f>
        <v>0.5</v>
      </c>
      <c r="BE52" s="35">
        <f>-BG50</f>
        <v>0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>
        <f>IF(H53=0,"",IF(H53='Résultats officiels'!H53,1,""))</f>
        <v>1</v>
      </c>
      <c r="C53" s="75" t="str">
        <f>IF(H53=0,"",IF(AND(H53='Résultats officiels'!H53,AL!E53='Résultats officiels'!E53,'Résultats officiels'!F53=AL!F53),1,""))</f>
        <v/>
      </c>
      <c r="D53" s="71" t="str">
        <f>G48</f>
        <v>Mexique</v>
      </c>
      <c r="E53" s="217">
        <v>0</v>
      </c>
      <c r="F53" s="217">
        <v>1</v>
      </c>
      <c r="G53" s="74" t="str">
        <f>D49</f>
        <v>Suède</v>
      </c>
      <c r="H53" s="95">
        <f t="shared" si="0"/>
        <v>2</v>
      </c>
      <c r="I53" s="118"/>
      <c r="J53" s="119" t="str">
        <f>IF(OR(I51&lt;3,I50&lt;2),"TIRAGE AU SORT !!!"," ")</f>
        <v xml:space="preserve"> 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7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19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officiels'!H56,AL!E56='Résultats officiels'!E56,'Résultats officiels'!F56=AL!F56),1,""))</f>
        <v/>
      </c>
      <c r="D56" s="67" t="s">
        <v>103</v>
      </c>
      <c r="E56" s="217">
        <v>2</v>
      </c>
      <c r="F56" s="217">
        <v>0</v>
      </c>
      <c r="G56" s="72" t="s">
        <v>130</v>
      </c>
      <c r="H56" s="95">
        <f t="shared" si="0"/>
        <v>1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 t="str">
        <f>IF(H57=0,"",IF(AND(H57='Résultats officiels'!H57,AL!E57='Résultats officiels'!E57,'Résultats officiels'!F57=AL!F57),1,""))</f>
        <v/>
      </c>
      <c r="D57" s="68" t="s">
        <v>131</v>
      </c>
      <c r="E57" s="217">
        <v>0</v>
      </c>
      <c r="F57" s="217">
        <v>1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Angleterre</v>
      </c>
      <c r="K57" s="103">
        <f>INDEX(AN57:AN60,MATCH(AK57,$AL57:$AL60,0))</f>
        <v>7</v>
      </c>
      <c r="L57" s="104">
        <f>INDEX(AO57:AO60,MATCH(AK57,$AL57:$AL60,0))</f>
        <v>4</v>
      </c>
      <c r="M57" s="103">
        <f>INDEX(AP57:AP60,MATCH(AK57,$AL57:$AL60,0))</f>
        <v>2</v>
      </c>
      <c r="N57" s="123">
        <f>INDEX(AQ57:AQ60,MATCH(AK57,$AL57:$AL60,0))</f>
        <v>2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1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0.98</v>
      </c>
      <c r="AL57" s="44">
        <f>SUM(BD57:BG57)+2.45</f>
        <v>1.9500000000000002</v>
      </c>
      <c r="AM57" s="45" t="str">
        <f>D56</f>
        <v>Belgique</v>
      </c>
      <c r="AN57" s="46">
        <f>SUM(AR57:AU57)</f>
        <v>5</v>
      </c>
      <c r="AO57" s="47">
        <f>E56+E58+F60</f>
        <v>5</v>
      </c>
      <c r="AP57" s="46">
        <f>F56+F58+E60</f>
        <v>3</v>
      </c>
      <c r="AQ57" s="48">
        <f>AO57-AP57</f>
        <v>2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1</v>
      </c>
      <c r="AU57" s="46">
        <f>IF(ISBLANK(F60),0,IF(F60&gt;E60,3,IF(F60=E60,1,0)))</f>
        <v>1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40203</v>
      </c>
      <c r="BA57" s="46">
        <f>10000*(AS57+AU57)+(E56-F56+F60-E60)*100+(E56+F60)</f>
        <v>40204</v>
      </c>
      <c r="BB57" s="46">
        <f>10000*(AT57+AU57)+(F60-E60+E58-F58)*100+(F60+E58)</f>
        <v>20003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 t="str">
        <f>IF(H58=0,"",IF(H58='Résultats officiels'!H58,1,""))</f>
        <v/>
      </c>
      <c r="C58" s="75" t="str">
        <f>IF(H58=0,"",IF(AND(H58='Résultats officiels'!H58,AL!E58='Résultats officiels'!E58,'Résultats officiels'!F58=AL!F58),1,""))</f>
        <v/>
      </c>
      <c r="D58" s="68" t="str">
        <f>D56</f>
        <v>Belgique</v>
      </c>
      <c r="E58" s="217">
        <v>1</v>
      </c>
      <c r="F58" s="217">
        <v>1</v>
      </c>
      <c r="G58" s="73" t="str">
        <f>D57</f>
        <v>Tunisie</v>
      </c>
      <c r="H58" s="95">
        <f t="shared" si="0"/>
        <v>3</v>
      </c>
      <c r="I58" s="106">
        <f>AI58</f>
        <v>2</v>
      </c>
      <c r="J58" s="124" t="str">
        <f>INDEX(AM57:AM60,MATCH(AK58,$AL57:$AL60,0))</f>
        <v>Belgique</v>
      </c>
      <c r="K58" s="108">
        <f>INDEX(AN57:AN60,MATCH(AK58,$AL57:$AL60,0))</f>
        <v>5</v>
      </c>
      <c r="L58" s="109">
        <f>INDEX(AO57:AO60,MATCH(AK58,$AL57:$AL60,0))</f>
        <v>5</v>
      </c>
      <c r="M58" s="108">
        <f>INDEX(AP57:AP60,MATCH(AK58,$AL57:$AL60,0))</f>
        <v>3</v>
      </c>
      <c r="N58" s="110">
        <f>INDEX(AQ57:AQ60,MATCH(AK58,$AL57:$AL60,0))</f>
        <v>2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1.9500000000000002</v>
      </c>
      <c r="AL58" s="52">
        <f>SUM(BD58:BG58)+2.46</f>
        <v>3.96</v>
      </c>
      <c r="AM58" s="45" t="str">
        <f>G56</f>
        <v>Panama</v>
      </c>
      <c r="AN58" s="46">
        <f>SUM(AR58:AU58)</f>
        <v>1</v>
      </c>
      <c r="AO58" s="47">
        <f>F56+F59+E61</f>
        <v>0</v>
      </c>
      <c r="AP58" s="46">
        <f>E56+E59+F61</f>
        <v>3</v>
      </c>
      <c r="AQ58" s="48">
        <f>AO58-AP58</f>
        <v>-3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1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9800</v>
      </c>
      <c r="BA58" s="46">
        <f>10000*(AR58+AU58)+(F56-E56+F59-E59)*100+(F56+F59)</f>
        <v>-300</v>
      </c>
      <c r="BB58" s="46" t="s">
        <v>73</v>
      </c>
      <c r="BC58" s="48">
        <f>10000*(AT58+AU58)+(F59-E59+E61-F61)*100+(F59+E61)</f>
        <v>9900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officiels'!H59,AL!E59='Résultats officiels'!E59,'Résultats officiels'!F59=AL!F59),1,""))</f>
        <v/>
      </c>
      <c r="D59" s="68" t="str">
        <f>G57</f>
        <v>Angleterre</v>
      </c>
      <c r="E59" s="217">
        <v>1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2</v>
      </c>
      <c r="L59" s="112">
        <f>INDEX(AO57:AO60,MATCH(AK59,$AL57:$AL60,0))</f>
        <v>1</v>
      </c>
      <c r="M59" s="111">
        <f>INDEX(AP57:AP60,MATCH(AK59,$AL57:$AL60,0))</f>
        <v>2</v>
      </c>
      <c r="N59" s="113">
        <f>INDEX(AQ57:AQ60,MATCH(AK59,$AL57:$AL60,0))</f>
        <v>-1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3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2</v>
      </c>
      <c r="AO59" s="47">
        <f>E57+F58+F61</f>
        <v>1</v>
      </c>
      <c r="AP59" s="46">
        <f>F57+E58+E61</f>
        <v>2</v>
      </c>
      <c r="AQ59" s="48">
        <f>AO59-AP59</f>
        <v>-1</v>
      </c>
      <c r="AR59" s="46">
        <f>IF(ISBLANK(F58),0,IF(AT57=3,0,IF(AT57=1,1,3)))</f>
        <v>1</v>
      </c>
      <c r="AS59" s="46">
        <f>IF(ISBLANK(F61),0,IF(F61&gt;E61,3,IF(F61=E61,1,0)))</f>
        <v>1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20001</v>
      </c>
      <c r="BA59" s="46" t="s">
        <v>73</v>
      </c>
      <c r="BB59" s="46">
        <f>10000*(AR59+AU59)+(E57-F57+F58-E58)*100+(E57+F58)</f>
        <v>9901</v>
      </c>
      <c r="BC59" s="48">
        <f>10000*(AS59+AU59)+(E57-F57+F61-E61)*100+(E57+F61)</f>
        <v>9900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officiels'!H60,AL!E60='Résultats officiels'!E60,'Résultats officiels'!F60=AL!F60),1,""))</f>
        <v/>
      </c>
      <c r="D60" s="68" t="str">
        <f>G57</f>
        <v>Angleterre</v>
      </c>
      <c r="E60" s="217">
        <v>2</v>
      </c>
      <c r="F60" s="217">
        <v>2</v>
      </c>
      <c r="G60" s="73" t="str">
        <f>D56</f>
        <v>Belgique</v>
      </c>
      <c r="H60" s="95">
        <f t="shared" si="0"/>
        <v>3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1</v>
      </c>
      <c r="L60" s="116">
        <f>INDEX(AO57:AO60,MATCH(AK60,$AL57:$AL60,0))</f>
        <v>0</v>
      </c>
      <c r="M60" s="115">
        <f>INDEX(AP57:AP60,MATCH(AK60,$AL57:$AL60,0))</f>
        <v>3</v>
      </c>
      <c r="N60" s="117">
        <f>INDEX(AQ57:AQ60,MATCH(AK60,$AL57:$AL60,0))</f>
        <v>-3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0.98</v>
      </c>
      <c r="AM60" s="57" t="str">
        <f>G57</f>
        <v>Angleterre</v>
      </c>
      <c r="AN60" s="51">
        <f>SUM(AR60:AU60)</f>
        <v>7</v>
      </c>
      <c r="AO60" s="58">
        <f>F57+E59+E60</f>
        <v>4</v>
      </c>
      <c r="AP60" s="51">
        <f>E57+F59+F60</f>
        <v>2</v>
      </c>
      <c r="AQ60" s="59">
        <f>AO60-AP60</f>
        <v>2</v>
      </c>
      <c r="AR60" s="51">
        <f>IF(ISBLANK(E60),0,IF(AU57=3,0,IF(AU57=1,1,3)))</f>
        <v>1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40103</v>
      </c>
      <c r="BB60" s="51">
        <f>10000*(AR60+AT60)+(E60-F60+F57-E57)*100+(E60+F57)</f>
        <v>40103</v>
      </c>
      <c r="BC60" s="59">
        <f>10000*(AS60+AT60)+(E59-F59+F57-E57)*100+(E59+F57)</f>
        <v>60202</v>
      </c>
      <c r="BD60" s="60">
        <f>-BG57</f>
        <v>-0.5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officiels'!H61,AL!E61='Résultats officiels'!E61,'Résultats officiels'!F61=AL!F61),1,""))</f>
        <v/>
      </c>
      <c r="D61" s="71" t="str">
        <f>G56</f>
        <v>Panama</v>
      </c>
      <c r="E61" s="217">
        <v>0</v>
      </c>
      <c r="F61" s="217">
        <v>0</v>
      </c>
      <c r="G61" s="74" t="str">
        <f>D57</f>
        <v>Tunisie</v>
      </c>
      <c r="H61" s="95">
        <f t="shared" si="0"/>
        <v>3</v>
      </c>
      <c r="I61" s="118"/>
      <c r="J61" s="119" t="str">
        <f>IF(OR(I59&lt;3,I58&lt;2),"TIRAGE AU SORT !!!"," ")</f>
        <v xml:space="preserve"> 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officiels'!H64,AL!E64='Résultats officiels'!E64,'Résultats officiels'!F64=AL!F64),1,""))</f>
        <v/>
      </c>
      <c r="D64" s="67" t="s">
        <v>78</v>
      </c>
      <c r="E64" s="217">
        <v>1</v>
      </c>
      <c r="F64" s="217">
        <v>0</v>
      </c>
      <c r="G64" s="72" t="s">
        <v>79</v>
      </c>
      <c r="H64" s="95">
        <f t="shared" si="0"/>
        <v>1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57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officiels'!H65,AL!E65='Résultats officiels'!E65,'Résultats officiels'!F65=AL!F65),1,""))</f>
        <v/>
      </c>
      <c r="D65" s="68" t="s">
        <v>132</v>
      </c>
      <c r="E65" s="217">
        <v>2</v>
      </c>
      <c r="F65" s="217">
        <v>0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Pologne</v>
      </c>
      <c r="K65" s="103">
        <f>INDEX(AN65:AN68,MATCH(AK65,$AL65:$AL68,0))</f>
        <v>7</v>
      </c>
      <c r="L65" s="104">
        <f>INDEX(AO65:AO68,MATCH(AK65,$AL65:$AL68,0))</f>
        <v>5</v>
      </c>
      <c r="M65" s="103">
        <f>INDEX(AP65:AP68,MATCH(AK65,$AL65:$AL68,0))</f>
        <v>1</v>
      </c>
      <c r="N65" s="123">
        <f>INDEX(AQ65:AQ68,MATCH(AK65,$AL65:$AL68,0))</f>
        <v>4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0.9700000000000002</v>
      </c>
      <c r="AL65" s="44">
        <f>SUM(BD65:BG65)+2.45</f>
        <v>1.9500000000000002</v>
      </c>
      <c r="AM65" s="45" t="str">
        <f>D64</f>
        <v>Colombie</v>
      </c>
      <c r="AN65" s="46">
        <f>SUM(AR65:AU65)</f>
        <v>7</v>
      </c>
      <c r="AO65" s="47">
        <f>E64+E66+F68</f>
        <v>4</v>
      </c>
      <c r="AP65" s="46">
        <f>F64+F66+E68</f>
        <v>1</v>
      </c>
      <c r="AQ65" s="48">
        <f>AO65-AP65</f>
        <v>3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1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0</v>
      </c>
      <c r="AY65" s="48" t="b">
        <f>10*(AQ65-AQ68)+AO65-AO68&gt;0</f>
        <v>1</v>
      </c>
      <c r="AZ65" s="47">
        <f>10000*(AS65+AT65)+(E66-F66+E64-F64)*100+(E66+E64)</f>
        <v>40102</v>
      </c>
      <c r="BA65" s="46">
        <f>10000*(AS65+AU65)+(E64-F64+F68-E68)*100+(E64+F68)</f>
        <v>60303</v>
      </c>
      <c r="BB65" s="46">
        <f>10000*(AT65+AU65)+(F68-E68+E66-F66)*100+(F68+E66)</f>
        <v>40203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officiels'!H66,AL!E66='Résultats officiels'!E66,'Résultats officiels'!F66=AL!F66),1,""))</f>
        <v/>
      </c>
      <c r="D66" s="68" t="str">
        <f>D64</f>
        <v>Colombie</v>
      </c>
      <c r="E66" s="217">
        <v>1</v>
      </c>
      <c r="F66" s="217">
        <v>1</v>
      </c>
      <c r="G66" s="73" t="str">
        <f>D65</f>
        <v>Pologne</v>
      </c>
      <c r="H66" s="95">
        <f t="shared" si="0"/>
        <v>3</v>
      </c>
      <c r="I66" s="106">
        <f>AI66</f>
        <v>2</v>
      </c>
      <c r="J66" s="124" t="str">
        <f>INDEX(AM65:AM68,MATCH(AK66,$AL65:$AL68,0))</f>
        <v>Colombie</v>
      </c>
      <c r="K66" s="108">
        <f>INDEX(AN65:AN68,MATCH(AK66,$AL65:$AL68,0))</f>
        <v>7</v>
      </c>
      <c r="L66" s="109">
        <f>INDEX(AO65:AO68,MATCH(AK66,$AL65:$AL68,0))</f>
        <v>4</v>
      </c>
      <c r="M66" s="108">
        <f>INDEX(AP65:AP68,MATCH(AK66,$AL65:$AL68,0))</f>
        <v>1</v>
      </c>
      <c r="N66" s="110">
        <f>INDEX(AQ65:AQ68,MATCH(AK66,$AL65:$AL68,0))</f>
        <v>3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1.9500000000000002</v>
      </c>
      <c r="AL66" s="52">
        <f>SUM(BD66:BG66)+2.46</f>
        <v>2.96</v>
      </c>
      <c r="AM66" s="45" t="str">
        <f>G64</f>
        <v>Japon</v>
      </c>
      <c r="AN66" s="46">
        <f>SUM(AR66:AU66)</f>
        <v>1</v>
      </c>
      <c r="AO66" s="47">
        <f>F64+F67+E69</f>
        <v>0</v>
      </c>
      <c r="AP66" s="46">
        <f>E64+E67+F69</f>
        <v>3</v>
      </c>
      <c r="AQ66" s="48">
        <f>AO66-AP66</f>
        <v>-3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1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1</v>
      </c>
      <c r="AZ66" s="47">
        <f>10000*(AR66+AT66)+(F64-E64+E69-F69)*100+(F64+E69)</f>
        <v>-300</v>
      </c>
      <c r="BA66" s="46">
        <f>10000*(AR66+AU66)+(F64-E64+F67-E67)*100+(F64+F67)</f>
        <v>9900</v>
      </c>
      <c r="BB66" s="46" t="s">
        <v>73</v>
      </c>
      <c r="BC66" s="48">
        <f>10000*(AT66+AU66)+(F67-E67+E69-F69)*100+(F67+E69)</f>
        <v>9800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-0.5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>
        <f>IF(H67=0,"",IF(H67='Résultats officiels'!H67,1,""))</f>
        <v>1</v>
      </c>
      <c r="C67" s="75" t="str">
        <f>IF(H67=0,"",IF(AND(H67='Résultats officiels'!H67,AL!E67='Résultats officiels'!E67,'Résultats officiels'!F67=AL!F67),1,""))</f>
        <v/>
      </c>
      <c r="D67" s="68" t="str">
        <f>G65</f>
        <v>Sénégal</v>
      </c>
      <c r="E67" s="217">
        <v>0</v>
      </c>
      <c r="F67" s="217">
        <v>0</v>
      </c>
      <c r="G67" s="73" t="str">
        <f>G64</f>
        <v>Japon</v>
      </c>
      <c r="H67" s="95">
        <f t="shared" si="0"/>
        <v>3</v>
      </c>
      <c r="I67" s="106">
        <f>AI67</f>
        <v>3</v>
      </c>
      <c r="J67" s="68" t="str">
        <f>INDEX(AM65:AM68,MATCH(AK67,$AL65:$AL68,0))</f>
        <v>Japon</v>
      </c>
      <c r="K67" s="111">
        <f>INDEX(AN65:AN68,MATCH(AK67,$AL65:$AL68,0))</f>
        <v>1</v>
      </c>
      <c r="L67" s="112">
        <f>INDEX(AO65:AO68,MATCH(AK67,$AL65:$AL68,0))</f>
        <v>0</v>
      </c>
      <c r="M67" s="111">
        <f>INDEX(AP65:AP68,MATCH(AK67,$AL65:$AL68,0))</f>
        <v>3</v>
      </c>
      <c r="N67" s="113">
        <f>INDEX(AQ65:AQ68,MATCH(AK67,$AL65:$AL68,0))</f>
        <v>-3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2.96</v>
      </c>
      <c r="AL67" s="52">
        <f>SUM(BD67:BG67)+2.47</f>
        <v>0.9700000000000002</v>
      </c>
      <c r="AM67" s="45" t="str">
        <f>D65</f>
        <v>Pologne</v>
      </c>
      <c r="AN67" s="46">
        <f>SUM(AR67:AU67)</f>
        <v>7</v>
      </c>
      <c r="AO67" s="47">
        <f>E65+F66+F69</f>
        <v>5</v>
      </c>
      <c r="AP67" s="46">
        <f>F65+E66+E69</f>
        <v>1</v>
      </c>
      <c r="AQ67" s="48">
        <f>AO67-AP67</f>
        <v>4</v>
      </c>
      <c r="AR67" s="46">
        <f>IF(ISBLANK(F66),0,IF(AT65=3,0,IF(AT65=1,1,3)))</f>
        <v>1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1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40203</v>
      </c>
      <c r="BA67" s="46" t="s">
        <v>73</v>
      </c>
      <c r="BB67" s="46">
        <f>10000*(AR67+AU67)+(E65-F65+F66-E66)*100+(E65+F66)</f>
        <v>40203</v>
      </c>
      <c r="BC67" s="48">
        <f>10000*(AS67+AU67)+(E65-F65+F69-E69)*100+(E65+F69)</f>
        <v>60404</v>
      </c>
      <c r="BD67" s="53">
        <f>-BF65</f>
        <v>-0.5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 t="str">
        <f>IF(H68=0,"",IF(AND(H68='Résultats officiels'!H68,AL!E68='Résultats officiels'!E68,'Résultats officiels'!F68=AL!F68),1,""))</f>
        <v/>
      </c>
      <c r="D68" s="68" t="str">
        <f>G65</f>
        <v>Sénégal</v>
      </c>
      <c r="E68" s="217">
        <v>0</v>
      </c>
      <c r="F68" s="217">
        <v>2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Sénégal</v>
      </c>
      <c r="K68" s="115">
        <f>INDEX(AN65:AN68,MATCH(AK68,$AL65:$AL68,0))</f>
        <v>1</v>
      </c>
      <c r="L68" s="116">
        <f>INDEX(AO65:AO68,MATCH(AK68,$AL65:$AL68,0))</f>
        <v>0</v>
      </c>
      <c r="M68" s="115">
        <f>INDEX(AP65:AP68,MATCH(AK68,$AL65:$AL68,0))</f>
        <v>4</v>
      </c>
      <c r="N68" s="117">
        <f>INDEX(AQ65:AQ68,MATCH(AK68,$AL65:$AL68,0))</f>
        <v>-4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3.98</v>
      </c>
      <c r="AL68" s="56">
        <f>SUM(BD68:BG68)+2.48</f>
        <v>3.98</v>
      </c>
      <c r="AM68" s="57" t="str">
        <f>G65</f>
        <v>Sénégal</v>
      </c>
      <c r="AN68" s="51">
        <f>SUM(AR68:AU68)</f>
        <v>1</v>
      </c>
      <c r="AO68" s="58">
        <f>F65+E67+E68</f>
        <v>0</v>
      </c>
      <c r="AP68" s="51">
        <f>E65+F67+F68</f>
        <v>4</v>
      </c>
      <c r="AQ68" s="59">
        <f>AO68-AP68</f>
        <v>-4</v>
      </c>
      <c r="AR68" s="51">
        <f>IF(ISBLANK(E68),0,IF(AU65=3,0,IF(AU65=1,1,3)))</f>
        <v>0</v>
      </c>
      <c r="AS68" s="51">
        <f>IF(ISBLANK(E67),0,IF(AU66=3,0,IF(AU66=1,1,3)))</f>
        <v>1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9800</v>
      </c>
      <c r="BB68" s="51">
        <f>10000*(AR68+AT68)+(E68-F68+F65-E65)*100+(E68+F65)</f>
        <v>-400</v>
      </c>
      <c r="BC68" s="59">
        <f>10000*(AS68+AT68)+(E67-F67+F65-E65)*100+(E67+F65)</f>
        <v>9800</v>
      </c>
      <c r="BD68" s="60">
        <f>-BG65</f>
        <v>0.5</v>
      </c>
      <c r="BE68" s="61">
        <f>-BG66</f>
        <v>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 t="str">
        <f>IF(H69=0,"",IF(AND(H69='Résultats officiels'!H69,AL!E69='Résultats officiels'!E69,'Résultats officiels'!F69=AL!F69),1,""))</f>
        <v/>
      </c>
      <c r="D69" s="71" t="str">
        <f>G64</f>
        <v>Japon</v>
      </c>
      <c r="E69" s="217">
        <v>0</v>
      </c>
      <c r="F69" s="217">
        <v>2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123" priority="7" stopIfTrue="1">
      <formula>100*$V8+$W8&gt;100*$V9+$W9</formula>
    </cfRule>
  </conditionalFormatting>
  <conditionalFormatting sqref="U9 U11 U13 U15 U17 U19 U21 U23 U27 U29 U31 U33 U37 U39 U44">
    <cfRule type="expression" dxfId="122" priority="6" stopIfTrue="1">
      <formula>100*$V9+$W9&gt;100*$V8+$W8</formula>
    </cfRule>
  </conditionalFormatting>
  <conditionalFormatting sqref="AA43">
    <cfRule type="expression" dxfId="121" priority="5" stopIfTrue="1">
      <formula>100*$AB43+$AC43&gt;100*$AB44+$AC44</formula>
    </cfRule>
  </conditionalFormatting>
  <conditionalFormatting sqref="AA44">
    <cfRule type="expression" dxfId="120" priority="4" stopIfTrue="1">
      <formula>100*$AB44+$AC44&gt;100*$AB43+$AC43</formula>
    </cfRule>
  </conditionalFormatting>
  <conditionalFormatting sqref="J35:N35 J43:N43 J11:N11 J27:N27 J19:N19 J51:N51 J59:N59 J67:N67">
    <cfRule type="expression" dxfId="119" priority="3" stopIfTrue="1">
      <formula>OR($I11&lt;3)</formula>
    </cfRule>
  </conditionalFormatting>
  <conditionalFormatting sqref="J36:N36 J44:N44 J12:N12 J28:N28 J20:N20 J52:N52 J60:N60 J68:N68">
    <cfRule type="expression" dxfId="118" priority="2" stopIfTrue="1">
      <formula>$I12&lt;3</formula>
    </cfRule>
  </conditionalFormatting>
  <conditionalFormatting sqref="U46:U47 AA46:AA51">
    <cfRule type="cellIs" dxfId="117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135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officiels'!H8,'C'!E8='Résultats officiels'!E8,'Résultats officiels'!F8='C'!F8),1,""))</f>
        <v/>
      </c>
      <c r="D8" s="67" t="s">
        <v>104</v>
      </c>
      <c r="E8" s="217">
        <v>3</v>
      </c>
      <c r="F8" s="217">
        <v>1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officiels'!U13='C'!U8),"E",""))</f>
        <v>E</v>
      </c>
      <c r="R8" s="98" t="str">
        <f>IF('Résultats officiels'!O8=0,"",IF(AND(U8='Résultats officiels'!U8,'C'!U9='Résultats officiels'!U9),"A",""))</f>
        <v/>
      </c>
      <c r="S8" s="286" t="str">
        <f>IF(O8=0,"",IF(AND(R8="A",O8='Résultats officiels'!O8),1,IF(AND('C'!R9="A",'C'!O8='Résultats officiels'!O12),1,"")))</f>
        <v/>
      </c>
      <c r="T8" s="287" t="str">
        <f>IF(O8=0,"",IF(AND(R8="A",O8='Résultats officiels'!O8,V8='Résultats officiels'!V8,'Résultats officiels'!V9='C'!V9),1,IF(AND('C'!R9="A",'C'!O8='Résultats officiels'!O12,'C'!V8='Résultats officiels'!V13,'Résultats officiels'!V12='C'!V9),1,"")))</f>
        <v/>
      </c>
      <c r="U8" s="99" t="str">
        <f>IF(OR(I10&lt;2),"A1",T(J9))</f>
        <v>Russie</v>
      </c>
      <c r="V8" s="218">
        <v>2</v>
      </c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>
        <f>IF(H9=0,"",IF(AND(H9='Résultats officiels'!H9,'C'!E9='Résultats officiels'!E9,'Résultats officiels'!F9='C'!F9),1,""))</f>
        <v>1</v>
      </c>
      <c r="D9" s="68" t="s">
        <v>122</v>
      </c>
      <c r="E9" s="217">
        <v>0</v>
      </c>
      <c r="F9" s="217">
        <v>1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Russie</v>
      </c>
      <c r="K9" s="103">
        <f>INDEX(AN9:AN12,MATCH(AK9,$AL9:$AL12,0))</f>
        <v>7</v>
      </c>
      <c r="L9" s="104">
        <f>INDEX(AO9:AO12,MATCH(AK9,$AL9:$AL12,0))</f>
        <v>5</v>
      </c>
      <c r="M9" s="103">
        <f>INDEX(AP9:AP12,MATCH(AK9,$AL9:$AL12,0))</f>
        <v>2</v>
      </c>
      <c r="N9" s="105">
        <f>INDEX(AQ9:AQ12,MATCH(AK9,$AL9:$AL12,0))</f>
        <v>3</v>
      </c>
      <c r="O9" s="293"/>
      <c r="P9" s="293"/>
      <c r="Q9" s="97" t="str">
        <f>IF(AND('Résultats officiels'!O8&gt;0,U9='Résultats officiels'!U9),"E",IF(AND('Résultats officiels'!O12&gt;0,'Résultats officiels'!U12='C'!U9),"E",""))</f>
        <v/>
      </c>
      <c r="R9" s="98" t="str">
        <f>IF('Résultats officiels'!O12=0,"",IF(AND(U8='Résultats officiels'!U13,'Résultats officiels'!U12='C'!U9),"A",""))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Maroc</v>
      </c>
      <c r="V9" s="219">
        <v>1</v>
      </c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0.95000000000000018</v>
      </c>
      <c r="AL9" s="20">
        <f>SUM(BD9:BG9)+2.45</f>
        <v>0.95000000000000018</v>
      </c>
      <c r="AM9" s="21" t="str">
        <f>D8</f>
        <v>Russie</v>
      </c>
      <c r="AN9" s="22">
        <f>SUM(AR9:AU9)</f>
        <v>7</v>
      </c>
      <c r="AO9" s="23">
        <f>E8+E10+F12</f>
        <v>5</v>
      </c>
      <c r="AP9" s="22">
        <f>F8+F10+E12</f>
        <v>2</v>
      </c>
      <c r="AQ9" s="24">
        <f>AO9-AP9</f>
        <v>3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3</v>
      </c>
      <c r="AU9" s="22">
        <f>IF(ISBLANK(F12),0,IF(F12&gt;E12,3,IF(F12=E12,1,0)))</f>
        <v>1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1</v>
      </c>
      <c r="AZ9" s="23">
        <f>10000*(AS9+AT9)+(E10-F10+E8-F8)*100+(E10+E8)</f>
        <v>60304</v>
      </c>
      <c r="BA9" s="22">
        <f>10000*(AS9+AU9)+(E8-F8+F12-E12)*100+(E8+F12)</f>
        <v>40204</v>
      </c>
      <c r="BB9" s="22">
        <f>10000*(AT9+AU9)+(E10-F10+F12-E12)*100+(E10+F12)</f>
        <v>40102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-0.5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>
        <f>IF(H10=0,"",IF(H10='Résultats officiels'!H10,1,""))</f>
        <v>1</v>
      </c>
      <c r="C10" s="70" t="str">
        <f>IF(H10=0,"",IF(AND(H10='Résultats officiels'!H10,'C'!E10='Résultats officiels'!E10,'Résultats officiels'!F10='C'!F10),1,""))</f>
        <v/>
      </c>
      <c r="D10" s="68" t="str">
        <f>D8</f>
        <v>Russie</v>
      </c>
      <c r="E10" s="217">
        <v>1</v>
      </c>
      <c r="F10" s="217">
        <v>0</v>
      </c>
      <c r="G10" s="73" t="str">
        <f>D9</f>
        <v>Egypte</v>
      </c>
      <c r="H10" s="95">
        <f t="shared" si="0"/>
        <v>1</v>
      </c>
      <c r="I10" s="106">
        <f>AI10</f>
        <v>2</v>
      </c>
      <c r="J10" s="107" t="str">
        <f>INDEX(AM9:AM12,MATCH(AK10,$AL9:$AL12,0))</f>
        <v>Uruguay</v>
      </c>
      <c r="K10" s="108">
        <f>INDEX(AN9:AN12,MATCH(AK10,$AL9:$AL12,0))</f>
        <v>7</v>
      </c>
      <c r="L10" s="109">
        <f>INDEX(AO9:AO12,MATCH(AK10,$AL9:$AL12,0))</f>
        <v>4</v>
      </c>
      <c r="M10" s="108">
        <f>INDEX(AP9:AP12,MATCH(AK10,$AL9:$AL12,0))</f>
        <v>2</v>
      </c>
      <c r="N10" s="110">
        <f>INDEX(AQ9:AQ12,MATCH(AK10,$AL9:$AL12,0))</f>
        <v>2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officiels'!U15='C'!U10),"E",""))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officiels'!O10),1,IF(AND('C'!R11="A",'C'!O10='Résultats officiels'!O14),1,"")))</f>
        <v/>
      </c>
      <c r="T10" s="310" t="str">
        <f>IF(O10=0,"",IF(AND(R10="A",O10='Résultats officiels'!O10,V10='Résultats officiels'!V10,'Résultats officiels'!V11='C'!V11),1,IF(AND('C'!R11="A",'C'!O10='Résultats officiels'!O14,'C'!V10='Résultats officiels'!V15,'Résultats officiels'!V14='C'!V11),1,"")))</f>
        <v/>
      </c>
      <c r="U10" s="99" t="str">
        <f>IF(OR(I26&lt;2),"C1",T(J25))</f>
        <v>France</v>
      </c>
      <c r="V10" s="218">
        <v>4</v>
      </c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1.98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2</v>
      </c>
      <c r="AP10" s="22">
        <f>E8+E11+F13</f>
        <v>6</v>
      </c>
      <c r="AQ10" s="24">
        <f>AO10-AP10</f>
        <v>-4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-299</v>
      </c>
      <c r="BA10" s="22">
        <f>10000*(AR10+AU10)+(F8-E8+F11-E11)*100+(F8+F11)</f>
        <v>-298</v>
      </c>
      <c r="BB10" s="22" t="s">
        <v>73</v>
      </c>
      <c r="BC10" s="24">
        <f>10000*(AT10+AU10)+(F11-E11+E13-F13)*100+(F11+E13)</f>
        <v>-199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officiels'!H11,'C'!E11='Résultats officiels'!E11,'Résultats officiels'!F11='C'!F11),1,""))</f>
        <v/>
      </c>
      <c r="D11" s="68" t="str">
        <f>G9</f>
        <v>Uruguay</v>
      </c>
      <c r="E11" s="217">
        <v>2</v>
      </c>
      <c r="F11" s="217">
        <v>1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Egypte</v>
      </c>
      <c r="K11" s="111">
        <f>INDEX(AN9:AN12,MATCH(AK11,$AL9:$AL12,0))</f>
        <v>3</v>
      </c>
      <c r="L11" s="112">
        <f>INDEX(AO9:AO12,MATCH(AK11,$AL9:$AL12,0))</f>
        <v>1</v>
      </c>
      <c r="M11" s="111">
        <f>INDEX(AP9:AP12,MATCH(AK11,$AL9:$AL12,0))</f>
        <v>2</v>
      </c>
      <c r="N11" s="113">
        <f>INDEX(AQ9:AQ12,MATCH(AK11,$AL9:$AL12,0))</f>
        <v>-1</v>
      </c>
      <c r="O11" s="293"/>
      <c r="P11" s="293"/>
      <c r="Q11" s="97" t="str">
        <f>IF(AND('Résultats officiels'!O10&gt;0,U11='Résultats officiels'!U11),"E",IF(AND('Résultats officiels'!O14&gt;0,'Résultats officiels'!U14='C'!U11),"E",""))</f>
        <v>E</v>
      </c>
      <c r="R11" s="98" t="str">
        <f>IF('Résultats officiels'!O14=0,"",IF(AND(U10='Résultats officiels'!U15,'Résultats officiels'!U14='C'!U11),"A",""))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19">
        <v>1</v>
      </c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2.97</v>
      </c>
      <c r="AL11" s="28">
        <f>SUM(BD11:BG11)+2.47</f>
        <v>2.97</v>
      </c>
      <c r="AM11" s="21" t="str">
        <f>D9</f>
        <v>Egypte</v>
      </c>
      <c r="AN11" s="22">
        <f>SUM(AR11:AU11)</f>
        <v>3</v>
      </c>
      <c r="AO11" s="23">
        <f>E9+F10+F13</f>
        <v>1</v>
      </c>
      <c r="AP11" s="22">
        <f>F9+E10+E13</f>
        <v>2</v>
      </c>
      <c r="AQ11" s="24">
        <f>AO11-AP11</f>
        <v>-1</v>
      </c>
      <c r="AR11" s="22">
        <f>IF(ISBLANK(F10),0,IF(AT9=3,0,IF(AT9=1,1,3)))</f>
        <v>0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30001</v>
      </c>
      <c r="BA11" s="22" t="s">
        <v>73</v>
      </c>
      <c r="BB11" s="22">
        <f>10000*(AR11+AU11)+(E9-F9+F10-E10)*100+(E9+F10)</f>
        <v>-200</v>
      </c>
      <c r="BC11" s="24">
        <f>10000*(AS11+AU11)+(E9-F9+F13-E13)*100+(E9+F13)</f>
        <v>30001</v>
      </c>
      <c r="BD11" s="29">
        <f>-BF9</f>
        <v>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officiels'!H12,'C'!E12='Résultats officiels'!E12,'Résultats officiels'!F12='C'!F12),1,""))</f>
        <v/>
      </c>
      <c r="D12" s="68" t="str">
        <f>G9</f>
        <v>Uruguay</v>
      </c>
      <c r="E12" s="217">
        <v>1</v>
      </c>
      <c r="F12" s="217">
        <v>1</v>
      </c>
      <c r="G12" s="73" t="str">
        <f>D8</f>
        <v>Russie</v>
      </c>
      <c r="H12" s="95">
        <f t="shared" si="0"/>
        <v>3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2</v>
      </c>
      <c r="M12" s="115">
        <f>INDEX(AP9:AP12,MATCH(AK12,$AL9:$AL12,0))</f>
        <v>6</v>
      </c>
      <c r="N12" s="117">
        <f>INDEX(AQ9:AQ12,MATCH(AK12,$AL9:$AL12,0))</f>
        <v>-4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officiels'!U9='C'!U12),"E",""))</f>
        <v>E</v>
      </c>
      <c r="R12" s="98" t="str">
        <f>IF('Résultats officiels'!O12=0,"",IF(AND(U12='Résultats officiels'!U12,'Résultats officiels'!U13='C'!U13),"A",""))</f>
        <v/>
      </c>
      <c r="S12" s="286" t="str">
        <f>IF(O12=0,"",IF(AND(R12="A",O12='Résultats officiels'!O12),1,IF(AND('C'!R13="A",'C'!O12='Résultats officiels'!O8),1,"")))</f>
        <v/>
      </c>
      <c r="T12" s="308" t="str">
        <f>IF(O12=0,"",IF(AND(R12="A",O12='Résultats officiels'!O12,V12='Résultats officiels'!V12,'Résultats officiels'!V13='C'!V13),1,IF(AND('C'!R13="A",'C'!O12='Résultats officiels'!O8,'C'!V12='Résultats officiels'!V9,'Résultats officiels'!V8='C'!V13),1,"")))</f>
        <v/>
      </c>
      <c r="U12" s="99" t="str">
        <f>IF(OR(I18&lt;2),"B1",T(J17))</f>
        <v>Espagne</v>
      </c>
      <c r="V12" s="218">
        <v>3</v>
      </c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1.98</v>
      </c>
      <c r="AM12" s="31" t="str">
        <f>G9</f>
        <v>Uruguay</v>
      </c>
      <c r="AN12" s="27">
        <f>SUM(AR12:AU12)</f>
        <v>7</v>
      </c>
      <c r="AO12" s="32">
        <f>F9+E11+E12</f>
        <v>4</v>
      </c>
      <c r="AP12" s="27">
        <f>E9+F11+F12</f>
        <v>2</v>
      </c>
      <c r="AQ12" s="33">
        <f>AO12-AP12</f>
        <v>2</v>
      </c>
      <c r="AR12" s="27">
        <f>IF(ISBLANK(E12),0,IF(AU9=3,0,IF(AU9=1,1,3)))</f>
        <v>1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0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40103</v>
      </c>
      <c r="BB12" s="27">
        <f>10000*(AR12+AT12)+(F9-E9+E12-F12)*100+(F9+E12)</f>
        <v>40102</v>
      </c>
      <c r="BC12" s="33">
        <f>10000*(AS12+AT12)+(E11-F11+F9-E9)*100+(E11+F9)</f>
        <v>60203</v>
      </c>
      <c r="BD12" s="34">
        <f>-BG9</f>
        <v>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officiels'!H13,'C'!E13='Résultats officiels'!E13,'Résultats officiels'!F13='C'!F13),1,""))</f>
        <v/>
      </c>
      <c r="D13" s="71" t="str">
        <f>G8</f>
        <v>Arabie Saoudite</v>
      </c>
      <c r="E13" s="217">
        <v>0</v>
      </c>
      <c r="F13" s="217">
        <v>1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67"/>
      <c r="L13" s="167"/>
      <c r="M13" s="167"/>
      <c r="N13" s="167"/>
      <c r="O13" s="293"/>
      <c r="P13" s="293"/>
      <c r="Q13" s="97" t="str">
        <f>IF(AND('Résultats officiels'!O12&gt;0,U13='Résultats officiels'!U13),"E",IF(AND('Résultats officiels'!O8&gt;0,'Résultats officiels'!U8='C'!U13),"E",""))</f>
        <v>E</v>
      </c>
      <c r="R13" s="98" t="str">
        <f>IF('Résultats officiels'!O8=0,"",IF(AND(U12='Résultats officiels'!U9,'Résultats officiels'!U8='C'!U13),"A",""))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Uruguay</v>
      </c>
      <c r="V13" s="219">
        <v>0</v>
      </c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69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officiels'!U11='C'!U14),"E",""))</f>
        <v>E</v>
      </c>
      <c r="R14" s="98" t="str">
        <f>IF('Résultats officiels'!O14=0,"",IF(AND(U14='Résultats officiels'!U14,'Résultats officiels'!U15='C'!U15),"A",""))</f>
        <v/>
      </c>
      <c r="S14" s="286" t="str">
        <f>IF(O14=0,"",IF(AND(R14="A",O14='Résultats officiels'!O14),1,IF(AND('C'!R15="A",'C'!O14='Résultats officiels'!O10),1,"")))</f>
        <v/>
      </c>
      <c r="T14" s="308" t="str">
        <f>IF(O14=0,"",IF(AND(R14="A",O14='Résultats officiels'!O14,V14='Résultats officiels'!V14,'Résultats officiels'!V15='C'!V15),1,IF(AND('C'!R15="A",'C'!O14='Résultats officiels'!O10,'C'!V14='Résultats officiels'!V11,'Résultats officiels'!V10='C'!V15),1,"")))</f>
        <v/>
      </c>
      <c r="U14" s="99" t="str">
        <f>IF(OR(I34&lt;2),"D1",T(J33))</f>
        <v>Argentine</v>
      </c>
      <c r="V14" s="218">
        <v>2</v>
      </c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69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officiels'!U10='C'!U15),"E",""))</f>
        <v>E</v>
      </c>
      <c r="R15" s="98" t="str">
        <f>IF('Résultats officiels'!O10=0,"",IF(AND(U15='Résultats officiels'!U10,'Résultats officiels'!U11='C'!U14),"A",""))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19">
        <v>1</v>
      </c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officiels'!H16,'C'!E16='Résultats officiels'!E16,'Résultats officiels'!F16='C'!F16),1,""))</f>
        <v/>
      </c>
      <c r="D16" s="67" t="s">
        <v>124</v>
      </c>
      <c r="E16" s="217">
        <v>2</v>
      </c>
      <c r="F16" s="217">
        <v>1</v>
      </c>
      <c r="G16" s="72" t="s">
        <v>96</v>
      </c>
      <c r="H16" s="95">
        <f t="shared" si="0"/>
        <v>1</v>
      </c>
      <c r="I16" s="169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officiels'!U21='C'!U16),"E",""))</f>
        <v>E</v>
      </c>
      <c r="R16" s="98" t="str">
        <f>IF('Résultats officiels'!O16=0,"",IF(AND(U16='Résultats officiels'!U16,'Résultats officiels'!U17='C'!U17),"A",""))</f>
        <v/>
      </c>
      <c r="S16" s="286" t="str">
        <f>IF(O16=0,"",IF(AND(R16="A",O16='Résultats officiels'!O16),1,IF(AND('C'!R17="A",'C'!O16='Résultats officiels'!O20),1,"")))</f>
        <v/>
      </c>
      <c r="T16" s="308" t="str">
        <f>IF(O16=0,"",IF(AND(R16="A",O16='Résultats officiels'!O16,V16='Résultats officiels'!V16,'Résultats officiels'!V17='C'!V17),1,IF(AND('C'!R17="A",'C'!O16='Résultats officiels'!O20,'C'!V16='Résultats officiels'!V21,'Résultats officiels'!V20='C'!V17),1,"")))</f>
        <v/>
      </c>
      <c r="U16" s="121" t="str">
        <f>IF(OR(I42&lt;2),"E1",T(J41))</f>
        <v>Brésil</v>
      </c>
      <c r="V16" s="218">
        <v>3</v>
      </c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officiels'!H17,'C'!E17='Résultats officiels'!E17,'Résultats officiels'!F17='C'!F17),1,""))</f>
        <v/>
      </c>
      <c r="D17" s="68" t="s">
        <v>101</v>
      </c>
      <c r="E17" s="217">
        <v>1</v>
      </c>
      <c r="F17" s="217">
        <v>2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9</v>
      </c>
      <c r="L17" s="104">
        <f>INDEX(AO17:AO20,MATCH(AK17,$AL17:$AL20,0))</f>
        <v>7</v>
      </c>
      <c r="M17" s="103">
        <f>INDEX(AP17:AP20,MATCH(AK17,$AL17:$AL20,0))</f>
        <v>2</v>
      </c>
      <c r="N17" s="123">
        <f>INDEX(AQ17:AQ20,MATCH(AK17,$AL17:$AL20,0))</f>
        <v>5</v>
      </c>
      <c r="O17" s="293"/>
      <c r="P17" s="293"/>
      <c r="Q17" s="97" t="str">
        <f>IF(AND('Résultats officiels'!O16&gt;0,U17='Résultats officiels'!U17),"E",IF(AND('Résultats officiels'!O20&gt;0,'Résultats officiels'!U20='C'!U17),"E",""))</f>
        <v>E</v>
      </c>
      <c r="R17" s="98" t="str">
        <f>IF('Résultats officiels'!O20=0,"",IF(AND(U16='Résultats officiels'!U21,'Résultats officiels'!U20='C'!U17),"A",""))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Suède</v>
      </c>
      <c r="V17" s="219">
        <v>1</v>
      </c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1.9500000000000002</v>
      </c>
      <c r="AM17" s="21" t="str">
        <f>D16</f>
        <v>Maroc</v>
      </c>
      <c r="AN17" s="22">
        <f>SUM(AR17:AU17)</f>
        <v>4</v>
      </c>
      <c r="AO17" s="23">
        <f>E16+E18+F20</f>
        <v>4</v>
      </c>
      <c r="AP17" s="22">
        <f>F16+F18+E20</f>
        <v>4</v>
      </c>
      <c r="AQ17" s="24">
        <f>AO17-AP17</f>
        <v>0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1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1</v>
      </c>
      <c r="AY17" s="24" t="b">
        <f>10*(AQ17-AQ20)+AO17-AO20&gt;0</f>
        <v>0</v>
      </c>
      <c r="AZ17" s="23">
        <f>10000*(AS17+AT17)+(E18-F18+E16-F16)*100+(E18+E16)</f>
        <v>40103</v>
      </c>
      <c r="BA17" s="22">
        <f>10000*(AS17+AU17)+(E16-F16+F20-E20)*100+(E16+F20)</f>
        <v>30003</v>
      </c>
      <c r="BB17" s="22">
        <f>10000*(AT17+AU17)+(F20-E20+E18-F18)*100+(F20+E18)</f>
        <v>9902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-0.5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 t="str">
        <f>IF(H18=0,"",IF(H18='Résultats officiels'!H18,1,""))</f>
        <v/>
      </c>
      <c r="C18" s="75" t="str">
        <f>IF(H18=0,"",IF(AND(H18='Résultats officiels'!H18,'C'!E18='Résultats officiels'!E18,'Résultats officiels'!F18='C'!F18),1,""))</f>
        <v/>
      </c>
      <c r="D18" s="68" t="str">
        <f>D16</f>
        <v>Maroc</v>
      </c>
      <c r="E18" s="217">
        <v>1</v>
      </c>
      <c r="F18" s="217">
        <v>1</v>
      </c>
      <c r="G18" s="73" t="str">
        <f>D17</f>
        <v>Portugal</v>
      </c>
      <c r="H18" s="95">
        <f t="shared" si="0"/>
        <v>3</v>
      </c>
      <c r="I18" s="106">
        <f>AI18</f>
        <v>2</v>
      </c>
      <c r="J18" s="124" t="str">
        <f>INDEX(AM17:AM20,MATCH(AK18,$AL17:$AL20,0))</f>
        <v>Maroc</v>
      </c>
      <c r="K18" s="108">
        <f>INDEX(AN17:AN20,MATCH(AK18,$AL17:$AL20,0))</f>
        <v>4</v>
      </c>
      <c r="L18" s="109">
        <f>INDEX(AO17:AO20,MATCH(AK18,$AL17:$AL20,0))</f>
        <v>4</v>
      </c>
      <c r="M18" s="108">
        <f>INDEX(AP17:AP20,MATCH(AK18,$AL17:$AL20,0))</f>
        <v>4</v>
      </c>
      <c r="N18" s="110">
        <f>INDEX(AQ17:AQ20,MATCH(AK18,$AL17:$AL20,0))</f>
        <v>0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officiels'!U23='C'!U18),"E",""))</f>
        <v>E</v>
      </c>
      <c r="R18" s="98" t="str">
        <f>IF('Résultats officiels'!O18=0,"",IF(AND(U18='Résultats officiels'!U18,'Résultats officiels'!U19='C'!U19),"A",""))</f>
        <v/>
      </c>
      <c r="S18" s="286" t="str">
        <f>IF(O18=0,"",IF(AND(R18="A",O18='Résultats officiels'!O18),1,IF(AND('C'!R19="A",'C'!O18='Résultats officiels'!O22),1,"")))</f>
        <v/>
      </c>
      <c r="T18" s="308" t="str">
        <f>IF(O18=0,"",IF(AND(R18="A",O18='Résultats officiels'!O18,V18='Résultats officiels'!V18,'Résultats officiels'!V19='C'!V19),1,IF(AND('C'!R19="A",'C'!O18='Résultats officiels'!O22,'C'!V18='Résultats officiels'!V23,'Résultats officiels'!V22='C'!V19),1,"")))</f>
        <v/>
      </c>
      <c r="U18" s="121" t="str">
        <f>IF(OR(I58&lt;2),"G1",T(J57))</f>
        <v>Belgique</v>
      </c>
      <c r="V18" s="218">
        <v>2</v>
      </c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1.9500000000000002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1</v>
      </c>
      <c r="AP18" s="22">
        <f>E16+E19+F21</f>
        <v>6</v>
      </c>
      <c r="AQ18" s="24">
        <f>AO18-AP18</f>
        <v>-5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-199</v>
      </c>
      <c r="BA18" s="22">
        <f>10000*(AR18+AU18)+(F16-E16+F19-E19)*100+(F16+F19)</f>
        <v>-399</v>
      </c>
      <c r="BB18" s="22" t="s">
        <v>73</v>
      </c>
      <c r="BC18" s="24">
        <f>10000*(AT18+AU18)+(F19-E19+E21-F21)*100+(F19+E21)</f>
        <v>-400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officiels'!H19,'C'!E19='Résultats officiels'!E19,'Résultats officiels'!F19='C'!F19),1,""))</f>
        <v/>
      </c>
      <c r="D19" s="68" t="str">
        <f>G17</f>
        <v>Espagne</v>
      </c>
      <c r="E19" s="217">
        <v>3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Portugal</v>
      </c>
      <c r="K19" s="111">
        <f>INDEX(AN17:AN20,MATCH(AK19,$AL17:$AL20,0))</f>
        <v>4</v>
      </c>
      <c r="L19" s="112">
        <f>INDEX(AO17:AO20,MATCH(AK19,$AL17:$AL20,0))</f>
        <v>3</v>
      </c>
      <c r="M19" s="111">
        <f>INDEX(AP17:AP20,MATCH(AK19,$AL17:$AL20,0))</f>
        <v>3</v>
      </c>
      <c r="N19" s="113">
        <f>INDEX(AQ17:AQ20,MATCH(AK19,$AL17:$AL20,0))</f>
        <v>0</v>
      </c>
      <c r="O19" s="293"/>
      <c r="P19" s="293"/>
      <c r="Q19" s="97" t="str">
        <f>IF(AND('Résultats officiels'!O18&gt;0,U19='Résultats officiels'!U19),"E",IF(AND('Résultats officiels'!O22&gt;0,'Résultats officiels'!U22='C'!U19),"E",""))</f>
        <v/>
      </c>
      <c r="R19" s="98" t="str">
        <f>IF('Résultats officiels'!O22=0,"",IF(AND(U18='Résultats officiels'!U23,'Résultats officiels'!U22='C'!U19),"A",""))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Pologne</v>
      </c>
      <c r="V19" s="219">
        <v>1</v>
      </c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2.97</v>
      </c>
      <c r="AL19" s="28">
        <f>SUM(BD19:BG19)+2.47</f>
        <v>2.97</v>
      </c>
      <c r="AM19" s="21" t="str">
        <f>D17</f>
        <v>Portugal</v>
      </c>
      <c r="AN19" s="22">
        <f>SUM(AR19:AU19)</f>
        <v>4</v>
      </c>
      <c r="AO19" s="23">
        <f>E17+F18+F21</f>
        <v>3</v>
      </c>
      <c r="AP19" s="22">
        <f>F17+E18+E21</f>
        <v>3</v>
      </c>
      <c r="AQ19" s="24">
        <f>AO19-AP19</f>
        <v>0</v>
      </c>
      <c r="AR19" s="22">
        <f>IF(ISBLANK(F18),0,IF(AT17=3,0,IF(AT17=1,1,3)))</f>
        <v>1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0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40102</v>
      </c>
      <c r="BA19" s="22" t="s">
        <v>73</v>
      </c>
      <c r="BB19" s="22">
        <f>10000*(AR19+AU19)+(E17-F17+F18-E18)*100+(E17+F18)</f>
        <v>9902</v>
      </c>
      <c r="BC19" s="24">
        <f>10000*(AS19+AU19)+(E17-F17+F21-E21)*100+(E17+F21)</f>
        <v>30002</v>
      </c>
      <c r="BD19" s="29">
        <f>-BF17</f>
        <v>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officiels'!H20,'C'!E20='Résultats officiels'!E20,'Résultats officiels'!F20='C'!F20),1,""))</f>
        <v/>
      </c>
      <c r="D20" s="68" t="str">
        <f>G17</f>
        <v>Espagne</v>
      </c>
      <c r="E20" s="217">
        <v>2</v>
      </c>
      <c r="F20" s="217">
        <v>1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1</v>
      </c>
      <c r="M20" s="115">
        <f>INDEX(AP17:AP20,MATCH(AK20,$AL17:$AL20,0))</f>
        <v>6</v>
      </c>
      <c r="N20" s="117">
        <f>INDEX(AQ17:AQ20,MATCH(AK20,$AL17:$AL20,0))</f>
        <v>-5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officiels'!U17='C'!U20),"E",""))</f>
        <v/>
      </c>
      <c r="R20" s="98" t="str">
        <f>IF('Résultats officiels'!O20=0,"",IF(AND(U20='Résultats officiels'!U20,'Résultats officiels'!U21='C'!U21),"A",""))</f>
        <v/>
      </c>
      <c r="S20" s="286" t="str">
        <f>IF(O20=0,"",IF(AND(R20="A",O20='Résultats officiels'!O20),1,IF(AND('C'!R21="A",'C'!O20='Résultats officiels'!O16),1,"")))</f>
        <v/>
      </c>
      <c r="T20" s="308" t="str">
        <f>IF(O20=0,"",IF(AND(R20="A",O20='Résultats officiels'!O20,V20='Résultats officiels'!V20,'Résultats officiels'!V21='C'!V21),1,IF(AND('C'!R21="A",'C'!O20='Résultats officiels'!O16,'C'!V20='Résultats officiels'!V17,'Résultats officiels'!V16='C'!V21),1,"")))</f>
        <v/>
      </c>
      <c r="U20" s="121" t="str">
        <f>IF(OR(I50&lt;2),"F1",T(J49))</f>
        <v>Allemagne</v>
      </c>
      <c r="V20" s="218">
        <v>3</v>
      </c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9</v>
      </c>
      <c r="AO20" s="32">
        <f>F17+E19+E20</f>
        <v>7</v>
      </c>
      <c r="AP20" s="27">
        <f>E17+F19+F20</f>
        <v>2</v>
      </c>
      <c r="AQ20" s="33">
        <f>AO20-AP20</f>
        <v>5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60405</v>
      </c>
      <c r="BB20" s="27">
        <f>10000*(AR20+AT20)+(E20-F20+F17-E17)*100+(E20+F17)</f>
        <v>60204</v>
      </c>
      <c r="BC20" s="33">
        <f>10000*(AS20+AT20)+(E19-F19+F17-E17)*100+(E19+F17)</f>
        <v>60405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officiels'!H21,'C'!E21='Résultats officiels'!E21,'Résultats officiels'!F21='C'!F21),1,""))</f>
        <v/>
      </c>
      <c r="D21" s="71" t="str">
        <f>G16</f>
        <v>Iran</v>
      </c>
      <c r="E21" s="217">
        <v>0</v>
      </c>
      <c r="F21" s="217">
        <v>1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67"/>
      <c r="L21" s="167"/>
      <c r="M21" s="167"/>
      <c r="N21" s="167"/>
      <c r="O21" s="293"/>
      <c r="P21" s="293"/>
      <c r="Q21" s="97" t="str">
        <f>IF(AND('Résultats officiels'!O20&gt;0,U21='Résultats officiels'!U21),"E",IF(AND('Résultats officiels'!O16&gt;0,'Résultats officiels'!U16='C'!U21),"E",""))</f>
        <v>E</v>
      </c>
      <c r="R21" s="98" t="str">
        <f>IF('Résultats officiels'!O16=0,"",IF(AND(U20='Résultats officiels'!U17,'Résultats officiels'!U16='C'!U21),"A",""))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0</v>
      </c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69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2</v>
      </c>
      <c r="P22" s="293"/>
      <c r="Q22" s="97" t="str">
        <f>IF(AND('Résultats officiels'!O22&gt;0,U22='Résultats officiels'!U22),"E",IF(AND('Résultats officiels'!O18&gt;0,'Résultats officiels'!U19='C'!U22),"E",""))</f>
        <v>E</v>
      </c>
      <c r="R22" s="98" t="str">
        <f>IF('Résultats officiels'!O22=0,"",IF(AND(U22='Résultats officiels'!U22,'Résultats officiels'!U23='C'!U23),"A",""))</f>
        <v>A</v>
      </c>
      <c r="S22" s="286">
        <f>IF(O22=0,"",IF(AND(R22="A",O22='Résultats officiels'!O22),1,IF(AND('C'!R23="A",'C'!O22='Résultats officiels'!O18),1,"")))</f>
        <v>1</v>
      </c>
      <c r="T22" s="308" t="str">
        <f>IF(O22=0,"",IF(AND(R22="A",O22='Résultats officiels'!O22,V22='Résultats officiels'!V22,'Résultats officiels'!V23='C'!V23),1,IF(AND('C'!R23="A",'C'!O22='Résultats officiels'!O18,'C'!V22='Résultats officiels'!V19,'Résultats officiels'!V18='C'!V23),1,"")))</f>
        <v/>
      </c>
      <c r="U22" s="121" t="str">
        <f>IF(OR(I66&lt;2),"H1",T(J65))</f>
        <v>Colombie</v>
      </c>
      <c r="V22" s="218">
        <v>1</v>
      </c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69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officiels'!U18='C'!U23),"E",""))</f>
        <v>E</v>
      </c>
      <c r="R23" s="98" t="str">
        <f>IF('Résultats officiels'!O18=0,"",IF(AND(U22='Résultats officiels'!U19,'Résultats officiels'!U18='C'!U23),"A",""))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2</v>
      </c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>
        <f>IF(H24=0,"",IF(AND(H24='Résultats officiels'!H24,'C'!E24='Résultats officiels'!E24,'Résultats officiels'!F24='C'!F24),1,""))</f>
        <v>1</v>
      </c>
      <c r="D24" s="67" t="s">
        <v>88</v>
      </c>
      <c r="E24" s="217">
        <v>2</v>
      </c>
      <c r="F24" s="217">
        <v>1</v>
      </c>
      <c r="G24" s="72" t="s">
        <v>76</v>
      </c>
      <c r="H24" s="95">
        <f t="shared" si="0"/>
        <v>1</v>
      </c>
      <c r="I24" s="169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officiels'!H25,'C'!E25='Résultats officiels'!E25,'Résultats officiels'!F25='C'!F25),1,""))</f>
        <v/>
      </c>
      <c r="D25" s="68" t="s">
        <v>125</v>
      </c>
      <c r="E25" s="217">
        <v>1</v>
      </c>
      <c r="F25" s="217">
        <v>1</v>
      </c>
      <c r="G25" s="73" t="s">
        <v>126</v>
      </c>
      <c r="H25" s="95">
        <f t="shared" si="0"/>
        <v>3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5</v>
      </c>
      <c r="M25" s="103">
        <f>INDEX(AP25:AP28,MATCH(AK25,$AL25:$AL28,0))</f>
        <v>1</v>
      </c>
      <c r="N25" s="123">
        <f>INDEX(AQ25:AQ28,MATCH(AK25,$AL25:$AL28,0))</f>
        <v>4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5</v>
      </c>
      <c r="AP25" s="22">
        <f>F24+F26+E28</f>
        <v>1</v>
      </c>
      <c r="AQ25" s="24">
        <f>AO25-AP25</f>
        <v>4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60304</v>
      </c>
      <c r="BA25" s="22">
        <f>10000*(AS25+AU25)+(E24-F24+F28-E28)*100+(E24+F28)</f>
        <v>60203</v>
      </c>
      <c r="BB25" s="22">
        <f>10000*(AT25+AU25)+(F28-E28+E26-F26)*100+(F28+E26)</f>
        <v>60303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officiels'!H26,'C'!E26='Résultats officiels'!E26,'Résultats officiels'!F26='C'!F26),1,""))</f>
        <v/>
      </c>
      <c r="D26" s="68" t="str">
        <f>D24</f>
        <v>France</v>
      </c>
      <c r="E26" s="217">
        <v>2</v>
      </c>
      <c r="F26" s="217">
        <v>0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4</v>
      </c>
      <c r="L26" s="109">
        <f>INDEX(AO25:AO28,MATCH(AK26,$AL25:$AL28,0))</f>
        <v>2</v>
      </c>
      <c r="M26" s="108">
        <f>INDEX(AP25:AP28,MATCH(AK26,$AL25:$AL28,0))</f>
        <v>2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officiels'!U28='C'!U26),"E",""))</f>
        <v>E</v>
      </c>
      <c r="R26" s="98" t="str">
        <f>IF('Résultats officiels'!O26=0,"",IF(AND(U26='Résultats officiels'!U26,'Résultats officiels'!U27='C'!U27),"A",""))</f>
        <v/>
      </c>
      <c r="S26" s="286" t="str">
        <f>IF(O26=0,"",IF(AND(R26="A",O26='Résultats officiels'!O26),1,IF(AND('C'!R27="A",'C'!O26='Résultats officiels'!O28),1,"")))</f>
        <v/>
      </c>
      <c r="T26" s="287" t="str">
        <f>IF(O26=0,"",IF(AND(R26="A",O26='Résultats officiels'!O26,V26='Résultats officiels'!V26,'Résultats officiels'!V27='C'!V27),1,IF(AND('C'!R27="A",'C'!O26='Résultats officiels'!O28,'C'!V26='Résultats officiels'!V28,'Résultats officiels'!V29='C'!V27),1,"")))</f>
        <v/>
      </c>
      <c r="U26" s="125" t="str">
        <f>IF(100*V8+W8&gt;100*V9+W9,U8,IF(100*V8+W8&lt;100*V9+W9,U9,CONCATENATE(U8," ou ",U9)))</f>
        <v>Russie</v>
      </c>
      <c r="V26" s="218">
        <v>1</v>
      </c>
      <c r="W26" s="100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3.96</v>
      </c>
      <c r="AM26" s="21" t="str">
        <f>G24</f>
        <v>Australie</v>
      </c>
      <c r="AN26" s="22">
        <f>SUM(AR26:AU26)</f>
        <v>1</v>
      </c>
      <c r="AO26" s="23">
        <f>F24+F27+E29</f>
        <v>2</v>
      </c>
      <c r="AP26" s="22">
        <f>E24+E27+F29</f>
        <v>4</v>
      </c>
      <c r="AQ26" s="24">
        <f>AO26-AP26</f>
        <v>-2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1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9902</v>
      </c>
      <c r="BA26" s="22">
        <f>10000*(AR26+AU26)+(F24-E24+F27-E27)*100+(F24+F27)</f>
        <v>-199</v>
      </c>
      <c r="BB26" s="22" t="s">
        <v>73</v>
      </c>
      <c r="BC26" s="24">
        <f>10000*(AT26+AU26)+(F27-E27+E29-F29)*100+(F27+E29)</f>
        <v>9901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officiels'!H27,'C'!E27='Résultats officiels'!E27,'Résultats officiels'!F27='C'!F27),1,""))</f>
        <v/>
      </c>
      <c r="D27" s="68" t="str">
        <f>G25</f>
        <v>Danemark</v>
      </c>
      <c r="E27" s="217">
        <v>1</v>
      </c>
      <c r="F27" s="217">
        <v>0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Pérou</v>
      </c>
      <c r="K27" s="111">
        <f>INDEX(AN25:AN28,MATCH(AK27,$AL25:$AL28,0))</f>
        <v>2</v>
      </c>
      <c r="L27" s="112">
        <f>INDEX(AO25:AO28,MATCH(AK27,$AL25:$AL28,0))</f>
        <v>2</v>
      </c>
      <c r="M27" s="111">
        <f>INDEX(AP25:AP28,MATCH(AK27,$AL25:$AL28,0))</f>
        <v>4</v>
      </c>
      <c r="N27" s="113">
        <f>INDEX(AQ25:AQ28,MATCH(AK27,$AL25:$AL28,0))</f>
        <v>-2</v>
      </c>
      <c r="O27" s="293"/>
      <c r="P27" s="293"/>
      <c r="Q27" s="97" t="str">
        <f>IF(AND('Résultats officiels'!O26&gt;0,U27='Résultats officiels'!U27),"E",IF(AND('Résultats officiels'!O28&gt;0,'Résultats officiels'!U29='C'!U27),"E",""))</f>
        <v>E</v>
      </c>
      <c r="R27" s="98" t="str">
        <f>IF('Résultats officiels'!O28=0,"",IF(AND(U26='Résultats officiels'!U28,'Résultats officiels'!U29='C'!U27),"A",""))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2</v>
      </c>
      <c r="W27" s="100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2.97</v>
      </c>
      <c r="AL27" s="28">
        <f>SUM(BD27:BG27)+2.47</f>
        <v>2.97</v>
      </c>
      <c r="AM27" s="21" t="str">
        <f>D25</f>
        <v>Pérou</v>
      </c>
      <c r="AN27" s="22">
        <f>SUM(AR27:AU27)</f>
        <v>2</v>
      </c>
      <c r="AO27" s="23">
        <f>E25+F26+F29</f>
        <v>2</v>
      </c>
      <c r="AP27" s="22">
        <f>F25+E26+E29</f>
        <v>4</v>
      </c>
      <c r="AQ27" s="24">
        <f>AO27-AP27</f>
        <v>-2</v>
      </c>
      <c r="AR27" s="22">
        <f>IF(ISBLANK(F26),0,IF(AT25=3,0,IF(AT25=1,1,3)))</f>
        <v>0</v>
      </c>
      <c r="AS27" s="22">
        <f>IF(ISBLANK(F29),0,IF(F29&gt;E29,3,IF(F29=E29,1,0)))</f>
        <v>1</v>
      </c>
      <c r="AT27" s="22" t="s">
        <v>73</v>
      </c>
      <c r="AU27" s="22">
        <f>IF(ISBLANK(E25),0,IF(E25&gt;F25,3,IF(E25=F25,1,0)))</f>
        <v>1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9801</v>
      </c>
      <c r="BA27" s="22" t="s">
        <v>73</v>
      </c>
      <c r="BB27" s="22">
        <f>10000*(AR27+AU27)+(E25-F25+F26-E26)*100+(E25+F26)</f>
        <v>9801</v>
      </c>
      <c r="BC27" s="24">
        <f>10000*(AS27+AU27)+(E25-F25+F29-E29)*100+(E25+F29)</f>
        <v>20002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officiels'!H28,'C'!E28='Résultats officiels'!E28,'Résultats officiels'!F28='C'!F28),1,""))</f>
        <v/>
      </c>
      <c r="D28" s="68" t="str">
        <f>G25</f>
        <v>Danemark</v>
      </c>
      <c r="E28" s="217">
        <v>0</v>
      </c>
      <c r="F28" s="217">
        <v>1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Australie</v>
      </c>
      <c r="K28" s="115">
        <f>INDEX(AN25:AN28,MATCH(AK28,$AL25:$AL28,0))</f>
        <v>1</v>
      </c>
      <c r="L28" s="116">
        <f>INDEX(AO25:AO28,MATCH(AK28,$AL25:$AL28,0))</f>
        <v>2</v>
      </c>
      <c r="M28" s="115">
        <f>INDEX(AP25:AP28,MATCH(AK28,$AL25:$AL28,0))</f>
        <v>4</v>
      </c>
      <c r="N28" s="117">
        <f>INDEX(AQ25:AQ28,MATCH(AK28,$AL25:$AL28,0))</f>
        <v>-2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officiels'!U26='C'!U28),"E",""))</f>
        <v/>
      </c>
      <c r="R28" s="98" t="str">
        <f>IF('Résultats officiels'!O28=0,"",IF(AND(U28='Résultats officiels'!U28,'Résultats officiels'!U29='C'!U29),"A",""))</f>
        <v/>
      </c>
      <c r="S28" s="286" t="str">
        <f>IF(O28=0,"",IF(AND(R28="A",O28='Résultats officiels'!O28),1,IF(AND('C'!R29="A",'C'!O28='Résultats officiels'!O26),1,"")))</f>
        <v/>
      </c>
      <c r="T28" s="287" t="str">
        <f>IF(O28=0,"",IF(AND(R28="A",O28='Résultats officiels'!O28,V28='Résultats officiels'!V28,'Résultats officiels'!V29='C'!V29),1,IF(AND('C'!R29="A",'C'!O28='Résultats officiels'!O26,'C'!V28='Résultats officiels'!V26,'Résultats officiels'!V27='C'!V29),1,"")))</f>
        <v/>
      </c>
      <c r="U28" s="125" t="str">
        <f>IF(100*V12+W12&gt;100*V13+W13,U12,IF(100*V12+W12&lt;100*V13+W13,U13,CONCATENATE(U12," ou ",U13)))</f>
        <v>Espagne</v>
      </c>
      <c r="V28" s="218">
        <v>3</v>
      </c>
      <c r="W28" s="100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3.96</v>
      </c>
      <c r="AL28" s="30">
        <f>SUM(BD28:BG28)+2.48</f>
        <v>1.98</v>
      </c>
      <c r="AM28" s="31" t="str">
        <f>G25</f>
        <v>Danemark</v>
      </c>
      <c r="AN28" s="27">
        <f>SUM(AR28:AU28)</f>
        <v>4</v>
      </c>
      <c r="AO28" s="32">
        <f>F25+E27+E28</f>
        <v>2</v>
      </c>
      <c r="AP28" s="27">
        <f>E25+F27+F28</f>
        <v>2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3</v>
      </c>
      <c r="AT28" s="27">
        <f>IF(ISBLANK(F25),0,IF(AU27=3,0,IF(AU27=1,1,3)))</f>
        <v>1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30001</v>
      </c>
      <c r="BB28" s="27">
        <f>10000*(AR28+AT28)+(E28-F28+F25-E25)*100+(E28+F25)</f>
        <v>9901</v>
      </c>
      <c r="BC28" s="33">
        <f>10000*(AS28+AT28)+(E27-F27+F25-E25)*100+(E27+F25)</f>
        <v>40102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officiels'!H29,'C'!E29='Résultats officiels'!E29,'Résultats officiels'!F29='C'!F29),1,""))</f>
        <v/>
      </c>
      <c r="D29" s="71" t="str">
        <f>G24</f>
        <v>Australie</v>
      </c>
      <c r="E29" s="217">
        <v>1</v>
      </c>
      <c r="F29" s="217">
        <v>1</v>
      </c>
      <c r="G29" s="74" t="str">
        <f>D25</f>
        <v>Pérou</v>
      </c>
      <c r="H29" s="95">
        <f t="shared" si="0"/>
        <v>3</v>
      </c>
      <c r="I29" s="118"/>
      <c r="J29" s="119" t="str">
        <f>IF(OR(I27&lt;3,I26&lt;2),"TIRAGE AU SORT !!!"," ")</f>
        <v xml:space="preserve"> </v>
      </c>
      <c r="K29" s="167"/>
      <c r="L29" s="167"/>
      <c r="M29" s="167"/>
      <c r="N29" s="167"/>
      <c r="O29" s="293"/>
      <c r="P29" s="293"/>
      <c r="Q29" s="97" t="str">
        <f>IF(AND('Résultats officiels'!O28&gt;0,U29='Résultats officiels'!U29),"E",IF(AND('Résultats officiels'!O26&gt;0,'Résultats officiels'!U27='C'!U29),"E",""))</f>
        <v/>
      </c>
      <c r="R29" s="98" t="str">
        <f>IF('Résultats officiels'!O26=0,"",IF(AND(U28='Résultats officiels'!U26,'Résultats officiels'!U27='C'!U29),"A",""))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2</v>
      </c>
      <c r="W29" s="100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69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officiels'!U32='C'!U30),"E",""))</f>
        <v>E</v>
      </c>
      <c r="R30" s="98" t="str">
        <f>IF('Résultats officiels'!O30=0,"",IF(AND(U30='Résultats officiels'!U30,'Résultats officiels'!U31='C'!U31),"A",""))</f>
        <v>A</v>
      </c>
      <c r="S30" s="286" t="str">
        <f>IF(O30=0,"",IF(AND(R30="A",O30='Résultats officiels'!O30),1,IF(AND('C'!R31="A",'C'!O30='Résultats officiels'!O32),1,"")))</f>
        <v/>
      </c>
      <c r="T30" s="287" t="str">
        <f>IF(O30=0,"",IF(AND(R30="A",O30='Résultats officiels'!O30,V30='Résultats officiels'!V30,'Résultats officiels'!V31='C'!V31),1,IF(AND('C'!R31="A",'C'!O30='Résultats officiels'!O32,'C'!V30='Résultats officiels'!V32,'Résultats officiels'!V33='C'!V31),1,"")))</f>
        <v/>
      </c>
      <c r="U30" s="125" t="str">
        <f>IF(100*V16+W16&gt;100*V17+W17,U16,IF(100*V16+W16&lt;100*V17+W17,U17,CONCATENATE(U16," ou ",U17)))</f>
        <v>Brésil</v>
      </c>
      <c r="V30" s="218">
        <v>2</v>
      </c>
      <c r="W30" s="100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69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officiels'!U33='C'!U31),"E",""))</f>
        <v>E</v>
      </c>
      <c r="R31" s="98" t="str">
        <f>IF('Résultats officiels'!O32=0,"",IF(AND(U30='Résultats officiels'!U32,'Résultats officiels'!U33='C'!U31),"A",""))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1</v>
      </c>
      <c r="W31" s="100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officiels'!H32,'C'!E32='Résultats officiels'!E32,'Résultats officiels'!F32='C'!F32),1,""))</f>
        <v/>
      </c>
      <c r="D32" s="67" t="s">
        <v>94</v>
      </c>
      <c r="E32" s="217">
        <v>3</v>
      </c>
      <c r="F32" s="217">
        <v>0</v>
      </c>
      <c r="G32" s="72" t="s">
        <v>127</v>
      </c>
      <c r="H32" s="95">
        <f t="shared" si="0"/>
        <v>1</v>
      </c>
      <c r="I32" s="169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officiels'!U30='C'!U32),"E",""))</f>
        <v/>
      </c>
      <c r="R32" s="98" t="str">
        <f>IF('Résultats officiels'!O32=0,"",IF(AND(U32='Résultats officiels'!U32,'Résultats officiels'!U33='C'!U33),"A",""))</f>
        <v/>
      </c>
      <c r="S32" s="286" t="str">
        <f>IF(O32=0,"",IF(AND(R32="A",O32='Résultats officiels'!O32),1,IF(AND('C'!R33="A",'C'!O32='Résultats officiels'!O30),1,"")))</f>
        <v/>
      </c>
      <c r="T32" s="287" t="str">
        <f>IF(O32=0,"",IF(AND(R32="A",O32='Résultats officiels'!O32,V32='Résultats officiels'!V32,'Résultats officiels'!V33='C'!V33),1,IF(AND('C'!R33="A",'C'!O32='Résultats officiels'!O30,'C'!V32='Résultats officiels'!V30,'Résultats officiels'!V31='C'!V33),1,"")))</f>
        <v/>
      </c>
      <c r="U32" s="125" t="str">
        <f>IF(100*V20+W20&gt;100*V21+W21,U20,IF(100*V20+W20&lt;100*V21+W21,U21,CONCATENATE(U20," ou ",U21)))</f>
        <v>Allemagne</v>
      </c>
      <c r="V32" s="218">
        <v>2</v>
      </c>
      <c r="W32" s="100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 t="str">
        <f>IF(H33=0,"",IF(AND(H33='Résultats officiels'!H33,'C'!E33='Résultats officiels'!E33,'Résultats officiels'!F33='C'!F33),1,""))</f>
        <v/>
      </c>
      <c r="D33" s="68" t="s">
        <v>37</v>
      </c>
      <c r="E33" s="217">
        <v>2</v>
      </c>
      <c r="F33" s="217">
        <v>1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9</v>
      </c>
      <c r="L33" s="104">
        <f>INDEX(AO33:AO36,MATCH(AK33,$AL33:$AL36,0))</f>
        <v>7</v>
      </c>
      <c r="M33" s="103">
        <f>INDEX(AP33:AP36,MATCH(AK33,$AL33:$AL36,0))</f>
        <v>1</v>
      </c>
      <c r="N33" s="123">
        <f>INDEX(AQ33:AQ36,MATCH(AK33,$AL33:$AL36,0))</f>
        <v>6</v>
      </c>
      <c r="O33" s="293"/>
      <c r="P33" s="293"/>
      <c r="Q33" s="97" t="str">
        <f>IF(AND('Résultats officiels'!O32&gt;0,U33='Résultats officiels'!U33),"E",IF(AND('Résultats officiels'!O30&gt;0,'Résultats officiels'!U31='C'!U33),"E",""))</f>
        <v>E</v>
      </c>
      <c r="R33" s="98" t="str">
        <f>IF('Résultats officiels'!O30=0,"",IF(AND(U32='Résultats officiels'!U30,'Résultats officiels'!U31='C'!U33),"A",""))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Angleterre</v>
      </c>
      <c r="V33" s="219">
        <v>1</v>
      </c>
      <c r="W33" s="100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9</v>
      </c>
      <c r="AO33" s="23">
        <f>E32+E34+F36</f>
        <v>7</v>
      </c>
      <c r="AP33" s="22">
        <f>F32+F34+E36</f>
        <v>1</v>
      </c>
      <c r="AQ33" s="24">
        <f>AO33-AP33</f>
        <v>6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60405</v>
      </c>
      <c r="BA33" s="22">
        <f>10000*(AS33+AU33)+(E32-F32+F36-E36)*100+(E32+F36)</f>
        <v>60505</v>
      </c>
      <c r="BB33" s="22">
        <f>10000*(AT33+AU33)+(F36-E36+E34-F34)*100+(F36+E34)</f>
        <v>60304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officiels'!H34,'C'!E34='Résultats officiels'!E34,'Résultats officiels'!F34='C'!F34),1,""))</f>
        <v/>
      </c>
      <c r="D34" s="68" t="str">
        <f>D32</f>
        <v>Argentine</v>
      </c>
      <c r="E34" s="217">
        <v>2</v>
      </c>
      <c r="F34" s="217">
        <v>1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4</v>
      </c>
      <c r="L34" s="109">
        <f>INDEX(AO33:AO36,MATCH(AK34,$AL33:$AL36,0))</f>
        <v>4</v>
      </c>
      <c r="M34" s="108">
        <f>INDEX(AP33:AP36,MATCH(AK34,$AL33:$AL36,0))</f>
        <v>4</v>
      </c>
      <c r="N34" s="110">
        <f>INDEX(AQ33:AQ36,MATCH(AK34,$AL33:$AL36,0))</f>
        <v>0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2.96</v>
      </c>
      <c r="AM34" s="21" t="str">
        <f>G32</f>
        <v>Islande</v>
      </c>
      <c r="AN34" s="22">
        <f>SUM(AR34:AU34)</f>
        <v>2</v>
      </c>
      <c r="AO34" s="23">
        <f>F32+F35+E37</f>
        <v>2</v>
      </c>
      <c r="AP34" s="22">
        <f>E32+E35+F37</f>
        <v>5</v>
      </c>
      <c r="AQ34" s="24">
        <f>AO34-AP34</f>
        <v>-3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1</v>
      </c>
      <c r="AU34" s="22">
        <f>IF(ISBLANK(F35),0,IF(F35&gt;E35,3,IF(F35=E35,1,0)))</f>
        <v>1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9701</v>
      </c>
      <c r="BA34" s="22">
        <f>10000*(AR34+AU34)+(F32-E32+F35-E35)*100+(F32+F35)</f>
        <v>9701</v>
      </c>
      <c r="BB34" s="22" t="s">
        <v>73</v>
      </c>
      <c r="BC34" s="24">
        <f>10000*(AT34+AU34)+(F35-E35+E37-F37)*100+(F35+E37)</f>
        <v>20002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officiels'!H35,'C'!E35='Résultats officiels'!E35,'Résultats officiels'!F35='C'!F35),1,""))</f>
        <v/>
      </c>
      <c r="D35" s="68" t="str">
        <f>G33</f>
        <v>Nigéria</v>
      </c>
      <c r="E35" s="217">
        <v>1</v>
      </c>
      <c r="F35" s="217">
        <v>1</v>
      </c>
      <c r="G35" s="73" t="str">
        <f>G32</f>
        <v>Islande</v>
      </c>
      <c r="H35" s="95">
        <f t="shared" si="0"/>
        <v>3</v>
      </c>
      <c r="I35" s="106">
        <f>AI35</f>
        <v>3</v>
      </c>
      <c r="J35" s="68" t="str">
        <f>INDEX(AM33:AM36,MATCH(AK35,$AL33:$AL36,0))</f>
        <v>Islande</v>
      </c>
      <c r="K35" s="111">
        <f>INDEX(AN33:AN36,MATCH(AK35,$AL33:$AL36,0))</f>
        <v>2</v>
      </c>
      <c r="L35" s="112">
        <f>INDEX(AO33:AO36,MATCH(AK35,$AL33:$AL36,0))</f>
        <v>2</v>
      </c>
      <c r="M35" s="111">
        <f>INDEX(AP33:AP36,MATCH(AK35,$AL33:$AL36,0))</f>
        <v>5</v>
      </c>
      <c r="N35" s="113">
        <f>INDEX(AQ33:AQ36,MATCH(AK35,$AL33:$AL36,0))</f>
        <v>-3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2.96</v>
      </c>
      <c r="AL35" s="28">
        <f>SUM(BD35:BG35)+2.47</f>
        <v>1.9700000000000002</v>
      </c>
      <c r="AM35" s="21" t="str">
        <f>D33</f>
        <v>Croatie</v>
      </c>
      <c r="AN35" s="22">
        <f>SUM(AR35:AU35)</f>
        <v>4</v>
      </c>
      <c r="AO35" s="23">
        <f>E33+F34+F37</f>
        <v>4</v>
      </c>
      <c r="AP35" s="22">
        <f>F33+E34+E37</f>
        <v>4</v>
      </c>
      <c r="AQ35" s="24">
        <f>AO35-AP35</f>
        <v>0</v>
      </c>
      <c r="AR35" s="22">
        <f>IF(ISBLANK(F34),0,IF(AT33=3,0,IF(AT33=1,1,3)))</f>
        <v>0</v>
      </c>
      <c r="AS35" s="22">
        <f>IF(ISBLANK(F37),0,IF(F37&gt;E37,3,IF(F37=E37,1,0)))</f>
        <v>1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9902</v>
      </c>
      <c r="BA35" s="22" t="s">
        <v>73</v>
      </c>
      <c r="BB35" s="22">
        <f>10000*(AR35+AU35)+(E33-F33+F34-E34)*100+(E33+F34)</f>
        <v>30003</v>
      </c>
      <c r="BC35" s="24">
        <f>10000*(AS35+AU35)+(E33-F33+F37-E37)*100+(E33+F37)</f>
        <v>40103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officiels'!H36,'C'!E36='Résultats officiels'!E36,'Résultats officiels'!F36='C'!F36),1,""))</f>
        <v/>
      </c>
      <c r="D36" s="68" t="str">
        <f>G33</f>
        <v>Nigéria</v>
      </c>
      <c r="E36" s="217">
        <v>0</v>
      </c>
      <c r="F36" s="217">
        <v>2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Nigéria</v>
      </c>
      <c r="K36" s="115">
        <f>INDEX(AN33:AN36,MATCH(AK36,$AL33:$AL36,0))</f>
        <v>1</v>
      </c>
      <c r="L36" s="116">
        <f>INDEX(AO33:AO36,MATCH(AK36,$AL33:$AL36,0))</f>
        <v>2</v>
      </c>
      <c r="M36" s="115">
        <f>INDEX(AP33:AP36,MATCH(AK36,$AL33:$AL36,0))</f>
        <v>5</v>
      </c>
      <c r="N36" s="117">
        <f>INDEX(AQ33:AQ36,MATCH(AK36,$AL33:$AL36,0))</f>
        <v>-3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officiels'!U38='C'!U36),"E",""))</f>
        <v>E</v>
      </c>
      <c r="R36" s="98" t="str">
        <f>IF('Résultats officiels'!O36=0,"",IF(AND(U36='Résultats officiels'!U36,'Résultats officiels'!U37='C'!U37),"A",""))</f>
        <v/>
      </c>
      <c r="S36" s="286" t="str">
        <f>IF(O36=0,"",IF(AND(R36="A",O36='Résultats officiels'!O36),1,IF(AND('C'!R37="A",'C'!O36='Résultats officiels'!O38),1,"")))</f>
        <v/>
      </c>
      <c r="T36" s="297" t="str">
        <f>IF(O36=0,"",IF(AND(R36="A",O36='Résultats officiels'!O36,V36='Résultats officiels'!V36,'Résultats officiels'!V37='C'!V37),1,IF(AND('C'!R37="A",'C'!O36='Résultats officiels'!O38,'C'!V36='Résultats officiels'!V38,'Résultats officiels'!V39='C'!V37),1,"")))</f>
        <v/>
      </c>
      <c r="U36" s="128" t="str">
        <f>IF(100*V26+W26&gt;100*V27+W27,U26,IF(100*V26+W26&lt;100*V27+W27,U27,IF(X27*X26=1,"-",CONCATENATE(U26," ou ",U27))))</f>
        <v>France</v>
      </c>
      <c r="V36" s="218">
        <v>1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3.98</v>
      </c>
      <c r="AL36" s="30">
        <f>SUM(BD36:BG36)+2.48</f>
        <v>3.98</v>
      </c>
      <c r="AM36" s="31" t="str">
        <f>G33</f>
        <v>Nigéria</v>
      </c>
      <c r="AN36" s="27">
        <f>SUM(AR36:AU36)</f>
        <v>1</v>
      </c>
      <c r="AO36" s="32">
        <f>F33+E35+E36</f>
        <v>2</v>
      </c>
      <c r="AP36" s="27">
        <f>E33+F35+F36</f>
        <v>5</v>
      </c>
      <c r="AQ36" s="33">
        <f>AO36-AP36</f>
        <v>-3</v>
      </c>
      <c r="AR36" s="27">
        <f>IF(ISBLANK(E36),0,IF(AU33=3,0,IF(AU33=1,1,3)))</f>
        <v>0</v>
      </c>
      <c r="AS36" s="27">
        <f>IF(ISBLANK(E35),0,IF(AU34=3,0,IF(AU34=1,1,3)))</f>
        <v>1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9801</v>
      </c>
      <c r="BB36" s="27">
        <f>10000*(AR36+AT36)+(E36-F36+F33-E33)*100+(E36+F33)</f>
        <v>-299</v>
      </c>
      <c r="BC36" s="33">
        <f>10000*(AS36+AT36)+(E35-F35+F33-E33)*100+(E35+F33)</f>
        <v>9902</v>
      </c>
      <c r="BD36" s="34">
        <f>-BG33</f>
        <v>0.5</v>
      </c>
      <c r="BE36" s="35">
        <f>-BG34</f>
        <v>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officiels'!H37,'C'!E37='Résultats officiels'!E37,'Résultats officiels'!F37='C'!F37),1,""))</f>
        <v/>
      </c>
      <c r="D37" s="71" t="str">
        <f>G32</f>
        <v>Islande</v>
      </c>
      <c r="E37" s="217">
        <v>1</v>
      </c>
      <c r="F37" s="217">
        <v>1</v>
      </c>
      <c r="G37" s="74" t="str">
        <f>D33</f>
        <v>Croatie</v>
      </c>
      <c r="H37" s="95">
        <f t="shared" si="0"/>
        <v>3</v>
      </c>
      <c r="I37" s="118"/>
      <c r="J37" s="119" t="str">
        <f>IF(OR(I35&lt;3,I34&lt;2),"TIRAGE AU SORT !!!"," ")</f>
        <v xml:space="preserve"> </v>
      </c>
      <c r="K37" s="167"/>
      <c r="L37" s="167"/>
      <c r="M37" s="167"/>
      <c r="N37" s="167"/>
      <c r="O37" s="293"/>
      <c r="P37" s="293"/>
      <c r="Q37" s="97" t="str">
        <f>IF(AND('Résultats officiels'!O36&gt;0,U37='Résultats officiels'!U37),"E",IF(AND('Résultats officiels'!O38&gt;0,'Résultats officiels'!U39='C'!U37),"E",""))</f>
        <v/>
      </c>
      <c r="R37" s="98" t="str">
        <f>IF('Résultats officiels'!O38=0,"",IF(AND(U36='Résultats officiels'!U38,'Résultats officiels'!U39='C'!U37),"A",""))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2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69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officiels'!U36='C'!U38),"E",""))</f>
        <v/>
      </c>
      <c r="R38" s="98" t="str">
        <f>IF('Résultats officiels'!O38=0,"",IF(AND(U38='Résultats officiels'!U38,'Résultats officiels'!U39='C'!U39),"A",""))</f>
        <v/>
      </c>
      <c r="S38" s="286" t="str">
        <f>IF(O38=0,"",IF(AND(R38="A",O38='Résultats officiels'!O38),1,IF(AND('C'!R39="A",'C'!O38='Résultats officiels'!O36),1,"")))</f>
        <v/>
      </c>
      <c r="T38" s="297" t="str">
        <f>IF(O38=0,"",IF(AND(R38="A",O38='Résultats officiels'!O38,V38='Résultats officiels'!V38,'Résultats officiels'!V39='C'!V39),1,IF(AND('C'!R39="A",'C'!O38='Résultats officiels'!O36,'C'!V38='Résultats officiels'!V36,'Résultats officiels'!V37='C'!V39),1,"")))</f>
        <v/>
      </c>
      <c r="U38" s="125" t="str">
        <f>IF(100*V28+W28&gt;100*V29+W29,U28,IF(100*V28+W28&lt;100*V29+W29,U29,IF(X30*X31=1,"-",CONCATENATE(U28," ou ",U29))))</f>
        <v>Espagne</v>
      </c>
      <c r="V38" s="218">
        <v>2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69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officiels'!U37='C'!U39),"E",""))</f>
        <v/>
      </c>
      <c r="R39" s="98" t="str">
        <f>IF('Résultats officiels'!O36=0,"",IF(AND(U38='Résultats officiels'!U36,'Résultats officiels'!U37='C'!U39),"A",""))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1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>
        <f>IF(H40=0,"",IF(H40='Résultats officiels'!H40,1,""))</f>
        <v>1</v>
      </c>
      <c r="C40" s="75" t="str">
        <f>IF(H40=0,"",IF(AND(H40='Résultats officiels'!H40,'C'!E40='Résultats officiels'!E40,'Résultats officiels'!F40='C'!F40),1,""))</f>
        <v/>
      </c>
      <c r="D40" s="67" t="s">
        <v>83</v>
      </c>
      <c r="E40" s="217">
        <v>1</v>
      </c>
      <c r="F40" s="217">
        <v>2</v>
      </c>
      <c r="G40" s="72" t="s">
        <v>128</v>
      </c>
      <c r="H40" s="95">
        <f t="shared" si="0"/>
        <v>2</v>
      </c>
      <c r="I40" s="169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officiels'!H41,'C'!E41='Résultats officiels'!E41,'Résultats officiels'!F41='C'!F41),1,""))</f>
        <v/>
      </c>
      <c r="D41" s="68" t="s">
        <v>36</v>
      </c>
      <c r="E41" s="217">
        <v>3</v>
      </c>
      <c r="F41" s="217">
        <v>1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9</v>
      </c>
      <c r="M41" s="103">
        <f>INDEX(AP41:AP44,MATCH(AK41,$AL41:$AL44,0))</f>
        <v>1</v>
      </c>
      <c r="N41" s="123">
        <f>INDEX(AQ41:AQ44,MATCH(AK41,$AL41:$AL44,0))</f>
        <v>8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3.95</v>
      </c>
      <c r="AM41" s="21" t="str">
        <f>D40</f>
        <v>Costa Rica</v>
      </c>
      <c r="AN41" s="22">
        <f>SUM(AR41:AU41)</f>
        <v>0</v>
      </c>
      <c r="AO41" s="23">
        <f>E40+E42+F44</f>
        <v>1</v>
      </c>
      <c r="AP41" s="22">
        <f>F40+F42+E44</f>
        <v>6</v>
      </c>
      <c r="AQ41" s="24">
        <f>AO41-AP41</f>
        <v>-5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-399</v>
      </c>
      <c r="BA41" s="22">
        <f>10000*(AS41+AU41)+(E40-F40+F44-E44)*100+(E40+F44)</f>
        <v>-199</v>
      </c>
      <c r="BB41" s="22">
        <f>10000*(AT41+AU41)+(F44-E44+E42-F42)*100+(F44+E42)</f>
        <v>-400</v>
      </c>
      <c r="BC41" s="24" t="s">
        <v>73</v>
      </c>
      <c r="BD41" s="23" t="s">
        <v>73</v>
      </c>
      <c r="BE41" s="25">
        <f>IF($AN41&gt;$AN42,-0.5,IF($AN42&gt;$AN41,0.5,IF(AW41,-0.5,IF(AV42,0.5,BU41))))</f>
        <v>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officiels'!H42,'C'!E42='Résultats officiels'!E42,'Résultats officiels'!F42='C'!F42),1,""))</f>
        <v/>
      </c>
      <c r="D42" s="68" t="str">
        <f>D40</f>
        <v>Costa Rica</v>
      </c>
      <c r="E42" s="217">
        <v>0</v>
      </c>
      <c r="F42" s="217">
        <v>3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4</v>
      </c>
      <c r="L42" s="109">
        <f>INDEX(AO41:AO44,MATCH(AK42,$AL41:$AL44,0))</f>
        <v>3</v>
      </c>
      <c r="M42" s="108">
        <f>INDEX(AP41:AP44,MATCH(AK42,$AL41:$AL44,0))</f>
        <v>4</v>
      </c>
      <c r="N42" s="110">
        <f>INDEX(AQ41:AQ44,MATCH(AK42,$AL41:$AL44,0))</f>
        <v>-1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2.96</v>
      </c>
      <c r="AM42" s="21" t="str">
        <f>G40</f>
        <v>Serbie</v>
      </c>
      <c r="AN42" s="22">
        <f>SUM(AR42:AU42)</f>
        <v>4</v>
      </c>
      <c r="AO42" s="23">
        <f>F40+F43+E45</f>
        <v>3</v>
      </c>
      <c r="AP42" s="22">
        <f>E40+E43+F45</f>
        <v>5</v>
      </c>
      <c r="AQ42" s="24">
        <f>AO42-AP42</f>
        <v>-2</v>
      </c>
      <c r="AR42" s="22">
        <f>IF(ISBLANK(F40),0,IF(AS41=3,0,IF(AS41=1,1,3)))</f>
        <v>3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1</v>
      </c>
      <c r="AV42" s="23" t="b">
        <f>(10*(AQ41-AQ42)+AO41-AO42&lt;0)</f>
        <v>1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29802</v>
      </c>
      <c r="BA42" s="22">
        <f>10000*(AR42+AU42)+(F40-E40+F43-E43)*100+(F40+F43)</f>
        <v>40103</v>
      </c>
      <c r="BB42" s="22" t="s">
        <v>73</v>
      </c>
      <c r="BC42" s="24">
        <f>10000*(AT42+AU42)+(F43-E43+E45-F45)*100+(F43+E45)</f>
        <v>9701</v>
      </c>
      <c r="BD42" s="29">
        <f>-BE41</f>
        <v>-0.5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officiels'!H43,'C'!E43='Résultats officiels'!E43,'Résultats officiels'!F43='C'!F43),1,""))</f>
        <v/>
      </c>
      <c r="D43" s="68" t="str">
        <f>G41</f>
        <v>Suisse</v>
      </c>
      <c r="E43" s="217">
        <v>1</v>
      </c>
      <c r="F43" s="217">
        <v>1</v>
      </c>
      <c r="G43" s="73" t="str">
        <f>G40</f>
        <v>Serbie</v>
      </c>
      <c r="H43" s="95">
        <f t="shared" si="0"/>
        <v>3</v>
      </c>
      <c r="I43" s="106">
        <f>AI43</f>
        <v>3</v>
      </c>
      <c r="J43" s="68" t="str">
        <f>INDEX(AM41:AM44,MATCH(AK43,$AL41:$AL44,0))</f>
        <v>Serbie</v>
      </c>
      <c r="K43" s="111">
        <f>INDEX(AN41:AN44,MATCH(AK43,$AL41:$AL44,0))</f>
        <v>4</v>
      </c>
      <c r="L43" s="112">
        <f>INDEX(AO41:AO44,MATCH(AK43,$AL41:$AL44,0))</f>
        <v>3</v>
      </c>
      <c r="M43" s="111">
        <f>INDEX(AP41:AP44,MATCH(AK43,$AL41:$AL44,0))</f>
        <v>5</v>
      </c>
      <c r="N43" s="113">
        <f>INDEX(AQ41:AQ44,MATCH(AK43,$AL41:$AL44,0))</f>
        <v>-2</v>
      </c>
      <c r="O43" s="173"/>
      <c r="P43" s="173"/>
      <c r="Q43" s="97" t="str">
        <f>IF(AND('Résultats officiels'!O41&gt;0,U43='Résultats officiels'!U43),"E",IF(AND('Résultats officiels'!O41&gt;0,'Résultats officiels'!U44='C'!U43),"E",""))</f>
        <v/>
      </c>
      <c r="R43" s="98" t="str">
        <f>IF('Résultats officiels'!O41=0,"",IF(AND(U43='Résultats officiels'!U43,'Résultats officiels'!U44='C'!U44),"A",""))</f>
        <v/>
      </c>
      <c r="S43" s="286" t="str">
        <f>IF(O41=0,"",IF(AND(R43="A",O41='Résultats officiels'!O41),1,IF(AND('C'!R44="A",'C'!O41='Résultats officiels'!O41),1,"")))</f>
        <v/>
      </c>
      <c r="T43" s="287" t="str">
        <f>IF(O41=0,"",IF(AND(R43="A",O41='Résultats officiels'!O41,V43='Résultats officiels'!V43,'Résultats officiels'!V44='C'!V44),1,IF(AND('C'!R44="A",'C'!O41='Résultats officiels'!O41,'C'!V43='Résultats officiels'!V44,'Résultats officiels'!V43='C'!V44),1,"")))</f>
        <v/>
      </c>
      <c r="U43" s="125" t="str">
        <f>IF(100*V36+W36&gt;100*V37+W37,U36,IF(100*V36+W36&lt;100*V37+W37,U37," - "))</f>
        <v>Brésil</v>
      </c>
      <c r="V43" s="218">
        <v>3</v>
      </c>
      <c r="W43" s="100"/>
      <c r="X43" s="147" t="str">
        <f>IF(AND('Résultats officiels'!X41&gt;0,AA43='Résultats officiels'!AA43),"E",IF(AND('Résultats officiels'!X41&gt;0,'Résultats officiels'!AA44='C'!AA43),"E",""))</f>
        <v/>
      </c>
      <c r="Y43" s="286" t="str">
        <f>IF(X41=0,"",IF(AND(X45="A",X41='Résultats officiels'!X41),1,IF(AND(X46="A",'C'!X41='Résultats officiels'!X41),1,"")))</f>
        <v/>
      </c>
      <c r="Z43" s="287" t="str">
        <f>IF(X41=0,"",IF(AND(X45="A",X41='Résultats officiels'!X41,AB43='Résultats officiels'!AB43,'Résultats officiels'!AB44='C'!AB44),1,IF(AND('C'!X46="A",'C'!X41='Résultats officiels'!X41,'C'!AB43='Résultats officiels'!AB44,'Résultats officiels'!AB43='C'!AB44),1,"")))</f>
        <v/>
      </c>
      <c r="AA43" s="100" t="str">
        <f>IF(100*V36+W36&gt;100*V37+W37,U37,IF(100*V36+W36&lt;100*V37+W37,U36," - "))</f>
        <v>France</v>
      </c>
      <c r="AB43" s="217">
        <v>2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2.96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9</v>
      </c>
      <c r="AP43" s="22">
        <f>F41+E42+E45</f>
        <v>1</v>
      </c>
      <c r="AQ43" s="24">
        <f>AO43-AP43</f>
        <v>8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60606</v>
      </c>
      <c r="BA43" s="22" t="s">
        <v>73</v>
      </c>
      <c r="BB43" s="22">
        <f>10000*(AR43+AU43)+(E41-F41+F42-E42)*100+(E41+F42)</f>
        <v>60506</v>
      </c>
      <c r="BC43" s="24">
        <f>10000*(AS43+AU43)+(E41-F41+F45-E45)*100+(E41+F45)</f>
        <v>60506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officiels'!H44,'C'!E44='Résultats officiels'!E44,'Résultats officiels'!F44='C'!F44),1,""))</f>
        <v/>
      </c>
      <c r="D44" s="68" t="str">
        <f>G41</f>
        <v>Suisse</v>
      </c>
      <c r="E44" s="217">
        <v>1</v>
      </c>
      <c r="F44" s="217">
        <v>0</v>
      </c>
      <c r="G44" s="73" t="str">
        <f>D40</f>
        <v>Costa Rica</v>
      </c>
      <c r="H44" s="95">
        <f t="shared" si="0"/>
        <v>1</v>
      </c>
      <c r="I44" s="114">
        <f>AI44</f>
        <v>4</v>
      </c>
      <c r="J44" s="71" t="str">
        <f>INDEX(AM41:AM44,MATCH(AK44,$AL41:$AL44,0))</f>
        <v>Costa Rica</v>
      </c>
      <c r="K44" s="115">
        <f>INDEX(AN41:AN44,MATCH(AK44,$AL41:$AL44,0))</f>
        <v>0</v>
      </c>
      <c r="L44" s="116">
        <f>INDEX(AO41:AO44,MATCH(AK44,$AL41:$AL44,0))</f>
        <v>1</v>
      </c>
      <c r="M44" s="115">
        <f>INDEX(AP41:AP44,MATCH(AK44,$AL41:$AL44,0))</f>
        <v>6</v>
      </c>
      <c r="N44" s="117">
        <f>INDEX(AQ41:AQ44,MATCH(AK44,$AL41:$AL44,0))</f>
        <v>-5</v>
      </c>
      <c r="O44" s="173"/>
      <c r="P44" s="173"/>
      <c r="Q44" s="97" t="str">
        <f>IF(AND('Résultats officiels'!O41&gt;0,U44='Résultats officiels'!U44),"E",IF(AND('Résultats officiels'!O41&gt;0,'Résultats officiels'!U43='C'!U44),"E",""))</f>
        <v/>
      </c>
      <c r="R44" s="98" t="str">
        <f>IF('Résultats officiels'!O41=0,"",IF(AND(U43='Résultats officiels'!U44,'Résultats officiels'!U43='C'!U44),"A",""))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Espagne</v>
      </c>
      <c r="V44" s="219">
        <v>2</v>
      </c>
      <c r="W44" s="100"/>
      <c r="X44" s="147" t="str">
        <f>IF(AND('Résultats officiels'!X41&gt;0,AA44='Résultats officiels'!AA44),"E",IF(AND('Résultats officiels'!X41&gt;0,'Résultats officiels'!AA43='C'!AA44),"E",""))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Allemagne</v>
      </c>
      <c r="AB44" s="219">
        <v>3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3.95</v>
      </c>
      <c r="AL44" s="30">
        <f>SUM(BD44:BG44)+2.48</f>
        <v>1.98</v>
      </c>
      <c r="AM44" s="31" t="str">
        <f>G41</f>
        <v>Suisse</v>
      </c>
      <c r="AN44" s="27">
        <f>SUM(AR44:AU44)</f>
        <v>4</v>
      </c>
      <c r="AO44" s="32">
        <f>F41+E43+E44</f>
        <v>3</v>
      </c>
      <c r="AP44" s="27">
        <f>E41+F43+F44</f>
        <v>4</v>
      </c>
      <c r="AQ44" s="33">
        <f>AO44-AP44</f>
        <v>-1</v>
      </c>
      <c r="AR44" s="27">
        <f>IF(ISBLANK(E44),0,IF(AU41=3,0,IF(AU41=1,1,3)))</f>
        <v>3</v>
      </c>
      <c r="AS44" s="27">
        <f>IF(ISBLANK(E43),0,IF(AU42=3,0,IF(AU42=1,1,3)))</f>
        <v>1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40102</v>
      </c>
      <c r="BB44" s="27">
        <f>10000*(AR44+AT44)+(E44-F44+F41-E41)*100+(E44+F41)</f>
        <v>29902</v>
      </c>
      <c r="BC44" s="33">
        <f>10000*(AS44+AT44)+(E43-F43+F41-E41)*100+(E43+F41)</f>
        <v>9802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officiels'!H45,'C'!E45='Résultats officiels'!E45,'Résultats officiels'!F45='C'!F45),1,""))</f>
        <v/>
      </c>
      <c r="D45" s="71" t="str">
        <f>G40</f>
        <v>Serbie</v>
      </c>
      <c r="E45" s="217">
        <v>0</v>
      </c>
      <c r="F45" s="217">
        <v>3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67"/>
      <c r="L45" s="167"/>
      <c r="M45" s="167"/>
      <c r="N45" s="167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officiels'!AA44='C'!AA44),"A",""))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69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officiels'!U46='C'!U46),"C","")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Brésil</v>
      </c>
      <c r="V46" s="130"/>
      <c r="W46" s="95"/>
      <c r="X46" s="148" t="str">
        <f>IF('Résultats officiels'!X41=0,"",IF(AND(AA43='Résultats officiels'!AA44,'Résultats officiels'!AA43='C'!AA44),"A",""))</f>
        <v/>
      </c>
      <c r="Y46" s="288" t="s">
        <v>92</v>
      </c>
      <c r="Z46" s="257"/>
      <c r="AA46" s="282" t="str">
        <f>IF(100*V43+W43&gt;100*V44+W44,U44,IF(100*V44+W44&gt;100*V43+W43,U43,"-"))</f>
        <v>Espagne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69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officiels'!AA46='C'!AA46),"S","")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officiels'!H48,'C'!E48='Résultats officiels'!E48,'Résultats officiels'!F48='C'!F48),1,""))</f>
        <v/>
      </c>
      <c r="D48" s="67" t="s">
        <v>100</v>
      </c>
      <c r="E48" s="217">
        <v>3</v>
      </c>
      <c r="F48" s="217">
        <v>1</v>
      </c>
      <c r="G48" s="72" t="s">
        <v>72</v>
      </c>
      <c r="H48" s="95">
        <f t="shared" si="0"/>
        <v>1</v>
      </c>
      <c r="I48" s="169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Allemagne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 t="str">
        <f>IF(H49=0,"",IF(AND(H49='Résultats officiels'!H49,'C'!E49='Résultats officiels'!E49,'Résultats officiels'!F49='C'!F49),1,""))</f>
        <v/>
      </c>
      <c r="D49" s="68" t="s">
        <v>129</v>
      </c>
      <c r="E49" s="217">
        <v>2</v>
      </c>
      <c r="F49" s="217">
        <v>1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8</v>
      </c>
      <c r="M49" s="103">
        <f>INDEX(AP49:AP52,MATCH(AK49,$AL49:$AL52,0))</f>
        <v>2</v>
      </c>
      <c r="N49" s="123">
        <f>INDEX(AQ49:AQ52,MATCH(AK49,$AL49:$AL52,0))</f>
        <v>6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8</v>
      </c>
      <c r="AP49" s="22">
        <f>F48+F50+E52</f>
        <v>2</v>
      </c>
      <c r="AQ49" s="24">
        <f>AO49-AP49</f>
        <v>6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60305</v>
      </c>
      <c r="BA49" s="22">
        <f>10000*(AS49+AU49)+(E48-F48+F52-E52)*100+(E48+F52)</f>
        <v>60506</v>
      </c>
      <c r="BB49" s="22">
        <f>10000*(AT49+AU49)+(F52-E52+E50-F50)*100+(F52+E50)</f>
        <v>60405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>
        <f>IF(H50=0,"",IF(AND(H50='Résultats officiels'!H50,'C'!E50='Résultats officiels'!E50,'Résultats officiels'!F50='C'!F50),1,""))</f>
        <v>1</v>
      </c>
      <c r="D50" s="68" t="str">
        <f>D48</f>
        <v>Allemagne</v>
      </c>
      <c r="E50" s="217">
        <v>2</v>
      </c>
      <c r="F50" s="217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Suède</v>
      </c>
      <c r="K50" s="108">
        <f>INDEX(AN49:AN52,MATCH(AK50,$AL49:$AL52,0))</f>
        <v>4</v>
      </c>
      <c r="L50" s="109">
        <f>INDEX(AO49:AO52,MATCH(AK50,$AL49:$AL52,0))</f>
        <v>4</v>
      </c>
      <c r="M50" s="108">
        <f>INDEX(AP49:AP52,MATCH(AK50,$AL49:$AL52,0))</f>
        <v>4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France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1.9700000000000002</v>
      </c>
      <c r="AL50" s="28">
        <f>SUM(BD50:BG50)+2.46</f>
        <v>2.96</v>
      </c>
      <c r="AM50" s="21" t="str">
        <f>G48</f>
        <v>Mexique</v>
      </c>
      <c r="AN50" s="22">
        <f>SUM(AR50:AU50)</f>
        <v>2</v>
      </c>
      <c r="AO50" s="23">
        <f>F48+F51+E53</f>
        <v>3</v>
      </c>
      <c r="AP50" s="22">
        <f>E48+E51+F53</f>
        <v>5</v>
      </c>
      <c r="AQ50" s="24">
        <f>AO50-AP50</f>
        <v>-2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1</v>
      </c>
      <c r="AU50" s="22">
        <f>IF(ISBLANK(F51),0,IF(F51&gt;E51,3,IF(F51=E51,1,0)))</f>
        <v>1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1</v>
      </c>
      <c r="AZ50" s="23">
        <f>10000*(AR50+AT50)+(F48-E48+E53-F53)*100+(F48+E53)</f>
        <v>9802</v>
      </c>
      <c r="BA50" s="22">
        <f>10000*(AR50+AU50)+(F48-E48+F51-E51)*100+(F48+F51)</f>
        <v>9802</v>
      </c>
      <c r="BB50" s="22" t="s">
        <v>73</v>
      </c>
      <c r="BC50" s="24">
        <f>10000*(AT50+AU50)+(F51-E51+E53-F53)*100+(F51+E53)</f>
        <v>20002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officiels'!H51,'C'!E51='Résultats officiels'!E51,'Résultats officiels'!F51='C'!F51),1,""))</f>
        <v/>
      </c>
      <c r="D51" s="68" t="str">
        <f>G49</f>
        <v>Corée du Sud</v>
      </c>
      <c r="E51" s="217">
        <v>1</v>
      </c>
      <c r="F51" s="217">
        <v>1</v>
      </c>
      <c r="G51" s="73" t="str">
        <f>G48</f>
        <v>Mexique</v>
      </c>
      <c r="H51" s="95">
        <f t="shared" si="0"/>
        <v>3</v>
      </c>
      <c r="I51" s="106">
        <f>AI51</f>
        <v>3</v>
      </c>
      <c r="J51" s="68" t="str">
        <f>INDEX(AM49:AM52,MATCH(AK51,$AL49:$AL52,0))</f>
        <v>Mexique</v>
      </c>
      <c r="K51" s="111">
        <f>INDEX(AN49:AN52,MATCH(AK51,$AL49:$AL52,0))</f>
        <v>2</v>
      </c>
      <c r="L51" s="112">
        <f>INDEX(AO49:AO52,MATCH(AK51,$AL49:$AL52,0))</f>
        <v>3</v>
      </c>
      <c r="M51" s="111">
        <f>INDEX(AP49:AP52,MATCH(AK51,$AL49:$AL52,0))</f>
        <v>5</v>
      </c>
      <c r="N51" s="113">
        <f>INDEX(AQ49:AQ52,MATCH(AK51,$AL49:$AL52,0))</f>
        <v>-2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23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2.96</v>
      </c>
      <c r="AL51" s="28">
        <f>SUM(BD51:BG51)+2.47</f>
        <v>1.9700000000000002</v>
      </c>
      <c r="AM51" s="21" t="str">
        <f>D49</f>
        <v>Suède</v>
      </c>
      <c r="AN51" s="22">
        <f>SUM(AR51:AU51)</f>
        <v>4</v>
      </c>
      <c r="AO51" s="23">
        <f>E49+F50+F53</f>
        <v>4</v>
      </c>
      <c r="AP51" s="22">
        <f>F49+E50+E53</f>
        <v>4</v>
      </c>
      <c r="AQ51" s="24">
        <f>AO51-AP51</f>
        <v>0</v>
      </c>
      <c r="AR51" s="22">
        <f>IF(ISBLANK(F50),0,IF(AT49=3,0,IF(AT49=1,1,3)))</f>
        <v>0</v>
      </c>
      <c r="AS51" s="22">
        <f>IF(ISBLANK(F53),0,IF(F53&gt;E53,3,IF(F53=E53,1,0)))</f>
        <v>1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1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9902</v>
      </c>
      <c r="BA51" s="22" t="s">
        <v>73</v>
      </c>
      <c r="BB51" s="22">
        <f>10000*(AR51+AU51)+(E49-F49+F50-E50)*100+(E49+F50)</f>
        <v>30003</v>
      </c>
      <c r="BC51" s="24">
        <f>10000*(AS51+AU51)+(E49-F49+F53-E53)*100+(E49+F53)</f>
        <v>40103</v>
      </c>
      <c r="BD51" s="29">
        <f>-BF49</f>
        <v>0.5</v>
      </c>
      <c r="BE51" s="25">
        <f>-BF50</f>
        <v>-0.5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officiels'!H52,'C'!E52='Résultats officiels'!E52,'Résultats officiels'!F52='C'!F52),1,""))</f>
        <v/>
      </c>
      <c r="D52" s="68" t="str">
        <f>G49</f>
        <v>Corée du Sud</v>
      </c>
      <c r="E52" s="217">
        <v>0</v>
      </c>
      <c r="F52" s="217">
        <v>3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1</v>
      </c>
      <c r="L52" s="116">
        <f>INDEX(AO49:AO52,MATCH(AK52,$AL49:$AL52,0))</f>
        <v>2</v>
      </c>
      <c r="M52" s="115">
        <f>INDEX(AP49:AP52,MATCH(AK52,$AL49:$AL52,0))</f>
        <v>6</v>
      </c>
      <c r="N52" s="117">
        <f>INDEX(AQ49:AQ52,MATCH(AK52,$AL49:$AL52,0))</f>
        <v>-4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1</v>
      </c>
      <c r="AO52" s="32">
        <f>F49+E51+E52</f>
        <v>2</v>
      </c>
      <c r="AP52" s="27">
        <f>E49+F51+F52</f>
        <v>6</v>
      </c>
      <c r="AQ52" s="33">
        <f>AO52-AP52</f>
        <v>-4</v>
      </c>
      <c r="AR52" s="27">
        <f>IF(ISBLANK(E52),0,IF(AU49=3,0,IF(AU49=1,1,3)))</f>
        <v>0</v>
      </c>
      <c r="AS52" s="27">
        <f>IF(ISBLANK(E51),0,IF(AU50=3,0,IF(AU50=1,1,3)))</f>
        <v>1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9701</v>
      </c>
      <c r="BB52" s="27">
        <f>10000*(AR52+AT52)+(E52-F52+F49-E49)*100+(E52+F49)</f>
        <v>-399</v>
      </c>
      <c r="BC52" s="33">
        <f>10000*(AS52+AT52)+(E51-F51+F49-E49)*100+(E51+F49)</f>
        <v>9902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officiels'!H53,'C'!E53='Résultats officiels'!E53,'Résultats officiels'!F53='C'!F53),1,""))</f>
        <v/>
      </c>
      <c r="D53" s="71" t="str">
        <f>G48</f>
        <v>Mexique</v>
      </c>
      <c r="E53" s="217">
        <v>1</v>
      </c>
      <c r="F53" s="217">
        <v>1</v>
      </c>
      <c r="G53" s="74" t="str">
        <f>D49</f>
        <v>Suède</v>
      </c>
      <c r="H53" s="95">
        <f t="shared" si="0"/>
        <v>3</v>
      </c>
      <c r="I53" s="118"/>
      <c r="J53" s="119" t="str">
        <f>IF(OR(I51&lt;3,I50&lt;2),"TIRAGE AU SORT !!!"," ")</f>
        <v xml:space="preserve"> </v>
      </c>
      <c r="K53" s="167"/>
      <c r="L53" s="167"/>
      <c r="M53" s="167"/>
      <c r="N53" s="167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6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69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69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19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>
        <f>IF(H56=0,"",IF(AND(H56='Résultats officiels'!H56,'C'!E56='Résultats officiels'!E56,'Résultats officiels'!F56='C'!F56),1,""))</f>
        <v>1</v>
      </c>
      <c r="D56" s="67" t="s">
        <v>103</v>
      </c>
      <c r="E56" s="217">
        <v>3</v>
      </c>
      <c r="F56" s="217">
        <v>0</v>
      </c>
      <c r="G56" s="72" t="s">
        <v>130</v>
      </c>
      <c r="H56" s="95">
        <f t="shared" si="0"/>
        <v>1</v>
      </c>
      <c r="I56" s="169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 t="str">
        <f>IF(H57=0,"",IF(AND(H57='Résultats officiels'!H57,'C'!E57='Résultats officiels'!E57,'Résultats officiels'!F57='C'!F57),1,""))</f>
        <v/>
      </c>
      <c r="D57" s="68" t="s">
        <v>131</v>
      </c>
      <c r="E57" s="217">
        <v>0</v>
      </c>
      <c r="F57" s="217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7</v>
      </c>
      <c r="L57" s="104">
        <f>INDEX(AO57:AO60,MATCH(AK57,$AL57:$AL60,0))</f>
        <v>8</v>
      </c>
      <c r="M57" s="103">
        <f>INDEX(AP57:AP60,MATCH(AK57,$AL57:$AL60,0))</f>
        <v>3</v>
      </c>
      <c r="N57" s="123">
        <f>INDEX(AQ57:AQ60,MATCH(AK57,$AL57:$AL60,0))</f>
        <v>5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2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7</v>
      </c>
      <c r="AO57" s="47">
        <f>E56+E58+F60</f>
        <v>8</v>
      </c>
      <c r="AP57" s="46">
        <f>F56+F58+E60</f>
        <v>3</v>
      </c>
      <c r="AQ57" s="48">
        <f>AO57-AP57</f>
        <v>5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1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60506</v>
      </c>
      <c r="BA57" s="46">
        <f>10000*(AS57+AU57)+(E56-F56+F60-E60)*100+(E56+F60)</f>
        <v>40305</v>
      </c>
      <c r="BB57" s="46">
        <f>10000*(AT57+AU57)+(F60-E60+E58-F58)*100+(F60+E58)</f>
        <v>40205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officiels'!H58,'C'!E58='Résultats officiels'!E58,'Résultats officiels'!F58='C'!F58),1,""))</f>
        <v/>
      </c>
      <c r="D58" s="68" t="str">
        <f>D56</f>
        <v>Belgique</v>
      </c>
      <c r="E58" s="217">
        <v>3</v>
      </c>
      <c r="F58" s="217">
        <v>1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7</v>
      </c>
      <c r="L58" s="109">
        <f>INDEX(AO57:AO60,MATCH(AK58,$AL57:$AL60,0))</f>
        <v>6</v>
      </c>
      <c r="M58" s="108">
        <f>INDEX(AP57:AP60,MATCH(AK58,$AL57:$AL60,0))</f>
        <v>2</v>
      </c>
      <c r="N58" s="110">
        <f>INDEX(AQ57:AQ60,MATCH(AK58,$AL57:$AL60,0))</f>
        <v>4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0</v>
      </c>
      <c r="AO58" s="47">
        <f>F56+F59+E61</f>
        <v>0</v>
      </c>
      <c r="AP58" s="46">
        <f>E56+E59+F61</f>
        <v>6</v>
      </c>
      <c r="AQ58" s="48">
        <f>AO58-AP58</f>
        <v>-6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-400</v>
      </c>
      <c r="BA58" s="46">
        <f>10000*(AR58+AU58)+(F56-E56+F59-E59)*100+(F56+F59)</f>
        <v>-500</v>
      </c>
      <c r="BB58" s="46" t="s">
        <v>73</v>
      </c>
      <c r="BC58" s="48">
        <f>10000*(AT58+AU58)+(F59-E59+E61-F61)*100+(F59+E61)</f>
        <v>-300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officiels'!H59,'C'!E59='Résultats officiels'!E59,'Résultats officiels'!F59='C'!F59),1,""))</f>
        <v/>
      </c>
      <c r="D59" s="68" t="str">
        <f>G57</f>
        <v>Angleterre</v>
      </c>
      <c r="E59" s="217">
        <v>2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3</v>
      </c>
      <c r="L59" s="112">
        <f>INDEX(AO57:AO60,MATCH(AK59,$AL57:$AL60,0))</f>
        <v>2</v>
      </c>
      <c r="M59" s="111">
        <f>INDEX(AP57:AP60,MATCH(AK59,$AL57:$AL60,0))</f>
        <v>5</v>
      </c>
      <c r="N59" s="113">
        <f>INDEX(AQ57:AQ60,MATCH(AK59,$AL57:$AL60,0))</f>
        <v>-3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3</v>
      </c>
      <c r="AO59" s="47">
        <f>E57+F58+F61</f>
        <v>2</v>
      </c>
      <c r="AP59" s="46">
        <f>F57+E58+E61</f>
        <v>5</v>
      </c>
      <c r="AQ59" s="48">
        <f>AO59-AP59</f>
        <v>-3</v>
      </c>
      <c r="AR59" s="46">
        <f>IF(ISBLANK(F58),0,IF(AT57=3,0,IF(AT57=1,1,3)))</f>
        <v>0</v>
      </c>
      <c r="AS59" s="46">
        <f>IF(ISBLANK(F61),0,IF(F61&gt;E61,3,IF(F61=E61,1,0)))</f>
        <v>3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29902</v>
      </c>
      <c r="BA59" s="46" t="s">
        <v>73</v>
      </c>
      <c r="BB59" s="46">
        <f>10000*(AR59+AU59)+(E57-F57+F58-E58)*100+(E57+F58)</f>
        <v>-399</v>
      </c>
      <c r="BC59" s="48">
        <f>10000*(AS59+AU59)+(E57-F57+F61-E61)*100+(E57+F61)</f>
        <v>29901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officiels'!H60,'C'!E60='Résultats officiels'!E60,'Résultats officiels'!F60='C'!F60),1,""))</f>
        <v/>
      </c>
      <c r="D60" s="68" t="str">
        <f>G57</f>
        <v>Angleterre</v>
      </c>
      <c r="E60" s="217">
        <v>2</v>
      </c>
      <c r="F60" s="217">
        <v>2</v>
      </c>
      <c r="G60" s="73" t="str">
        <f>D56</f>
        <v>Belgique</v>
      </c>
      <c r="H60" s="95">
        <f t="shared" si="0"/>
        <v>3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0</v>
      </c>
      <c r="L60" s="116">
        <f>INDEX(AO57:AO60,MATCH(AK60,$AL57:$AL60,0))</f>
        <v>0</v>
      </c>
      <c r="M60" s="115">
        <f>INDEX(AP57:AP60,MATCH(AK60,$AL57:$AL60,0))</f>
        <v>6</v>
      </c>
      <c r="N60" s="117">
        <f>INDEX(AQ57:AQ60,MATCH(AK60,$AL57:$AL60,0))</f>
        <v>-6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7</v>
      </c>
      <c r="AO60" s="58">
        <f>F57+E59+E60</f>
        <v>6</v>
      </c>
      <c r="AP60" s="51">
        <f>E57+F59+F60</f>
        <v>2</v>
      </c>
      <c r="AQ60" s="59">
        <f>AO60-AP60</f>
        <v>4</v>
      </c>
      <c r="AR60" s="51">
        <f>IF(ISBLANK(E60),0,IF(AU57=3,0,IF(AU57=1,1,3)))</f>
        <v>1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40204</v>
      </c>
      <c r="BB60" s="51">
        <f>10000*(AR60+AT60)+(E60-F60+F57-E57)*100+(E60+F57)</f>
        <v>40204</v>
      </c>
      <c r="BC60" s="59">
        <f>10000*(AS60+AT60)+(E59-F59+F57-E57)*100+(E59+F57)</f>
        <v>60404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>
        <f>IF(H61=0,"",IF(H61='Résultats officiels'!H61,1,""))</f>
        <v>1</v>
      </c>
      <c r="C61" s="75" t="str">
        <f>IF(H61=0,"",IF(AND(H61='Résultats officiels'!H61,'C'!E61='Résultats officiels'!E61,'Résultats officiels'!F61='C'!F61),1,""))</f>
        <v/>
      </c>
      <c r="D61" s="71" t="str">
        <f>G56</f>
        <v>Panama</v>
      </c>
      <c r="E61" s="217">
        <v>0</v>
      </c>
      <c r="F61" s="217">
        <v>1</v>
      </c>
      <c r="G61" s="74" t="str">
        <f>D57</f>
        <v>Tunisie</v>
      </c>
      <c r="H61" s="95">
        <f t="shared" si="0"/>
        <v>2</v>
      </c>
      <c r="I61" s="118"/>
      <c r="J61" s="119" t="str">
        <f>IF(OR(I59&lt;3,I58&lt;2),"TIRAGE AU SORT !!!"," ")</f>
        <v xml:space="preserve"> </v>
      </c>
      <c r="K61" s="167"/>
      <c r="L61" s="167"/>
      <c r="M61" s="167"/>
      <c r="N61" s="167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69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60"/>
      <c r="J63" s="95"/>
      <c r="K63" s="95"/>
      <c r="L63" s="95"/>
      <c r="M63" s="95"/>
      <c r="N63" s="95"/>
      <c r="O63" s="95"/>
      <c r="P63" s="159"/>
      <c r="Q63" s="159"/>
      <c r="R63" s="159"/>
      <c r="S63" s="278" t="s">
        <v>119</v>
      </c>
      <c r="T63" s="320"/>
      <c r="U63" s="320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officiels'!H64,'C'!E64='Résultats officiels'!E64,'Résultats officiels'!F64='C'!F64),1,""))</f>
        <v/>
      </c>
      <c r="D64" s="67" t="s">
        <v>78</v>
      </c>
      <c r="E64" s="217">
        <v>2</v>
      </c>
      <c r="F64" s="217">
        <v>1</v>
      </c>
      <c r="G64" s="72" t="s">
        <v>79</v>
      </c>
      <c r="H64" s="95">
        <f t="shared" si="0"/>
        <v>1</v>
      </c>
      <c r="I64" s="160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58"/>
      <c r="Q64" s="158"/>
      <c r="R64" s="158"/>
      <c r="S64" s="280" t="s">
        <v>107</v>
      </c>
      <c r="T64" s="321"/>
      <c r="U64" s="262">
        <f>SUM(U51:U62)</f>
        <v>50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officiels'!H65,'C'!E65='Résultats officiels'!E65,'Résultats officiels'!F65='C'!F65),1,""))</f>
        <v/>
      </c>
      <c r="D65" s="68" t="s">
        <v>132</v>
      </c>
      <c r="E65" s="217">
        <v>2</v>
      </c>
      <c r="F65" s="217">
        <v>2</v>
      </c>
      <c r="G65" s="73" t="s">
        <v>133</v>
      </c>
      <c r="H65" s="95">
        <f t="shared" si="0"/>
        <v>3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7</v>
      </c>
      <c r="L65" s="104">
        <f>INDEX(AO65:AO68,MATCH(AK65,$AL65:$AL68,0))</f>
        <v>4</v>
      </c>
      <c r="M65" s="103">
        <f>INDEX(AP65:AP68,MATCH(AK65,$AL65:$AL68,0))</f>
        <v>2</v>
      </c>
      <c r="N65" s="123">
        <f>INDEX(AQ65:AQ68,MATCH(AK65,$AL65:$AL68,0))</f>
        <v>2</v>
      </c>
      <c r="O65" s="95"/>
      <c r="P65" s="158"/>
      <c r="Q65" s="158"/>
      <c r="R65" s="158"/>
      <c r="S65" s="321"/>
      <c r="T65" s="32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0.95000000000000018</v>
      </c>
      <c r="AL65" s="44">
        <f>SUM(BD65:BG65)+2.45</f>
        <v>0.95000000000000018</v>
      </c>
      <c r="AM65" s="45" t="str">
        <f>D64</f>
        <v>Colombie</v>
      </c>
      <c r="AN65" s="46">
        <f>SUM(AR65:AU65)</f>
        <v>7</v>
      </c>
      <c r="AO65" s="47">
        <f>E64+E66+F68</f>
        <v>4</v>
      </c>
      <c r="AP65" s="46">
        <f>F64+F66+E68</f>
        <v>2</v>
      </c>
      <c r="AQ65" s="48">
        <f>AO65-AP65</f>
        <v>2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1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1</v>
      </c>
      <c r="AZ65" s="47">
        <f>10000*(AS65+AT65)+(E66-F66+E64-F64)*100+(E66+E64)</f>
        <v>40103</v>
      </c>
      <c r="BA65" s="46">
        <f>10000*(AS65+AU65)+(E64-F64+F68-E68)*100+(E64+F68)</f>
        <v>60203</v>
      </c>
      <c r="BB65" s="46">
        <f>10000*(AT65+AU65)+(F68-E68+E66-F66)*100+(F68+E66)</f>
        <v>40102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officiels'!H66,'C'!E66='Résultats officiels'!E66,'Résultats officiels'!F66='C'!F66),1,""))</f>
        <v/>
      </c>
      <c r="D66" s="68" t="str">
        <f>D64</f>
        <v>Colombie</v>
      </c>
      <c r="E66" s="217">
        <v>1</v>
      </c>
      <c r="F66" s="217">
        <v>1</v>
      </c>
      <c r="G66" s="73" t="str">
        <f>D65</f>
        <v>Pologne</v>
      </c>
      <c r="H66" s="95">
        <f t="shared" si="0"/>
        <v>3</v>
      </c>
      <c r="I66" s="106">
        <f>AI66</f>
        <v>2</v>
      </c>
      <c r="J66" s="124" t="str">
        <f>INDEX(AM65:AM68,MATCH(AK66,$AL65:$AL68,0))</f>
        <v>Pologne</v>
      </c>
      <c r="K66" s="108">
        <f>INDEX(AN65:AN68,MATCH(AK66,$AL65:$AL68,0))</f>
        <v>5</v>
      </c>
      <c r="L66" s="109">
        <f>INDEX(AO65:AO68,MATCH(AK66,$AL65:$AL68,0))</f>
        <v>4</v>
      </c>
      <c r="M66" s="108">
        <f>INDEX(AP65:AP68,MATCH(AK66,$AL65:$AL68,0))</f>
        <v>3</v>
      </c>
      <c r="N66" s="110">
        <f>INDEX(AQ65:AQ68,MATCH(AK66,$AL65:$AL68,0))</f>
        <v>1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1.9700000000000002</v>
      </c>
      <c r="AL66" s="52">
        <f>SUM(BD66:BG66)+2.46</f>
        <v>3.96</v>
      </c>
      <c r="AM66" s="45" t="str">
        <f>G64</f>
        <v>Japon</v>
      </c>
      <c r="AN66" s="46">
        <f>SUM(AR66:AU66)</f>
        <v>1</v>
      </c>
      <c r="AO66" s="47">
        <f>F64+F67+E69</f>
        <v>2</v>
      </c>
      <c r="AP66" s="46">
        <f>E64+E67+F69</f>
        <v>4</v>
      </c>
      <c r="AQ66" s="48">
        <f>AO66-AP66</f>
        <v>-2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1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-199</v>
      </c>
      <c r="BA66" s="46">
        <f>10000*(AR66+AU66)+(F64-E64+F67-E67)*100+(F64+F67)</f>
        <v>9902</v>
      </c>
      <c r="BB66" s="46" t="s">
        <v>73</v>
      </c>
      <c r="BC66" s="48">
        <f>10000*(AT66+AU66)+(F67-E67+E69-F69)*100+(F67+E69)</f>
        <v>9901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>
        <f>IF(H67=0,"",IF(H67='Résultats officiels'!H67,1,""))</f>
        <v>1</v>
      </c>
      <c r="C67" s="75" t="str">
        <f>IF(H67=0,"",IF(AND(H67='Résultats officiels'!H67,'C'!E67='Résultats officiels'!E67,'Résultats officiels'!F67='C'!F67),1,""))</f>
        <v/>
      </c>
      <c r="D67" s="68" t="str">
        <f>G65</f>
        <v>Sénégal</v>
      </c>
      <c r="E67" s="217">
        <v>1</v>
      </c>
      <c r="F67" s="217">
        <v>1</v>
      </c>
      <c r="G67" s="73" t="str">
        <f>G64</f>
        <v>Japon</v>
      </c>
      <c r="H67" s="95">
        <f t="shared" si="0"/>
        <v>3</v>
      </c>
      <c r="I67" s="106">
        <f>AI67</f>
        <v>3</v>
      </c>
      <c r="J67" s="68" t="str">
        <f>INDEX(AM65:AM68,MATCH(AK67,$AL65:$AL68,0))</f>
        <v>Sénégal</v>
      </c>
      <c r="K67" s="111">
        <f>INDEX(AN65:AN68,MATCH(AK67,$AL65:$AL68,0))</f>
        <v>2</v>
      </c>
      <c r="L67" s="112">
        <f>INDEX(AO65:AO68,MATCH(AK67,$AL65:$AL68,0))</f>
        <v>3</v>
      </c>
      <c r="M67" s="111">
        <f>INDEX(AP65:AP68,MATCH(AK67,$AL65:$AL68,0))</f>
        <v>4</v>
      </c>
      <c r="N67" s="113">
        <f>INDEX(AQ65:AQ68,MATCH(AK67,$AL65:$AL68,0))</f>
        <v>-1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2.98</v>
      </c>
      <c r="AL67" s="52">
        <f>SUM(BD67:BG67)+2.47</f>
        <v>1.9700000000000002</v>
      </c>
      <c r="AM67" s="45" t="str">
        <f>D65</f>
        <v>Pologne</v>
      </c>
      <c r="AN67" s="46">
        <f>SUM(AR67:AU67)</f>
        <v>5</v>
      </c>
      <c r="AO67" s="47">
        <f>E65+F66+F69</f>
        <v>4</v>
      </c>
      <c r="AP67" s="46">
        <f>F65+E66+E69</f>
        <v>3</v>
      </c>
      <c r="AQ67" s="48">
        <f>AO67-AP67</f>
        <v>1</v>
      </c>
      <c r="AR67" s="46">
        <f>IF(ISBLANK(F66),0,IF(AT65=3,0,IF(AT65=1,1,3)))</f>
        <v>1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1</v>
      </c>
      <c r="AV67" s="47" t="b">
        <f>10*(AQ65-AQ67)+AO65-AO67&lt;0</f>
        <v>0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40102</v>
      </c>
      <c r="BA67" s="46" t="s">
        <v>73</v>
      </c>
      <c r="BB67" s="46">
        <f>10000*(AR67+AU67)+(E65-F65+F66-E66)*100+(E65+F66)</f>
        <v>20003</v>
      </c>
      <c r="BC67" s="48">
        <f>10000*(AS67+AU67)+(E65-F65+F69-E69)*100+(E65+F69)</f>
        <v>40103</v>
      </c>
      <c r="BD67" s="53">
        <f>-BF65</f>
        <v>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>
        <f>IF(H68=0,"",IF(AND(H68='Résultats officiels'!H68,'C'!E68='Résultats officiels'!E68,'Résultats officiels'!F68='C'!F68),1,""))</f>
        <v>1</v>
      </c>
      <c r="D68" s="68" t="str">
        <f>G65</f>
        <v>Sénégal</v>
      </c>
      <c r="E68" s="217">
        <v>0</v>
      </c>
      <c r="F68" s="217">
        <v>1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1</v>
      </c>
      <c r="L68" s="116">
        <f>INDEX(AO65:AO68,MATCH(AK68,$AL65:$AL68,0))</f>
        <v>2</v>
      </c>
      <c r="M68" s="115">
        <f>INDEX(AP65:AP68,MATCH(AK68,$AL65:$AL68,0))</f>
        <v>4</v>
      </c>
      <c r="N68" s="117">
        <f>INDEX(AQ65:AQ68,MATCH(AK68,$AL65:$AL68,0))</f>
        <v>-2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2.98</v>
      </c>
      <c r="AM68" s="57" t="str">
        <f>G65</f>
        <v>Sénégal</v>
      </c>
      <c r="AN68" s="51">
        <f>SUM(AR68:AU68)</f>
        <v>2</v>
      </c>
      <c r="AO68" s="58">
        <f>F65+E67+E68</f>
        <v>3</v>
      </c>
      <c r="AP68" s="51">
        <f>E65+F67+F68</f>
        <v>4</v>
      </c>
      <c r="AQ68" s="59">
        <f>AO68-AP68</f>
        <v>-1</v>
      </c>
      <c r="AR68" s="51">
        <f>IF(ISBLANK(E68),0,IF(AU65=3,0,IF(AU65=1,1,3)))</f>
        <v>0</v>
      </c>
      <c r="AS68" s="51">
        <f>IF(ISBLANK(E67),0,IF(AU66=3,0,IF(AU66=1,1,3)))</f>
        <v>1</v>
      </c>
      <c r="AT68" s="51">
        <f>IF(ISBLANK(F65),0,IF(AU67=3,0,IF(AU67=1,1,3)))</f>
        <v>1</v>
      </c>
      <c r="AU68" s="51" t="s">
        <v>73</v>
      </c>
      <c r="AV68" s="58" t="b">
        <f>10*(AQ65-AQ68)+AO65-AO68&lt;0</f>
        <v>0</v>
      </c>
      <c r="AW68" s="51" t="b">
        <f>10*(AQ66-AQ68)+AO66-AO68&lt;0</f>
        <v>1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9901</v>
      </c>
      <c r="BB68" s="51">
        <f>10000*(AR68+AT68)+(E68-F68+F65-E65)*100+(E68+F65)</f>
        <v>9902</v>
      </c>
      <c r="BC68" s="59">
        <f>10000*(AS68+AT68)+(E67-F67+F65-E65)*100+(E67+F65)</f>
        <v>20003</v>
      </c>
      <c r="BD68" s="60">
        <f>-BG65</f>
        <v>0.5</v>
      </c>
      <c r="BE68" s="61">
        <f>-BG66</f>
        <v>-0.5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>
        <f>IF(H69=0,"",IF(AND(H69='Résultats officiels'!H69,'C'!E69='Résultats officiels'!E69,'Résultats officiels'!F69='C'!F69),1,""))</f>
        <v>1</v>
      </c>
      <c r="D69" s="71" t="str">
        <f>G64</f>
        <v>Japon</v>
      </c>
      <c r="E69" s="217">
        <v>0</v>
      </c>
      <c r="F69" s="217">
        <v>1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59"/>
      <c r="L69" s="159"/>
      <c r="M69" s="159"/>
      <c r="N69" s="15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D3:F3"/>
    <mergeCell ref="G3:W4"/>
    <mergeCell ref="U2:X2"/>
    <mergeCell ref="B4:B5"/>
    <mergeCell ref="C4:C5"/>
    <mergeCell ref="S7:V7"/>
    <mergeCell ref="Y13:AA19"/>
    <mergeCell ref="O14:P15"/>
    <mergeCell ref="S14:S15"/>
    <mergeCell ref="T14:T15"/>
    <mergeCell ref="O16:P17"/>
    <mergeCell ref="O12:P13"/>
    <mergeCell ref="S12:S13"/>
    <mergeCell ref="T12:T13"/>
    <mergeCell ref="S16:S17"/>
    <mergeCell ref="T16:T17"/>
    <mergeCell ref="O18:P19"/>
    <mergeCell ref="S18:S19"/>
    <mergeCell ref="T18:T19"/>
    <mergeCell ref="Y7:AA12"/>
    <mergeCell ref="O8:P9"/>
    <mergeCell ref="S8:S9"/>
    <mergeCell ref="Y20:AA23"/>
    <mergeCell ref="O22:P23"/>
    <mergeCell ref="S22:S23"/>
    <mergeCell ref="T22:T23"/>
    <mergeCell ref="T8:T9"/>
    <mergeCell ref="O10:P11"/>
    <mergeCell ref="S10:S11"/>
    <mergeCell ref="T10:T11"/>
    <mergeCell ref="O24:P25"/>
    <mergeCell ref="S25:V25"/>
    <mergeCell ref="O20:P21"/>
    <mergeCell ref="S20:S21"/>
    <mergeCell ref="T20:T21"/>
    <mergeCell ref="O26:P27"/>
    <mergeCell ref="S26:S27"/>
    <mergeCell ref="T26:T27"/>
    <mergeCell ref="O28:P29"/>
    <mergeCell ref="S28:S29"/>
    <mergeCell ref="T28:T29"/>
    <mergeCell ref="O30:P31"/>
    <mergeCell ref="S30:S31"/>
    <mergeCell ref="T30:T31"/>
    <mergeCell ref="O32:P33"/>
    <mergeCell ref="S32:S33"/>
    <mergeCell ref="T32:T33"/>
    <mergeCell ref="Q47:R47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Q46:R46"/>
    <mergeCell ref="S43:S44"/>
    <mergeCell ref="T43:T44"/>
    <mergeCell ref="Y43:Y44"/>
    <mergeCell ref="Z43:Z44"/>
    <mergeCell ref="Y46:Z47"/>
    <mergeCell ref="Y50:Z51"/>
    <mergeCell ref="AA46:AA47"/>
    <mergeCell ref="Y48:Z49"/>
    <mergeCell ref="AA48:AA49"/>
    <mergeCell ref="S49:X49"/>
    <mergeCell ref="AA50:AA51"/>
    <mergeCell ref="S53:T54"/>
    <mergeCell ref="U53:U54"/>
    <mergeCell ref="S46:T47"/>
    <mergeCell ref="U46:U47"/>
    <mergeCell ref="U64:U65"/>
    <mergeCell ref="S51:T52"/>
    <mergeCell ref="U51:U52"/>
    <mergeCell ref="S50:X50"/>
    <mergeCell ref="V64:X65"/>
    <mergeCell ref="S55:T56"/>
    <mergeCell ref="U55:U56"/>
    <mergeCell ref="S61:T62"/>
    <mergeCell ref="U61:U62"/>
    <mergeCell ref="S63:U63"/>
    <mergeCell ref="S64:T65"/>
    <mergeCell ref="Y56:AC57"/>
    <mergeCell ref="S57:T58"/>
    <mergeCell ref="U57:U58"/>
    <mergeCell ref="V58:X60"/>
    <mergeCell ref="S59:T60"/>
    <mergeCell ref="U59:U60"/>
  </mergeCells>
  <conditionalFormatting sqref="U8 U10 U12 U14 U16 U18 U20 U22 U26 U28 U30 U32 U36 U38 U43">
    <cfRule type="expression" dxfId="368" priority="7" stopIfTrue="1">
      <formula>100*$V8+$W8&gt;100*$V9+$W9</formula>
    </cfRule>
  </conditionalFormatting>
  <conditionalFormatting sqref="U9 U11 U13 U15 U17 U19 U21 U23 U27 U29 U31 U33 U37 U39 U44">
    <cfRule type="expression" dxfId="367" priority="6" stopIfTrue="1">
      <formula>100*$V9+$W9&gt;100*$V8+$W8</formula>
    </cfRule>
  </conditionalFormatting>
  <conditionalFormatting sqref="AA43">
    <cfRule type="expression" dxfId="366" priority="5" stopIfTrue="1">
      <formula>100*$AB43+$AC43&gt;100*$AB44+$AC44</formula>
    </cfRule>
  </conditionalFormatting>
  <conditionalFormatting sqref="AA44">
    <cfRule type="expression" dxfId="365" priority="4" stopIfTrue="1">
      <formula>100*$AB44+$AC44&gt;100*$AB43+$AC43</formula>
    </cfRule>
  </conditionalFormatting>
  <conditionalFormatting sqref="J35:N35 J43:N43 J11:N11 J27:N27 J19:N19 J51:N51 J59:N59 J67:N67">
    <cfRule type="expression" dxfId="364" priority="3" stopIfTrue="1">
      <formula>OR($I11&lt;3)</formula>
    </cfRule>
  </conditionalFormatting>
  <conditionalFormatting sqref="J36:N36 J44:N44 J12:N12 J28:N28 J20:N20 J52:N52 J60:N60 J68:N68">
    <cfRule type="expression" dxfId="363" priority="2" stopIfTrue="1">
      <formula>$I12&lt;3</formula>
    </cfRule>
  </conditionalFormatting>
  <conditionalFormatting sqref="U46:U47 AA46:AA51">
    <cfRule type="cellIs" dxfId="362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4" t="s">
        <v>174</v>
      </c>
      <c r="E3" s="324"/>
      <c r="F3" s="324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-2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officiels'!H8,AM!E8='Résultats officiels'!E8,'Résultats officiels'!F8=AM!F8),1,""))</f>
        <v/>
      </c>
      <c r="D8" s="67" t="s">
        <v>104</v>
      </c>
      <c r="E8" s="217">
        <v>3</v>
      </c>
      <c r="F8" s="217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1</v>
      </c>
      <c r="P8" s="293"/>
      <c r="Q8" s="97" t="str">
        <f>IF(AND('Résultats officiels'!O8&gt;0,U8='Résultats officiels'!U8),"E",IF(AND('Résultats officiels'!O12&gt;0,'Résultats officiels'!U13=AM!U8),"E",""))</f>
        <v>E</v>
      </c>
      <c r="R8" s="98" t="str">
        <f>IF('Résultats officiels'!O8=0,"",IF(AND(U8='Résultats officiels'!U8,AM!U9='Résultats officiels'!U9),"A",""))</f>
        <v>A</v>
      </c>
      <c r="S8" s="286">
        <f>IF(O8=0,"",IF(AND(R8="A",O8='Résultats officiels'!O8),1,IF(AND(AM!R9="A",AM!O8='Résultats officiels'!O12),1,"")))</f>
        <v>1</v>
      </c>
      <c r="T8" s="287">
        <f>IF(O8=0,"",IF(AND(R8="A",O8='Résultats officiels'!O8,V8='Résultats officiels'!V8,'Résultats officiels'!V9=AM!V9),1,IF(AND(AM!R9="A",AM!O8='Résultats officiels'!O12,AM!V8='Résultats officiels'!V13,'Résultats officiels'!V12=AM!V9),1,"")))</f>
        <v>1</v>
      </c>
      <c r="U8" s="99" t="str">
        <f>IF(OR(I10&lt;2),"A1",T(J9))</f>
        <v>Uruguay</v>
      </c>
      <c r="V8" s="218">
        <v>2</v>
      </c>
      <c r="W8" s="12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officiels'!H9,AM!E9='Résultats officiels'!E9,'Résultats officiels'!F9=AM!F9),1,""))</f>
        <v/>
      </c>
      <c r="D9" s="68" t="s">
        <v>122</v>
      </c>
      <c r="E9" s="217">
        <v>1</v>
      </c>
      <c r="F9" s="217">
        <v>3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8</v>
      </c>
      <c r="M9" s="103">
        <f>INDEX(AP9:AP12,MATCH(AK9,$AL9:$AL12,0))</f>
        <v>2</v>
      </c>
      <c r="N9" s="105">
        <f>INDEX(AQ9:AQ12,MATCH(AK9,$AL9:$AL12,0))</f>
        <v>6</v>
      </c>
      <c r="O9" s="293"/>
      <c r="P9" s="293"/>
      <c r="Q9" s="97" t="str">
        <f>IF(AND('Résultats officiels'!O8&gt;0,U9='Résultats officiels'!U9),"E",IF(AND('Résultats officiels'!O12&gt;0,'Résultats officiels'!U12=AM!U9),"E",""))</f>
        <v>E</v>
      </c>
      <c r="R9" s="98" t="str">
        <f>IF('Résultats officiels'!O12=0,"",IF(AND(U8='Résultats officiels'!U13,'Résultats officiels'!U12=AM!U9),"A",""))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1</v>
      </c>
      <c r="W9" s="12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2.95</v>
      </c>
      <c r="AM9" s="21" t="str">
        <f>D8</f>
        <v>Russie</v>
      </c>
      <c r="AN9" s="22">
        <f>SUM(AR9:AU9)</f>
        <v>3</v>
      </c>
      <c r="AO9" s="23">
        <f>E8+E10+F12</f>
        <v>4</v>
      </c>
      <c r="AP9" s="22">
        <f>F8+F10+E12</f>
        <v>4</v>
      </c>
      <c r="AQ9" s="24">
        <f>AO9-AP9</f>
        <v>0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30203</v>
      </c>
      <c r="BA9" s="22">
        <f>10000*(AS9+AU9)+(E8-F8+F12-E12)*100+(E8+F12)</f>
        <v>30104</v>
      </c>
      <c r="BB9" s="22">
        <f>10000*(AT9+AU9)+(E10-F10+F12-E12)*100+(E10+F12)</f>
        <v>-299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officiels'!H10,AM!E10='Résultats officiels'!E10,'Résultats officiels'!F10=AM!F10),1,""))</f>
        <v/>
      </c>
      <c r="D10" s="68" t="str">
        <f>D8</f>
        <v>Russie</v>
      </c>
      <c r="E10" s="217">
        <v>0</v>
      </c>
      <c r="F10" s="217">
        <v>1</v>
      </c>
      <c r="G10" s="73" t="str">
        <f>D9</f>
        <v>Egypte</v>
      </c>
      <c r="H10" s="95">
        <f t="shared" si="0"/>
        <v>2</v>
      </c>
      <c r="I10" s="106">
        <f>AI10</f>
        <v>2</v>
      </c>
      <c r="J10" s="107" t="str">
        <f>INDEX(AM9:AM12,MATCH(AK10,$AL9:$AL12,0))</f>
        <v>Egypte</v>
      </c>
      <c r="K10" s="108">
        <f>INDEX(AN9:AN12,MATCH(AK10,$AL9:$AL12,0))</f>
        <v>6</v>
      </c>
      <c r="L10" s="109">
        <f>INDEX(AO9:AO12,MATCH(AK10,$AL9:$AL12,0))</f>
        <v>4</v>
      </c>
      <c r="M10" s="108">
        <f>INDEX(AP9:AP12,MATCH(AK10,$AL9:$AL12,0))</f>
        <v>3</v>
      </c>
      <c r="N10" s="110">
        <f>INDEX(AQ9:AQ12,MATCH(AK10,$AL9:$AL12,0))</f>
        <v>1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officiels'!U15=AM!U10),"E",""))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officiels'!O10),1,IF(AND(AM!R11="A",AM!O10='Résultats officiels'!O14),1,"")))</f>
        <v/>
      </c>
      <c r="T10" s="310" t="str">
        <f>IF(O10=0,"",IF(AND(R10="A",O10='Résultats officiels'!O10,V10='Résultats officiels'!V10,'Résultats officiels'!V11=AM!V11),1,IF(AND(AM!R11="A",AM!O10='Résultats officiels'!O14,AM!V10='Résultats officiels'!V15,'Résultats officiels'!V14=AM!V11),1,"")))</f>
        <v/>
      </c>
      <c r="U10" s="99" t="str">
        <f>IF(OR(I26&lt;2),"C1",T(J25))</f>
        <v>France</v>
      </c>
      <c r="V10" s="218">
        <v>2</v>
      </c>
      <c r="W10" s="12">
        <v>5</v>
      </c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1.9700000000000002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0</v>
      </c>
      <c r="AP10" s="22">
        <f>E8+E11+F13</f>
        <v>7</v>
      </c>
      <c r="AQ10" s="24">
        <f>AO10-AP10</f>
        <v>-7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-500</v>
      </c>
      <c r="BA10" s="22">
        <f>10000*(AR10+AU10)+(F8-E8+F11-E11)*100+(F8+F11)</f>
        <v>-500</v>
      </c>
      <c r="BB10" s="22" t="s">
        <v>73</v>
      </c>
      <c r="BC10" s="24">
        <f>10000*(AT10+AU10)+(F11-E11+E13-F13)*100+(F11+E13)</f>
        <v>-400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officiels'!H11,AM!E11='Résultats officiels'!E11,'Résultats officiels'!F11=AM!F11),1,""))</f>
        <v/>
      </c>
      <c r="D11" s="68" t="str">
        <f>G9</f>
        <v>Uruguay</v>
      </c>
      <c r="E11" s="217">
        <v>2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Russie</v>
      </c>
      <c r="K11" s="111">
        <f>INDEX(AN9:AN12,MATCH(AK11,$AL9:$AL12,0))</f>
        <v>3</v>
      </c>
      <c r="L11" s="112">
        <f>INDEX(AO9:AO12,MATCH(AK11,$AL9:$AL12,0))</f>
        <v>4</v>
      </c>
      <c r="M11" s="111">
        <f>INDEX(AP9:AP12,MATCH(AK11,$AL9:$AL12,0))</f>
        <v>4</v>
      </c>
      <c r="N11" s="113">
        <f>INDEX(AQ9:AQ12,MATCH(AK11,$AL9:$AL12,0))</f>
        <v>0</v>
      </c>
      <c r="O11" s="293"/>
      <c r="P11" s="293"/>
      <c r="Q11" s="97" t="str">
        <f>IF(AND('Résultats officiels'!O10&gt;0,U11='Résultats officiels'!U11),"E",IF(AND('Résultats officiels'!O14&gt;0,'Résultats officiels'!U14=AM!U11),"E",""))</f>
        <v>E</v>
      </c>
      <c r="R11" s="98" t="str">
        <f>IF('Résultats officiels'!O14=0,"",IF(AND(U10='Résultats officiels'!U15,'Résultats officiels'!U14=AM!U11),"A",""))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19">
        <v>2</v>
      </c>
      <c r="W11" s="12">
        <v>3</v>
      </c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2.95</v>
      </c>
      <c r="AL11" s="28">
        <f>SUM(BD11:BG11)+2.47</f>
        <v>1.9700000000000002</v>
      </c>
      <c r="AM11" s="21" t="str">
        <f>D9</f>
        <v>Egypte</v>
      </c>
      <c r="AN11" s="22">
        <f>SUM(AR11:AU11)</f>
        <v>6</v>
      </c>
      <c r="AO11" s="23">
        <f>E9+F10+F13</f>
        <v>4</v>
      </c>
      <c r="AP11" s="22">
        <f>F9+E10+E13</f>
        <v>3</v>
      </c>
      <c r="AQ11" s="24">
        <f>AO11-AP11</f>
        <v>1</v>
      </c>
      <c r="AR11" s="22">
        <f>IF(ISBLANK(F10),0,IF(AT9=3,0,IF(AT9=1,1,3)))</f>
        <v>3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1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60303</v>
      </c>
      <c r="BA11" s="22" t="s">
        <v>73</v>
      </c>
      <c r="BB11" s="22">
        <f>10000*(AR11+AU11)+(E9-F9+F10-E10)*100+(E9+F10)</f>
        <v>29902</v>
      </c>
      <c r="BC11" s="24">
        <f>10000*(AS11+AU11)+(E9-F9+F13-E13)*100+(E9+F13)</f>
        <v>30003</v>
      </c>
      <c r="BD11" s="29">
        <f>-BF9</f>
        <v>-0.5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officiels'!H12,AM!E12='Résultats officiels'!E12,'Résultats officiels'!F12=AM!F12),1,""))</f>
        <v/>
      </c>
      <c r="D12" s="68" t="str">
        <f>G9</f>
        <v>Uruguay</v>
      </c>
      <c r="E12" s="217">
        <v>3</v>
      </c>
      <c r="F12" s="217">
        <v>1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0</v>
      </c>
      <c r="M12" s="115">
        <f>INDEX(AP9:AP12,MATCH(AK12,$AL9:$AL12,0))</f>
        <v>7</v>
      </c>
      <c r="N12" s="117">
        <f>INDEX(AQ9:AQ12,MATCH(AK12,$AL9:$AL12,0))</f>
        <v>-7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officiels'!U9=AM!U12),"E",""))</f>
        <v>E</v>
      </c>
      <c r="R12" s="98" t="str">
        <f>IF('Résultats officiels'!O12=0,"",IF(AND(U12='Résultats officiels'!U12,'Résultats officiels'!U13=AM!U13),"A",""))</f>
        <v/>
      </c>
      <c r="S12" s="286" t="str">
        <f>IF(O12=0,"",IF(AND(R12="A",O12='Résultats officiels'!O12),1,IF(AND(AM!R13="A",AM!O12='Résultats officiels'!O8),1,"")))</f>
        <v/>
      </c>
      <c r="T12" s="308" t="str">
        <f>IF(O12=0,"",IF(AND(R12="A",O12='Résultats officiels'!O12,V12='Résultats officiels'!V12,'Résultats officiels'!V13=AM!V13),1,IF(AND(AM!R13="A",AM!O12='Résultats officiels'!O8,AM!V12='Résultats officiels'!V9,'Résultats officiels'!V8=AM!V13),1,"")))</f>
        <v/>
      </c>
      <c r="U12" s="99" t="str">
        <f>IF(OR(I18&lt;2),"B1",T(J17))</f>
        <v>Espagne</v>
      </c>
      <c r="V12" s="218">
        <v>3</v>
      </c>
      <c r="W12" s="12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8</v>
      </c>
      <c r="AP12" s="27">
        <f>E9+F11+F12</f>
        <v>2</v>
      </c>
      <c r="AQ12" s="33">
        <f>AO12-AP12</f>
        <v>6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60405</v>
      </c>
      <c r="BB12" s="27">
        <f>10000*(AR12+AT12)+(F9-E9+E12-F12)*100+(F9+E12)</f>
        <v>60406</v>
      </c>
      <c r="BC12" s="33">
        <f>10000*(AS12+AT12)+(E11-F11+F9-E9)*100+(E11+F9)</f>
        <v>60405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officiels'!H13,AM!E13='Résultats officiels'!E13,'Résultats officiels'!F13=AM!F13),1,""))</f>
        <v/>
      </c>
      <c r="D13" s="71" t="str">
        <f>G8</f>
        <v>Arabie Saoudite</v>
      </c>
      <c r="E13" s="217">
        <v>0</v>
      </c>
      <c r="F13" s="217">
        <v>2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officiels'!U8=AM!U13),"E",""))</f>
        <v/>
      </c>
      <c r="R13" s="98" t="str">
        <f>IF('Résultats officiels'!O8=0,"",IF(AND(U12='Résultats officiels'!U9,'Résultats officiels'!U8=AM!U13),"A",""))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Egypte</v>
      </c>
      <c r="V13" s="219">
        <v>0</v>
      </c>
      <c r="W13" s="12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officiels'!U11=AM!U14),"E",""))</f>
        <v>E</v>
      </c>
      <c r="R14" s="98" t="str">
        <f>IF('Résultats officiels'!O14=0,"",IF(AND(U14='Résultats officiels'!U14,'Résultats officiels'!U15=AM!U15),"A",""))</f>
        <v/>
      </c>
      <c r="S14" s="286" t="str">
        <f>IF(O14=0,"",IF(AND(R14="A",O14='Résultats officiels'!O14),1,IF(AND(AM!R15="A",AM!O14='Résultats officiels'!O10),1,"")))</f>
        <v/>
      </c>
      <c r="T14" s="308" t="str">
        <f>IF(O14=0,"",IF(AND(R14="A",O14='Résultats officiels'!O14,V14='Résultats officiels'!V14,'Résultats officiels'!V15=AM!V15),1,IF(AND(AM!R15="A",AM!O14='Résultats officiels'!O10,AM!V14='Résultats officiels'!V11,'Résultats officiels'!V10=AM!V15),1,"")))</f>
        <v/>
      </c>
      <c r="U14" s="99" t="str">
        <f>IF(OR(I34&lt;2),"D1",T(J33))</f>
        <v>Argentine</v>
      </c>
      <c r="V14" s="218">
        <v>3</v>
      </c>
      <c r="W14" s="12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officiels'!U10=AM!U15),"E",""))</f>
        <v/>
      </c>
      <c r="R15" s="98" t="str">
        <f>IF('Résultats officiels'!O10=0,"",IF(AND(U15='Résultats officiels'!U10,'Résultats officiels'!U11=AM!U14),"A",""))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Pérou</v>
      </c>
      <c r="V15" s="219">
        <v>1</v>
      </c>
      <c r="W15" s="12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officiels'!H16,AM!E16='Résultats officiels'!E16,'Résultats officiels'!F16=AM!F16),1,""))</f>
        <v/>
      </c>
      <c r="D16" s="67" t="s">
        <v>124</v>
      </c>
      <c r="E16" s="217">
        <v>2</v>
      </c>
      <c r="F16" s="217">
        <v>0</v>
      </c>
      <c r="G16" s="72" t="s">
        <v>96</v>
      </c>
      <c r="H16" s="95">
        <f t="shared" si="0"/>
        <v>1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1</v>
      </c>
      <c r="P16" s="293"/>
      <c r="Q16" s="97" t="str">
        <f>IF(AND('Résultats officiels'!O16&gt;0,U16='Résultats officiels'!U16),"E",IF(AND('Résultats officiels'!O20&gt;0,'Résultats officiels'!U21=AM!U16),"E",""))</f>
        <v>E</v>
      </c>
      <c r="R16" s="98" t="str">
        <f>IF('Résultats officiels'!O16=0,"",IF(AND(U16='Résultats officiels'!U16,'Résultats officiels'!U17=AM!U17),"A",""))</f>
        <v>A</v>
      </c>
      <c r="S16" s="286">
        <f>IF(O16=0,"",IF(AND(R16="A",O16='Résultats officiels'!O16),1,IF(AND(AM!R17="A",AM!O16='Résultats officiels'!O20),1,"")))</f>
        <v>1</v>
      </c>
      <c r="T16" s="308" t="str">
        <f>IF(O16=0,"",IF(AND(R16="A",O16='Résultats officiels'!O16,V16='Résultats officiels'!V16,'Résultats officiels'!V17=AM!V17),1,IF(AND(AM!R17="A",AM!O16='Résultats officiels'!O20,AM!V16='Résultats officiels'!V21,'Résultats officiels'!V20=AM!V17),1,"")))</f>
        <v/>
      </c>
      <c r="U16" s="121" t="str">
        <f>IF(OR(I42&lt;2),"E1",T(J41))</f>
        <v>Brésil</v>
      </c>
      <c r="V16" s="218">
        <v>3</v>
      </c>
      <c r="W16" s="12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>
        <f>IF(H17=0,"",IF(H17='Résultats officiels'!H17,1,""))</f>
        <v>1</v>
      </c>
      <c r="C17" s="75" t="str">
        <f>IF(H17=0,"",IF(AND(H17='Résultats officiels'!H17,AM!E17='Résultats officiels'!E17,'Résultats officiels'!F17=AM!F17),1,""))</f>
        <v/>
      </c>
      <c r="D17" s="68" t="s">
        <v>101</v>
      </c>
      <c r="E17" s="217">
        <v>1</v>
      </c>
      <c r="F17" s="217">
        <v>1</v>
      </c>
      <c r="G17" s="73" t="s">
        <v>75</v>
      </c>
      <c r="H17" s="95">
        <f t="shared" si="0"/>
        <v>3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7</v>
      </c>
      <c r="L17" s="104">
        <f>INDEX(AO17:AO20,MATCH(AK17,$AL17:$AL20,0))</f>
        <v>7</v>
      </c>
      <c r="M17" s="103">
        <f>INDEX(AP17:AP20,MATCH(AK17,$AL17:$AL20,0))</f>
        <v>1</v>
      </c>
      <c r="N17" s="123">
        <f>INDEX(AQ17:AQ20,MATCH(AK17,$AL17:$AL20,0))</f>
        <v>6</v>
      </c>
      <c r="O17" s="293"/>
      <c r="P17" s="293"/>
      <c r="Q17" s="97" t="str">
        <f>IF(AND('Résultats officiels'!O16&gt;0,U17='Résultats officiels'!U17),"E",IF(AND('Résultats officiels'!O20&gt;0,'Résultats officiels'!U20=AM!U17),"E",""))</f>
        <v>E</v>
      </c>
      <c r="R17" s="98" t="str">
        <f>IF('Résultats officiels'!O20=0,"",IF(AND(U16='Résultats officiels'!U21,'Résultats officiels'!U20=AM!U17),"A",""))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Mexique</v>
      </c>
      <c r="V17" s="219">
        <v>0</v>
      </c>
      <c r="W17" s="12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3</v>
      </c>
      <c r="AO17" s="23">
        <f>E16+E18+F20</f>
        <v>4</v>
      </c>
      <c r="AP17" s="22">
        <f>F16+F18+E20</f>
        <v>5</v>
      </c>
      <c r="AQ17" s="24">
        <f>AO17-AP17</f>
        <v>-1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30104</v>
      </c>
      <c r="BA17" s="22">
        <f>10000*(AS17+AU17)+(E16-F16+F20-E20)*100+(E16+F20)</f>
        <v>30002</v>
      </c>
      <c r="BB17" s="22">
        <f>10000*(AT17+AU17)+(F20-E20+E18-F18)*100+(F20+E18)</f>
        <v>-298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officiels'!H18,AM!E18='Résultats officiels'!E18,'Résultats officiels'!F18=AM!F18),1,""))</f>
        <v/>
      </c>
      <c r="D18" s="68" t="str">
        <f>D16</f>
        <v>Maroc</v>
      </c>
      <c r="E18" s="217">
        <v>2</v>
      </c>
      <c r="F18" s="217">
        <v>3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7</v>
      </c>
      <c r="L18" s="109">
        <f>INDEX(AO17:AO20,MATCH(AK18,$AL17:$AL20,0))</f>
        <v>5</v>
      </c>
      <c r="M18" s="108">
        <f>INDEX(AP17:AP20,MATCH(AK18,$AL17:$AL20,0))</f>
        <v>3</v>
      </c>
      <c r="N18" s="110">
        <f>INDEX(AQ17:AQ20,MATCH(AK18,$AL17:$AL20,0))</f>
        <v>2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officiels'!U23=AM!U18),"E",""))</f>
        <v>E</v>
      </c>
      <c r="R18" s="98" t="str">
        <f>IF('Résultats officiels'!O18=0,"",IF(AND(U18='Résultats officiels'!U18,'Résultats officiels'!U19=AM!U19),"A",""))</f>
        <v/>
      </c>
      <c r="S18" s="286" t="str">
        <f>IF(O18=0,"",IF(AND(R18="A",O18='Résultats officiels'!O18),1,IF(AND(AM!R19="A",AM!O18='Résultats officiels'!O22),1,"")))</f>
        <v/>
      </c>
      <c r="T18" s="308" t="str">
        <f>IF(O18=0,"",IF(AND(R18="A",O18='Résultats officiels'!O18,V18='Résultats officiels'!V18,'Résultats officiels'!V19=AM!V19),1,IF(AND(AM!R19="A",AM!O18='Résultats officiels'!O22,AM!V18='Résultats officiels'!V23,'Résultats officiels'!V22=AM!V19),1,"")))</f>
        <v/>
      </c>
      <c r="U18" s="121" t="str">
        <f>IF(OR(I58&lt;2),"G1",T(J57))</f>
        <v>Belgique</v>
      </c>
      <c r="V18" s="218">
        <v>2</v>
      </c>
      <c r="W18" s="12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7</v>
      </c>
      <c r="AQ18" s="24">
        <f>AO18-AP18</f>
        <v>-7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-300</v>
      </c>
      <c r="BA18" s="22">
        <f>10000*(AR18+AU18)+(F16-E16+F19-E19)*100+(F16+F19)</f>
        <v>-600</v>
      </c>
      <c r="BB18" s="22" t="s">
        <v>73</v>
      </c>
      <c r="BC18" s="24">
        <f>10000*(AT18+AU18)+(F19-E19+E21-F21)*100+(F19+E21)</f>
        <v>-500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officiels'!H19,AM!E19='Résultats officiels'!E19,'Résultats officiels'!F19=AM!F19),1,""))</f>
        <v/>
      </c>
      <c r="D19" s="68" t="str">
        <f>G17</f>
        <v>Espagne</v>
      </c>
      <c r="E19" s="217">
        <v>4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3</v>
      </c>
      <c r="L19" s="112">
        <f>INDEX(AO17:AO20,MATCH(AK19,$AL17:$AL20,0))</f>
        <v>4</v>
      </c>
      <c r="M19" s="111">
        <f>INDEX(AP17:AP20,MATCH(AK19,$AL17:$AL20,0))</f>
        <v>5</v>
      </c>
      <c r="N19" s="113">
        <f>INDEX(AQ17:AQ20,MATCH(AK19,$AL17:$AL20,0))</f>
        <v>-1</v>
      </c>
      <c r="O19" s="293"/>
      <c r="P19" s="293"/>
      <c r="Q19" s="97" t="str">
        <f>IF(AND('Résultats officiels'!O18&gt;0,U19='Résultats officiels'!U19),"E",IF(AND('Résultats officiels'!O22&gt;0,'Résultats officiels'!U22=AM!U19),"E",""))</f>
        <v/>
      </c>
      <c r="R19" s="98" t="str">
        <f>IF('Résultats officiels'!O22=0,"",IF(AND(U18='Résultats officiels'!U23,'Résultats officiels'!U22=AM!U19),"A",""))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Pologne</v>
      </c>
      <c r="V19" s="219">
        <v>0</v>
      </c>
      <c r="W19" s="12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7</v>
      </c>
      <c r="AO19" s="23">
        <f>E17+F18+F21</f>
        <v>5</v>
      </c>
      <c r="AP19" s="22">
        <f>F17+E18+E21</f>
        <v>3</v>
      </c>
      <c r="AQ19" s="24">
        <f>AO19-AP19</f>
        <v>2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1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60204</v>
      </c>
      <c r="BA19" s="22" t="s">
        <v>73</v>
      </c>
      <c r="BB19" s="22">
        <f>10000*(AR19+AU19)+(E17-F17+F18-E18)*100+(E17+F18)</f>
        <v>40104</v>
      </c>
      <c r="BC19" s="24">
        <f>10000*(AS19+AU19)+(E17-F17+F21-E21)*100+(E17+F21)</f>
        <v>40102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officiels'!H20,AM!E20='Résultats officiels'!E20,'Résultats officiels'!F20=AM!F20),1,""))</f>
        <v/>
      </c>
      <c r="D20" s="68" t="str">
        <f>G17</f>
        <v>Espagne</v>
      </c>
      <c r="E20" s="217">
        <v>2</v>
      </c>
      <c r="F20" s="217">
        <v>0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7</v>
      </c>
      <c r="N20" s="117">
        <f>INDEX(AQ17:AQ20,MATCH(AK20,$AL17:$AL20,0))</f>
        <v>-7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officiels'!U17=AM!U20),"E",""))</f>
        <v/>
      </c>
      <c r="R20" s="98" t="str">
        <f>IF('Résultats officiels'!O20=0,"",IF(AND(U20='Résultats officiels'!U20,'Résultats officiels'!U21=AM!U21),"A",""))</f>
        <v/>
      </c>
      <c r="S20" s="286" t="str">
        <f>IF(O20=0,"",IF(AND(R20="A",O20='Résultats officiels'!O20),1,IF(AND(AM!R21="A",AM!O20='Résultats officiels'!O16),1,"")))</f>
        <v/>
      </c>
      <c r="T20" s="308" t="str">
        <f>IF(O20=0,"",IF(AND(R20="A",O20='Résultats officiels'!O20,V20='Résultats officiels'!V20,'Résultats officiels'!V21=AM!V21),1,IF(AND(AM!R21="A",AM!O20='Résultats officiels'!O16,AM!V20='Résultats officiels'!V17,'Résultats officiels'!V16=AM!V21),1,"")))</f>
        <v/>
      </c>
      <c r="U20" s="121" t="str">
        <f>IF(OR(I50&lt;2),"F1",T(J49))</f>
        <v>Allemagne</v>
      </c>
      <c r="V20" s="218">
        <v>2</v>
      </c>
      <c r="W20" s="12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7</v>
      </c>
      <c r="AO20" s="32">
        <f>F17+E19+E20</f>
        <v>7</v>
      </c>
      <c r="AP20" s="27">
        <f>E17+F19+F20</f>
        <v>1</v>
      </c>
      <c r="AQ20" s="33">
        <f>AO20-AP20</f>
        <v>6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1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60606</v>
      </c>
      <c r="BB20" s="27">
        <f>10000*(AR20+AT20)+(E20-F20+F17-E17)*100+(E20+F17)</f>
        <v>40203</v>
      </c>
      <c r="BC20" s="33">
        <f>10000*(AS20+AT20)+(E19-F19+F17-E17)*100+(E19+F17)</f>
        <v>40405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officiels'!H21,AM!E21='Résultats officiels'!E21,'Résultats officiels'!F21=AM!F21),1,""))</f>
        <v/>
      </c>
      <c r="D21" s="71" t="str">
        <f>G16</f>
        <v>Iran</v>
      </c>
      <c r="E21" s="217">
        <v>0</v>
      </c>
      <c r="F21" s="217">
        <v>1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officiels'!U16=AM!U21),"E",""))</f>
        <v>E</v>
      </c>
      <c r="R21" s="98" t="str">
        <f>IF('Résultats officiels'!O16=0,"",IF(AND(U20='Résultats officiels'!U17,'Résultats officiels'!U16=AM!U21),"A",""))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1</v>
      </c>
      <c r="W21" s="12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2</v>
      </c>
      <c r="P22" s="293"/>
      <c r="Q22" s="97" t="str">
        <f>IF(AND('Résultats officiels'!O22&gt;0,U22='Résultats officiels'!U22),"E",IF(AND('Résultats officiels'!O18&gt;0,'Résultats officiels'!U19=AM!U22),"E",""))</f>
        <v>E</v>
      </c>
      <c r="R22" s="98" t="str">
        <f>IF('Résultats officiels'!O22=0,"",IF(AND(U22='Résultats officiels'!U22,'Résultats officiels'!U23=AM!U23),"A",""))</f>
        <v>A</v>
      </c>
      <c r="S22" s="286">
        <f>IF(O22=0,"",IF(AND(R22="A",O22='Résultats officiels'!O22),1,IF(AND(AM!R23="A",AM!O22='Résultats officiels'!O18),1,"")))</f>
        <v>1</v>
      </c>
      <c r="T22" s="308" t="str">
        <f>IF(O22=0,"",IF(AND(R22="A",O22='Résultats officiels'!O22,V22='Résultats officiels'!V22,'Résultats officiels'!V23=AM!V23),1,IF(AND(AM!R23="A",AM!O22='Résultats officiels'!O18,AM!V22='Résultats officiels'!V19,'Résultats officiels'!V18=AM!V23),1,"")))</f>
        <v/>
      </c>
      <c r="U22" s="121" t="str">
        <f>IF(OR(I66&lt;2),"H1",T(J65))</f>
        <v>Colombie</v>
      </c>
      <c r="V22" s="218">
        <v>1</v>
      </c>
      <c r="W22" s="12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officiels'!U18=AM!U23),"E",""))</f>
        <v>E</v>
      </c>
      <c r="R23" s="98" t="str">
        <f>IF('Résultats officiels'!O18=0,"",IF(AND(U22='Résultats officiels'!U19,'Résultats officiels'!U18=AM!U23),"A",""))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2</v>
      </c>
      <c r="W23" s="12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>
        <f>IF(H24=0,"",IF(AND(H24='Résultats officiels'!H24,AM!E24='Résultats officiels'!E24,'Résultats officiels'!F24=AM!F24),1,""))</f>
        <v>1</v>
      </c>
      <c r="D24" s="67" t="s">
        <v>88</v>
      </c>
      <c r="E24" s="217">
        <v>2</v>
      </c>
      <c r="F24" s="217">
        <v>1</v>
      </c>
      <c r="G24" s="72" t="s">
        <v>76</v>
      </c>
      <c r="H24" s="95">
        <f t="shared" si="0"/>
        <v>1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officiels'!H25,AM!E25='Résultats officiels'!E25,'Résultats officiels'!F25=AM!F25),1,""))</f>
        <v/>
      </c>
      <c r="D25" s="68" t="s">
        <v>125</v>
      </c>
      <c r="E25" s="217">
        <v>2</v>
      </c>
      <c r="F25" s="217">
        <v>0</v>
      </c>
      <c r="G25" s="73" t="s">
        <v>126</v>
      </c>
      <c r="H25" s="95">
        <f t="shared" si="0"/>
        <v>1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7</v>
      </c>
      <c r="L25" s="104">
        <f>INDEX(AO25:AO28,MATCH(AK25,$AL25:$AL28,0))</f>
        <v>7</v>
      </c>
      <c r="M25" s="103">
        <f>INDEX(AP25:AP28,MATCH(AK25,$AL25:$AL28,0))</f>
        <v>3</v>
      </c>
      <c r="N25" s="123">
        <f>INDEX(AQ25:AQ28,MATCH(AK25,$AL25:$AL28,0))</f>
        <v>4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7</v>
      </c>
      <c r="AO25" s="23">
        <f>E24+E26+F28</f>
        <v>7</v>
      </c>
      <c r="AP25" s="22">
        <f>F24+F26+E28</f>
        <v>3</v>
      </c>
      <c r="AQ25" s="24">
        <f>AO25-AP25</f>
        <v>4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1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40104</v>
      </c>
      <c r="BA25" s="22">
        <f>10000*(AS25+AU25)+(E24-F24+F28-E28)*100+(E24+F28)</f>
        <v>60405</v>
      </c>
      <c r="BB25" s="22">
        <f>10000*(AT25+AU25)+(F28-E28+E26-F26)*100+(F28+E26)</f>
        <v>40305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 t="str">
        <f>IF(H26=0,"",IF(H26='Résultats officiels'!H26,1,""))</f>
        <v/>
      </c>
      <c r="C26" s="75" t="str">
        <f>IF(H26=0,"",IF(AND(H26='Résultats officiels'!H26,AM!E26='Résultats officiels'!E26,'Résultats officiels'!F26=AM!F26),1,""))</f>
        <v/>
      </c>
      <c r="D26" s="68" t="str">
        <f>D24</f>
        <v>France</v>
      </c>
      <c r="E26" s="217">
        <v>2</v>
      </c>
      <c r="F26" s="217">
        <v>2</v>
      </c>
      <c r="G26" s="73" t="str">
        <f>D25</f>
        <v>Pérou</v>
      </c>
      <c r="H26" s="95">
        <f t="shared" si="0"/>
        <v>3</v>
      </c>
      <c r="I26" s="106">
        <f>AI26</f>
        <v>2</v>
      </c>
      <c r="J26" s="124" t="str">
        <f>INDEX(AM25:AM28,MATCH(AK26,$AL25:$AL28,0))</f>
        <v>Pérou</v>
      </c>
      <c r="K26" s="108">
        <f>INDEX(AN25:AN28,MATCH(AK26,$AL25:$AL28,0))</f>
        <v>7</v>
      </c>
      <c r="L26" s="109">
        <f>INDEX(AO25:AO28,MATCH(AK26,$AL25:$AL28,0))</f>
        <v>5</v>
      </c>
      <c r="M26" s="108">
        <f>INDEX(AP25:AP28,MATCH(AK26,$AL25:$AL28,0))</f>
        <v>2</v>
      </c>
      <c r="N26" s="110">
        <f>INDEX(AQ25:AQ28,MATCH(AK26,$AL25:$AL28,0))</f>
        <v>3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1</v>
      </c>
      <c r="P26" s="293"/>
      <c r="Q26" s="97" t="str">
        <f>IF(AND('Résultats officiels'!O26&gt;0,U26='Résultats officiels'!U26),"E",IF(AND('Résultats officiels'!O28&gt;0,'Résultats officiels'!U28=AM!U26),"E",""))</f>
        <v>E</v>
      </c>
      <c r="R26" s="98" t="str">
        <f>IF('Résultats officiels'!O26=0,"",IF(AND(U26='Résultats officiels'!U26,'Résultats officiels'!U27=AM!U27),"A",""))</f>
        <v>A</v>
      </c>
      <c r="S26" s="286" t="str">
        <f>IF(O26=0,"",IF(AND(R26="A",O26='Résultats officiels'!O26),1,IF(AND(AM!R27="A",AM!O26='Résultats officiels'!O28),1,"")))</f>
        <v/>
      </c>
      <c r="T26" s="287" t="str">
        <f>IF(O26=0,"",IF(AND(R26="A",O26='Résultats officiels'!O26,V26='Résultats officiels'!V26,'Résultats officiels'!V27=AM!V27),1,IF(AND(AM!R27="A",AM!O26='Résultats officiels'!O28,AM!V26='Résultats officiels'!V28,'Résultats officiels'!V29=AM!V27),1,"")))</f>
        <v/>
      </c>
      <c r="U26" s="125" t="str">
        <f>IF(100*V8+W8&gt;100*V9+W9,U8,IF(100*V8+W8&lt;100*V9+W9,U9,CONCATENATE(U8," ou ",U9)))</f>
        <v>Uruguay</v>
      </c>
      <c r="V26" s="218">
        <v>2</v>
      </c>
      <c r="W26" s="12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1.9700000000000002</v>
      </c>
      <c r="AL26" s="28">
        <f>SUM(BD26:BG26)+2.46</f>
        <v>2.96</v>
      </c>
      <c r="AM26" s="21" t="str">
        <f>G24</f>
        <v>Australie</v>
      </c>
      <c r="AN26" s="22">
        <f>SUM(AR26:AU26)</f>
        <v>1</v>
      </c>
      <c r="AO26" s="23">
        <f>F24+F27+E29</f>
        <v>1</v>
      </c>
      <c r="AP26" s="22">
        <f>E24+E27+F29</f>
        <v>3</v>
      </c>
      <c r="AQ26" s="24">
        <f>AO26-AP26</f>
        <v>-2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1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1</v>
      </c>
      <c r="AZ26" s="23">
        <f>10000*(AR26+AT26)+(F24-E24+E29-F29)*100+(F24+E29)</f>
        <v>-199</v>
      </c>
      <c r="BA26" s="22">
        <f>10000*(AR26+AU26)+(F24-E24+F27-E27)*100+(F24+F27)</f>
        <v>9901</v>
      </c>
      <c r="BB26" s="22" t="s">
        <v>73</v>
      </c>
      <c r="BC26" s="24">
        <f>10000*(AT26+AU26)+(F27-E27+E29-F29)*100+(F27+E29)</f>
        <v>9900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-0.5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>
        <f>IF(H27=0,"",IF(H27='Résultats officiels'!H27,1,""))</f>
        <v>1</v>
      </c>
      <c r="C27" s="75" t="str">
        <f>IF(H27=0,"",IF(AND(H27='Résultats officiels'!H27,AM!E27='Résultats officiels'!E27,'Résultats officiels'!F27=AM!F27),1,""))</f>
        <v/>
      </c>
      <c r="D27" s="68" t="str">
        <f>G25</f>
        <v>Danemark</v>
      </c>
      <c r="E27" s="217">
        <v>0</v>
      </c>
      <c r="F27" s="217">
        <v>0</v>
      </c>
      <c r="G27" s="73" t="str">
        <f>G24</f>
        <v>Australie</v>
      </c>
      <c r="H27" s="95">
        <f t="shared" si="0"/>
        <v>3</v>
      </c>
      <c r="I27" s="106">
        <f>AI27</f>
        <v>3</v>
      </c>
      <c r="J27" s="68" t="str">
        <f>INDEX(AM25:AM28,MATCH(AK27,$AL25:$AL28,0))</f>
        <v>Australie</v>
      </c>
      <c r="K27" s="111">
        <f>INDEX(AN25:AN28,MATCH(AK27,$AL25:$AL28,0))</f>
        <v>1</v>
      </c>
      <c r="L27" s="112">
        <f>INDEX(AO25:AO28,MATCH(AK27,$AL25:$AL28,0))</f>
        <v>1</v>
      </c>
      <c r="M27" s="111">
        <f>INDEX(AP25:AP28,MATCH(AK27,$AL25:$AL28,0))</f>
        <v>3</v>
      </c>
      <c r="N27" s="113">
        <f>INDEX(AQ25:AQ28,MATCH(AK27,$AL25:$AL28,0))</f>
        <v>-2</v>
      </c>
      <c r="O27" s="293"/>
      <c r="P27" s="293"/>
      <c r="Q27" s="97" t="str">
        <f>IF(AND('Résultats officiels'!O26&gt;0,U27='Résultats officiels'!U27),"E",IF(AND('Résultats officiels'!O28&gt;0,'Résultats officiels'!U29=AM!U27),"E",""))</f>
        <v>E</v>
      </c>
      <c r="R27" s="98" t="str">
        <f>IF('Résultats officiels'!O28=0,"",IF(AND(U26='Résultats officiels'!U28,'Résultats officiels'!U29=AM!U27),"A",""))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1</v>
      </c>
      <c r="W27" s="12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2.96</v>
      </c>
      <c r="AL27" s="28">
        <f>SUM(BD27:BG27)+2.47</f>
        <v>1.9700000000000002</v>
      </c>
      <c r="AM27" s="21" t="str">
        <f>D25</f>
        <v>Pérou</v>
      </c>
      <c r="AN27" s="22">
        <f>SUM(AR27:AU27)</f>
        <v>7</v>
      </c>
      <c r="AO27" s="23">
        <f>E25+F26+F29</f>
        <v>5</v>
      </c>
      <c r="AP27" s="22">
        <f>F25+E26+E29</f>
        <v>2</v>
      </c>
      <c r="AQ27" s="24">
        <f>AO27-AP27</f>
        <v>3</v>
      </c>
      <c r="AR27" s="22">
        <f>IF(ISBLANK(F26),0,IF(AT25=3,0,IF(AT25=1,1,3)))</f>
        <v>1</v>
      </c>
      <c r="AS27" s="22">
        <f>IF(ISBLANK(F29),0,IF(F29&gt;E29,3,IF(F29=E29,1,0)))</f>
        <v>3</v>
      </c>
      <c r="AT27" s="22" t="s">
        <v>73</v>
      </c>
      <c r="AU27" s="22">
        <f>IF(ISBLANK(E25),0,IF(E25&gt;F25,3,IF(E25=F25,1,0)))</f>
        <v>3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1</v>
      </c>
      <c r="AZ27" s="23">
        <f>10000*(AR27+AS27)+(F26-E26+F29-E29)*100+(F26+F29)</f>
        <v>40103</v>
      </c>
      <c r="BA27" s="22" t="s">
        <v>73</v>
      </c>
      <c r="BB27" s="22">
        <f>10000*(AR27+AU27)+(E25-F25+F26-E26)*100+(E25+F26)</f>
        <v>40204</v>
      </c>
      <c r="BC27" s="24">
        <f>10000*(AS27+AU27)+(E25-F25+F29-E29)*100+(E25+F29)</f>
        <v>60303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-0.5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officiels'!H28,AM!E28='Résultats officiels'!E28,'Résultats officiels'!F28=AM!F28),1,""))</f>
        <v/>
      </c>
      <c r="D28" s="68" t="str">
        <f>G25</f>
        <v>Danemark</v>
      </c>
      <c r="E28" s="217">
        <v>0</v>
      </c>
      <c r="F28" s="217">
        <v>3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Danemark</v>
      </c>
      <c r="K28" s="115">
        <f>INDEX(AN25:AN28,MATCH(AK28,$AL25:$AL28,0))</f>
        <v>1</v>
      </c>
      <c r="L28" s="116">
        <f>INDEX(AO25:AO28,MATCH(AK28,$AL25:$AL28,0))</f>
        <v>0</v>
      </c>
      <c r="M28" s="115">
        <f>INDEX(AP25:AP28,MATCH(AK28,$AL25:$AL28,0))</f>
        <v>5</v>
      </c>
      <c r="N28" s="117">
        <f>INDEX(AQ25:AQ28,MATCH(AK28,$AL25:$AL28,0))</f>
        <v>-5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officiels'!U26=AM!U28),"E",""))</f>
        <v/>
      </c>
      <c r="R28" s="98" t="str">
        <f>IF('Résultats officiels'!O28=0,"",IF(AND(U28='Résultats officiels'!U28,'Résultats officiels'!U29=AM!U29),"A",""))</f>
        <v/>
      </c>
      <c r="S28" s="286" t="str">
        <f>IF(O28=0,"",IF(AND(R28="A",O28='Résultats officiels'!O28),1,IF(AND(AM!R29="A",AM!O28='Résultats officiels'!O26),1,"")))</f>
        <v/>
      </c>
      <c r="T28" s="287" t="str">
        <f>IF(O28=0,"",IF(AND(R28="A",O28='Résultats officiels'!O28,V28='Résultats officiels'!V28,'Résultats officiels'!V29=AM!V29),1,IF(AND(AM!R29="A",AM!O28='Résultats officiels'!O26,AM!V28='Résultats officiels'!V26,'Résultats officiels'!V27=AM!V29),1,"")))</f>
        <v/>
      </c>
      <c r="U28" s="125" t="str">
        <f>IF(100*V12+W12&gt;100*V13+W13,U12,IF(100*V12+W12&lt;100*V13+W13,U13,CONCATENATE(U12," ou ",U13)))</f>
        <v>Espagne</v>
      </c>
      <c r="V28" s="218">
        <v>3</v>
      </c>
      <c r="W28" s="12">
        <v>2</v>
      </c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3.98</v>
      </c>
      <c r="AL28" s="30">
        <f>SUM(BD28:BG28)+2.48</f>
        <v>3.98</v>
      </c>
      <c r="AM28" s="31" t="str">
        <f>G25</f>
        <v>Danemark</v>
      </c>
      <c r="AN28" s="27">
        <f>SUM(AR28:AU28)</f>
        <v>1</v>
      </c>
      <c r="AO28" s="32">
        <f>F25+E27+E28</f>
        <v>0</v>
      </c>
      <c r="AP28" s="27">
        <f>E25+F27+F28</f>
        <v>5</v>
      </c>
      <c r="AQ28" s="33">
        <f>AO28-AP28</f>
        <v>-5</v>
      </c>
      <c r="AR28" s="27">
        <f>IF(ISBLANK(E28),0,IF(AU25=3,0,IF(AU25=1,1,3)))</f>
        <v>0</v>
      </c>
      <c r="AS28" s="27">
        <f>IF(ISBLANK(E27),0,IF(AU26=3,0,IF(AU26=1,1,3)))</f>
        <v>1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0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9700</v>
      </c>
      <c r="BB28" s="27">
        <f>10000*(AR28+AT28)+(E28-F28+F25-E25)*100+(E28+F25)</f>
        <v>-500</v>
      </c>
      <c r="BC28" s="33">
        <f>10000*(AS28+AT28)+(E27-F27+F25-E25)*100+(E27+F25)</f>
        <v>9800</v>
      </c>
      <c r="BD28" s="34">
        <f>-BG25</f>
        <v>0.5</v>
      </c>
      <c r="BE28" s="35">
        <f>-BG26</f>
        <v>0.5</v>
      </c>
      <c r="BF28" s="35">
        <f>-BG27</f>
        <v>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>
        <f>IF(H29=0,"",IF(H29='Résultats officiels'!H29,1,""))</f>
        <v>1</v>
      </c>
      <c r="C29" s="75" t="str">
        <f>IF(H29=0,"",IF(AND(H29='Résultats officiels'!H29,AM!E29='Résultats officiels'!E29,'Résultats officiels'!F29=AM!F29),1,""))</f>
        <v/>
      </c>
      <c r="D29" s="71" t="str">
        <f>G24</f>
        <v>Australie</v>
      </c>
      <c r="E29" s="217">
        <v>0</v>
      </c>
      <c r="F29" s="217">
        <v>1</v>
      </c>
      <c r="G29" s="74" t="str">
        <f>D25</f>
        <v>Pérou</v>
      </c>
      <c r="H29" s="95">
        <f t="shared" si="0"/>
        <v>2</v>
      </c>
      <c r="I29" s="118"/>
      <c r="J29" s="119" t="str">
        <f>IF(OR(I27&lt;3,I26&lt;2),"TIRAGE AU SORT !!!"," ")</f>
        <v xml:space="preserve"> 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officiels'!U27=AM!U29),"E",""))</f>
        <v/>
      </c>
      <c r="R29" s="98" t="str">
        <f>IF('Résultats officiels'!O26=0,"",IF(AND(U28='Résultats officiels'!U26,'Résultats officiels'!U27=AM!U29),"A",""))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2</v>
      </c>
      <c r="W29" s="12">
        <v>3</v>
      </c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officiels'!U32=AM!U30),"E",""))</f>
        <v>E</v>
      </c>
      <c r="R30" s="98" t="str">
        <f>IF('Résultats officiels'!O30=0,"",IF(AND(U30='Résultats officiels'!U30,'Résultats officiels'!U31=AM!U31),"A",""))</f>
        <v>A</v>
      </c>
      <c r="S30" s="286" t="str">
        <f>IF(O30=0,"",IF(AND(R30="A",O30='Résultats officiels'!O30),1,IF(AND(AM!R31="A",AM!O30='Résultats officiels'!O32),1,"")))</f>
        <v/>
      </c>
      <c r="T30" s="287" t="str">
        <f>IF(O30=0,"",IF(AND(R30="A",O30='Résultats officiels'!O30,V30='Résultats officiels'!V30,'Résultats officiels'!V31=AM!V31),1,IF(AND(AM!R31="A",AM!O30='Résultats officiels'!O32,AM!V30='Résultats officiels'!V32,'Résultats officiels'!V33=AM!V31),1,"")))</f>
        <v/>
      </c>
      <c r="U30" s="125" t="str">
        <f>IF(100*V16+W16&gt;100*V17+W17,U16,IF(100*V16+W16&lt;100*V17+W17,U17,CONCATENATE(U16," ou ",U17)))</f>
        <v>Brésil</v>
      </c>
      <c r="V30" s="218">
        <v>3</v>
      </c>
      <c r="W30" s="12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officiels'!U33=AM!U31),"E",""))</f>
        <v>E</v>
      </c>
      <c r="R31" s="98" t="str">
        <f>IF('Résultats officiels'!O32=0,"",IF(AND(U30='Résultats officiels'!U32,'Résultats officiels'!U33=AM!U31),"A",""))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2</v>
      </c>
      <c r="W31" s="12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officiels'!H32,AM!E32='Résultats officiels'!E32,'Résultats officiels'!F32=AM!F32),1,""))</f>
        <v/>
      </c>
      <c r="D32" s="67" t="s">
        <v>94</v>
      </c>
      <c r="E32" s="217">
        <v>2</v>
      </c>
      <c r="F32" s="217">
        <v>0</v>
      </c>
      <c r="G32" s="72" t="s">
        <v>127</v>
      </c>
      <c r="H32" s="95">
        <f t="shared" si="0"/>
        <v>1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officiels'!U30=AM!U32),"E",""))</f>
        <v/>
      </c>
      <c r="R32" s="98" t="str">
        <f>IF('Résultats officiels'!O32=0,"",IF(AND(U32='Résultats officiels'!U32,'Résultats officiels'!U33=AM!U33),"A",""))</f>
        <v/>
      </c>
      <c r="S32" s="286" t="str">
        <f>IF(O32=0,"",IF(AND(R32="A",O32='Résultats officiels'!O32),1,IF(AND(AM!R33="A",AM!O32='Résultats officiels'!O30),1,"")))</f>
        <v/>
      </c>
      <c r="T32" s="287" t="str">
        <f>IF(O32=0,"",IF(AND(R32="A",O32='Résultats officiels'!O32,V32='Résultats officiels'!V32,'Résultats officiels'!V33=AM!V33),1,IF(AND(AM!R33="A",AM!O32='Résultats officiels'!O30,AM!V32='Résultats officiels'!V30,'Résultats officiels'!V31=AM!V33),1,"")))</f>
        <v/>
      </c>
      <c r="U32" s="125" t="str">
        <f>IF(100*V20+W20&gt;100*V21+W21,U20,IF(100*V20+W20&lt;100*V21+W21,U21,CONCATENATE(U20," ou ",U21)))</f>
        <v>Allemagne</v>
      </c>
      <c r="V32" s="218">
        <v>0</v>
      </c>
      <c r="W32" s="12">
        <v>3</v>
      </c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officiels'!H33,AM!E33='Résultats officiels'!E33,'Résultats officiels'!F33=AM!F33),1,""))</f>
        <v/>
      </c>
      <c r="D33" s="68" t="s">
        <v>37</v>
      </c>
      <c r="E33" s="217">
        <v>1</v>
      </c>
      <c r="F33" s="217">
        <v>1</v>
      </c>
      <c r="G33" s="73" t="s">
        <v>97</v>
      </c>
      <c r="H33" s="95">
        <f t="shared" si="0"/>
        <v>3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9</v>
      </c>
      <c r="L33" s="104">
        <f>INDEX(AO33:AO36,MATCH(AK33,$AL33:$AL36,0))</f>
        <v>7</v>
      </c>
      <c r="M33" s="103">
        <f>INDEX(AP33:AP36,MATCH(AK33,$AL33:$AL36,0))</f>
        <v>0</v>
      </c>
      <c r="N33" s="123">
        <f>INDEX(AQ33:AQ36,MATCH(AK33,$AL33:$AL36,0))</f>
        <v>7</v>
      </c>
      <c r="O33" s="293"/>
      <c r="P33" s="293"/>
      <c r="Q33" s="97" t="str">
        <f>IF(AND('Résultats officiels'!O32&gt;0,U33='Résultats officiels'!U33),"E",IF(AND('Résultats officiels'!O30&gt;0,'Résultats officiels'!U31=AM!U33),"E",""))</f>
        <v>E</v>
      </c>
      <c r="R33" s="98" t="str">
        <f>IF('Résultats officiels'!O30=0,"",IF(AND(U32='Résultats officiels'!U30,'Résultats officiels'!U31=AM!U33),"A",""))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Angleterre</v>
      </c>
      <c r="V33" s="219">
        <v>0</v>
      </c>
      <c r="W33" s="12">
        <v>4</v>
      </c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9</v>
      </c>
      <c r="AO33" s="23">
        <f>E32+E34+F36</f>
        <v>7</v>
      </c>
      <c r="AP33" s="22">
        <f>F32+F34+E36</f>
        <v>0</v>
      </c>
      <c r="AQ33" s="24">
        <f>AO33-AP33</f>
        <v>7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60606</v>
      </c>
      <c r="BA33" s="22">
        <f>10000*(AS33+AU33)+(E32-F32+F36-E36)*100+(E32+F36)</f>
        <v>60303</v>
      </c>
      <c r="BB33" s="22">
        <f>10000*(AT33+AU33)+(F36-E36+E34-F34)*100+(F36+E34)</f>
        <v>60505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officiels'!H34,AM!E34='Résultats officiels'!E34,'Résultats officiels'!F34=AM!F34),1,""))</f>
        <v/>
      </c>
      <c r="D34" s="68" t="str">
        <f>D32</f>
        <v>Argentine</v>
      </c>
      <c r="E34" s="217">
        <v>4</v>
      </c>
      <c r="F34" s="217">
        <v>0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4</v>
      </c>
      <c r="L34" s="109">
        <f>INDEX(AO33:AO36,MATCH(AK34,$AL33:$AL36,0))</f>
        <v>3</v>
      </c>
      <c r="M34" s="108">
        <f>INDEX(AP33:AP36,MATCH(AK34,$AL33:$AL36,0))</f>
        <v>6</v>
      </c>
      <c r="N34" s="110">
        <f>INDEX(AQ33:AQ36,MATCH(AK34,$AL33:$AL36,0))</f>
        <v>-3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3.96</v>
      </c>
      <c r="AM34" s="21" t="str">
        <f>G32</f>
        <v>Islande</v>
      </c>
      <c r="AN34" s="22">
        <f>SUM(AR34:AU34)</f>
        <v>1</v>
      </c>
      <c r="AO34" s="23">
        <f>F32+F35+E37</f>
        <v>2</v>
      </c>
      <c r="AP34" s="22">
        <f>E32+E35+F37</f>
        <v>5</v>
      </c>
      <c r="AQ34" s="24">
        <f>AO34-AP34</f>
        <v>-3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1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-299</v>
      </c>
      <c r="BA34" s="22">
        <f>10000*(AR34+AU34)+(F32-E32+F35-E35)*100+(F32+F35)</f>
        <v>9801</v>
      </c>
      <c r="BB34" s="22" t="s">
        <v>73</v>
      </c>
      <c r="BC34" s="24">
        <f>10000*(AT34+AU34)+(F35-E35+E37-F37)*100+(F35+E37)</f>
        <v>9902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officiels'!H35,AM!E35='Résultats officiels'!E35,'Résultats officiels'!F35=AM!F35),1,""))</f>
        <v/>
      </c>
      <c r="D35" s="68" t="str">
        <f>G33</f>
        <v>Nigéria</v>
      </c>
      <c r="E35" s="217">
        <v>1</v>
      </c>
      <c r="F35" s="217">
        <v>1</v>
      </c>
      <c r="G35" s="73" t="str">
        <f>G32</f>
        <v>Islande</v>
      </c>
      <c r="H35" s="95">
        <f t="shared" si="0"/>
        <v>3</v>
      </c>
      <c r="I35" s="106">
        <f>AI35</f>
        <v>3</v>
      </c>
      <c r="J35" s="68" t="str">
        <f>INDEX(AM33:AM36,MATCH(AK35,$AL33:$AL36,0))</f>
        <v>Nigéria</v>
      </c>
      <c r="K35" s="111">
        <f>INDEX(AN33:AN36,MATCH(AK35,$AL33:$AL36,0))</f>
        <v>2</v>
      </c>
      <c r="L35" s="112">
        <f>INDEX(AO33:AO36,MATCH(AK35,$AL33:$AL36,0))</f>
        <v>2</v>
      </c>
      <c r="M35" s="111">
        <f>INDEX(AP33:AP36,MATCH(AK35,$AL33:$AL36,0))</f>
        <v>3</v>
      </c>
      <c r="N35" s="113">
        <f>INDEX(AQ33:AQ36,MATCH(AK35,$AL33:$AL36,0))</f>
        <v>-1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2.98</v>
      </c>
      <c r="AL35" s="28">
        <f>SUM(BD35:BG35)+2.47</f>
        <v>1.9700000000000002</v>
      </c>
      <c r="AM35" s="21" t="str">
        <f>D33</f>
        <v>Croatie</v>
      </c>
      <c r="AN35" s="22">
        <f>SUM(AR35:AU35)</f>
        <v>4</v>
      </c>
      <c r="AO35" s="23">
        <f>E33+F34+F37</f>
        <v>3</v>
      </c>
      <c r="AP35" s="22">
        <f>F33+E34+E37</f>
        <v>6</v>
      </c>
      <c r="AQ35" s="24">
        <f>AO35-AP35</f>
        <v>-3</v>
      </c>
      <c r="AR35" s="22">
        <f>IF(ISBLANK(F34),0,IF(AT33=3,0,IF(AT33=1,1,3)))</f>
        <v>0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1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29702</v>
      </c>
      <c r="BA35" s="22" t="s">
        <v>73</v>
      </c>
      <c r="BB35" s="22">
        <f>10000*(AR35+AU35)+(E33-F33+F34-E34)*100+(E33+F34)</f>
        <v>9601</v>
      </c>
      <c r="BC35" s="24">
        <f>10000*(AS35+AU35)+(E33-F33+F37-E37)*100+(E33+F37)</f>
        <v>40103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officiels'!H36,AM!E36='Résultats officiels'!E36,'Résultats officiels'!F36=AM!F36),1,""))</f>
        <v/>
      </c>
      <c r="D36" s="68" t="str">
        <f>G33</f>
        <v>Nigéria</v>
      </c>
      <c r="E36" s="217">
        <v>0</v>
      </c>
      <c r="F36" s="217">
        <v>1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Islande</v>
      </c>
      <c r="K36" s="115">
        <f>INDEX(AN33:AN36,MATCH(AK36,$AL33:$AL36,0))</f>
        <v>1</v>
      </c>
      <c r="L36" s="116">
        <f>INDEX(AO33:AO36,MATCH(AK36,$AL33:$AL36,0))</f>
        <v>2</v>
      </c>
      <c r="M36" s="115">
        <f>INDEX(AP33:AP36,MATCH(AK36,$AL33:$AL36,0))</f>
        <v>5</v>
      </c>
      <c r="N36" s="117">
        <f>INDEX(AQ33:AQ36,MATCH(AK36,$AL33:$AL36,0))</f>
        <v>-3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officiels'!U38=AM!U36),"E",""))</f>
        <v/>
      </c>
      <c r="R36" s="98" t="str">
        <f>IF('Résultats officiels'!O36=0,"",IF(AND(U36='Résultats officiels'!U36,'Résultats officiels'!U37=AM!U37),"A",""))</f>
        <v/>
      </c>
      <c r="S36" s="286" t="str">
        <f>IF(O36=0,"",IF(AND(R36="A",O36='Résultats officiels'!O36),1,IF(AND(AM!R37="A",AM!O36='Résultats officiels'!O38),1,"")))</f>
        <v/>
      </c>
      <c r="T36" s="297" t="str">
        <f>IF(O36=0,"",IF(AND(R36="A",O36='Résultats officiels'!O36,V36='Résultats officiels'!V36,'Résultats officiels'!V37=AM!V37),1,IF(AND(AM!R37="A",AM!O36='Résultats officiels'!O38,AM!V36='Résultats officiels'!V38,'Résultats officiels'!V39=AM!V37),1,"")))</f>
        <v/>
      </c>
      <c r="U36" s="128" t="str">
        <f>IF(100*V26+W26&gt;100*V27+W27,U26,IF(100*V26+W26&lt;100*V27+W27,U27,IF(X27*X26=1,"-",CONCATENATE(U26," ou ",U27))))</f>
        <v>Uruguay</v>
      </c>
      <c r="V36" s="218">
        <v>1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3.96</v>
      </c>
      <c r="AL36" s="30">
        <f>SUM(BD36:BG36)+2.48</f>
        <v>2.98</v>
      </c>
      <c r="AM36" s="31" t="str">
        <f>G33</f>
        <v>Nigéria</v>
      </c>
      <c r="AN36" s="27">
        <f>SUM(AR36:AU36)</f>
        <v>2</v>
      </c>
      <c r="AO36" s="32">
        <f>F33+E35+E36</f>
        <v>2</v>
      </c>
      <c r="AP36" s="27">
        <f>E33+F35+F36</f>
        <v>3</v>
      </c>
      <c r="AQ36" s="33">
        <f>AO36-AP36</f>
        <v>-1</v>
      </c>
      <c r="AR36" s="27">
        <f>IF(ISBLANK(E36),0,IF(AU33=3,0,IF(AU33=1,1,3)))</f>
        <v>0</v>
      </c>
      <c r="AS36" s="27">
        <f>IF(ISBLANK(E35),0,IF(AU34=3,0,IF(AU34=1,1,3)))</f>
        <v>1</v>
      </c>
      <c r="AT36" s="27">
        <f>IF(ISBLANK(F33),0,IF(AU35=3,0,IF(AU35=1,1,3)))</f>
        <v>1</v>
      </c>
      <c r="AU36" s="27" t="s">
        <v>73</v>
      </c>
      <c r="AV36" s="32" t="b">
        <f>10*(AQ33-AQ36)+AO33-AO36&lt;0</f>
        <v>0</v>
      </c>
      <c r="AW36" s="27" t="b">
        <f>10*(AQ34-AQ36)+AO34-AO36&lt;0</f>
        <v>1</v>
      </c>
      <c r="AX36" s="27" t="b">
        <f>10*(AQ35-AQ36)+AO35-AO36&lt;0</f>
        <v>1</v>
      </c>
      <c r="AY36" s="33" t="s">
        <v>73</v>
      </c>
      <c r="AZ36" s="32" t="s">
        <v>73</v>
      </c>
      <c r="BA36" s="27">
        <f>10000*(AR36+AS36)+(E35-F35+E36-F36)*100+(E35+E36)</f>
        <v>9901</v>
      </c>
      <c r="BB36" s="27">
        <f>10000*(AR36+AT36)+(E36-F36+F33-E33)*100+(E36+F33)</f>
        <v>9901</v>
      </c>
      <c r="BC36" s="33">
        <f>10000*(AS36+AT36)+(E35-F35+F33-E33)*100+(E35+F33)</f>
        <v>20002</v>
      </c>
      <c r="BD36" s="34">
        <f>-BG33</f>
        <v>0.5</v>
      </c>
      <c r="BE36" s="35">
        <f>-BG34</f>
        <v>-0.5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>
        <f>IF(H37=0,"",IF(AND(H37='Résultats officiels'!H37,AM!E37='Résultats officiels'!E37,'Résultats officiels'!F37=AM!F37),1,""))</f>
        <v>1</v>
      </c>
      <c r="D37" s="71" t="str">
        <f>G32</f>
        <v>Islande</v>
      </c>
      <c r="E37" s="217">
        <v>1</v>
      </c>
      <c r="F37" s="217">
        <v>2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officiels'!U39=AM!U37),"E",""))</f>
        <v/>
      </c>
      <c r="R37" s="98" t="str">
        <f>IF('Résultats officiels'!O38=0,"",IF(AND(U36='Résultats officiels'!U38,'Résultats officiels'!U39=AM!U37),"A",""))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4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officiels'!U36=AM!U38),"E",""))</f>
        <v/>
      </c>
      <c r="R38" s="98" t="str">
        <f>IF('Résultats officiels'!O38=0,"",IF(AND(U38='Résultats officiels'!U38,'Résultats officiels'!U39=AM!U39),"A",""))</f>
        <v/>
      </c>
      <c r="S38" s="286" t="str">
        <f>IF(O38=0,"",IF(AND(R38="A",O38='Résultats officiels'!O38),1,IF(AND(AM!R39="A",AM!O38='Résultats officiels'!O36),1,"")))</f>
        <v/>
      </c>
      <c r="T38" s="297" t="str">
        <f>IF(O38=0,"",IF(AND(R38="A",O38='Résultats officiels'!O38,V38='Résultats officiels'!V38,'Résultats officiels'!V39=AM!V39),1,IF(AND(AM!R39="A",AM!O38='Résultats officiels'!O36,AM!V38='Résultats officiels'!V36,'Résultats officiels'!V37=AM!V39),1,"")))</f>
        <v/>
      </c>
      <c r="U38" s="125" t="str">
        <f>IF(100*V28+W28&gt;100*V29+W29,U28,IF(100*V28+W28&lt;100*V29+W29,U29,IF(X30*X31=1,"-",CONCATENATE(U28," ou ",U29))))</f>
        <v>Espagne</v>
      </c>
      <c r="V38" s="218">
        <v>3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officiels'!U37=AM!U39),"E",""))</f>
        <v>E</v>
      </c>
      <c r="R39" s="98" t="str">
        <f>IF('Résultats officiels'!O36=0,"",IF(AND(U38='Résultats officiels'!U36,'Résultats officiels'!U37=AM!U39),"A",""))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Angleterre</v>
      </c>
      <c r="V39" s="219">
        <v>0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officiels'!H40,AM!E40='Résultats officiels'!E40,'Résultats officiels'!F40=AM!F40),1,""))</f>
        <v/>
      </c>
      <c r="D40" s="67" t="s">
        <v>83</v>
      </c>
      <c r="E40" s="217">
        <v>0</v>
      </c>
      <c r="F40" s="217">
        <v>0</v>
      </c>
      <c r="G40" s="72" t="s">
        <v>128</v>
      </c>
      <c r="H40" s="95">
        <f t="shared" si="0"/>
        <v>3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officiels'!H41,AM!E41='Résultats officiels'!E41,'Résultats officiels'!F41=AM!F41),1,""))</f>
        <v/>
      </c>
      <c r="D41" s="68" t="s">
        <v>36</v>
      </c>
      <c r="E41" s="217">
        <v>3</v>
      </c>
      <c r="F41" s="217">
        <v>1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7</v>
      </c>
      <c r="L41" s="104">
        <f>INDEX(AO41:AO44,MATCH(AK41,$AL41:$AL44,0))</f>
        <v>7</v>
      </c>
      <c r="M41" s="103">
        <f>INDEX(AP41:AP44,MATCH(AK41,$AL41:$AL44,0))</f>
        <v>2</v>
      </c>
      <c r="N41" s="123">
        <f>INDEX(AQ41:AQ44,MATCH(AK41,$AL41:$AL44,0))</f>
        <v>5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3.95</v>
      </c>
      <c r="AM41" s="21" t="str">
        <f>D40</f>
        <v>Costa Rica</v>
      </c>
      <c r="AN41" s="22">
        <f>SUM(AR41:AU41)</f>
        <v>1</v>
      </c>
      <c r="AO41" s="23">
        <f>E40+E42+F44</f>
        <v>1</v>
      </c>
      <c r="AP41" s="22">
        <f>F40+F42+E44</f>
        <v>5</v>
      </c>
      <c r="AQ41" s="24">
        <f>AO41-AP41</f>
        <v>-4</v>
      </c>
      <c r="AR41" s="22" t="s">
        <v>73</v>
      </c>
      <c r="AS41" s="22">
        <f>IF(ISBLANK(E40),0,IF(E40&gt;F40,3,IF(E40=F40,1,0)))</f>
        <v>1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9700</v>
      </c>
      <c r="BA41" s="22">
        <f>10000*(AS41+AU41)+(E40-F40+F44-E44)*100+(E40+F44)</f>
        <v>9901</v>
      </c>
      <c r="BB41" s="22">
        <f>10000*(AT41+AU41)+(F44-E44+E42-F42)*100+(F44+E42)</f>
        <v>-399</v>
      </c>
      <c r="BC41" s="24" t="s">
        <v>73</v>
      </c>
      <c r="BD41" s="23" t="s">
        <v>73</v>
      </c>
      <c r="BE41" s="25">
        <f>IF($AN41&gt;$AN42,-0.5,IF($AN42&gt;$AN41,0.5,IF(AW41,-0.5,IF(AV42,0.5,BU41))))</f>
        <v>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officiels'!H42,AM!E42='Résultats officiels'!E42,'Résultats officiels'!F42=AM!F42),1,""))</f>
        <v/>
      </c>
      <c r="D42" s="68" t="str">
        <f>D40</f>
        <v>Costa Rica</v>
      </c>
      <c r="E42" s="217">
        <v>0</v>
      </c>
      <c r="F42" s="217">
        <v>3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4</v>
      </c>
      <c r="L42" s="109">
        <f>INDEX(AO41:AO44,MATCH(AK42,$AL41:$AL44,0))</f>
        <v>4</v>
      </c>
      <c r="M42" s="108">
        <f>INDEX(AP41:AP44,MATCH(AK42,$AL41:$AL44,0))</f>
        <v>5</v>
      </c>
      <c r="N42" s="110">
        <f>INDEX(AQ41:AQ44,MATCH(AK42,$AL41:$AL44,0))</f>
        <v>-1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2.96</v>
      </c>
      <c r="AM42" s="21" t="str">
        <f>G40</f>
        <v>Serbie</v>
      </c>
      <c r="AN42" s="22">
        <f>SUM(AR42:AU42)</f>
        <v>3</v>
      </c>
      <c r="AO42" s="23">
        <f>F40+F43+E45</f>
        <v>2</v>
      </c>
      <c r="AP42" s="22">
        <f>E40+E43+F45</f>
        <v>2</v>
      </c>
      <c r="AQ42" s="24">
        <f>AO42-AP42</f>
        <v>0</v>
      </c>
      <c r="AR42" s="22">
        <f>IF(ISBLANK(F40),0,IF(AS41=3,0,IF(AS41=1,1,3)))</f>
        <v>1</v>
      </c>
      <c r="AS42" s="22" t="s">
        <v>73</v>
      </c>
      <c r="AT42" s="22">
        <f>IF(ISBLANK(E45),0,IF(AS43=3,0,IF(AS43=1,1,3)))</f>
        <v>1</v>
      </c>
      <c r="AU42" s="22">
        <f>IF(ISBLANK(F43),0,IF(F43&gt;E43,3,IF(F43=E43,1,0)))</f>
        <v>1</v>
      </c>
      <c r="AV42" s="23" t="b">
        <f>(10*(AQ41-AQ42)+AO41-AO42&lt;0)</f>
        <v>1</v>
      </c>
      <c r="AW42" s="22" t="s">
        <v>73</v>
      </c>
      <c r="AX42" s="22" t="b">
        <f>10*(AQ42-AQ43)+AO42-AO43&gt;0</f>
        <v>0</v>
      </c>
      <c r="AY42" s="24" t="b">
        <f>10*(AQ42-AQ44)+AO42-AO44&gt;0</f>
        <v>1</v>
      </c>
      <c r="AZ42" s="23">
        <f>10000*(AR42+AT42)+(F40-E40+E45-F45)*100+(F40+E45)</f>
        <v>20001</v>
      </c>
      <c r="BA42" s="22">
        <f>10000*(AR42+AU42)+(F40-E40+F43-E43)*100+(F40+F43)</f>
        <v>20001</v>
      </c>
      <c r="BB42" s="22" t="s">
        <v>73</v>
      </c>
      <c r="BC42" s="24">
        <f>10000*(AT42+AU42)+(F43-E43+E45-F45)*100+(F43+E45)</f>
        <v>20002</v>
      </c>
      <c r="BD42" s="29">
        <f>-BE41</f>
        <v>-0.5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officiels'!H43,AM!E43='Résultats officiels'!E43,'Résultats officiels'!F43=AM!F43),1,""))</f>
        <v/>
      </c>
      <c r="D43" s="68" t="str">
        <f>G41</f>
        <v>Suisse</v>
      </c>
      <c r="E43" s="217">
        <v>1</v>
      </c>
      <c r="F43" s="217">
        <v>1</v>
      </c>
      <c r="G43" s="73" t="str">
        <f>G40</f>
        <v>Serbie</v>
      </c>
      <c r="H43" s="95">
        <f t="shared" si="0"/>
        <v>3</v>
      </c>
      <c r="I43" s="106">
        <f>AI43</f>
        <v>3</v>
      </c>
      <c r="J43" s="68" t="str">
        <f>INDEX(AM41:AM44,MATCH(AK43,$AL41:$AL44,0))</f>
        <v>Serbie</v>
      </c>
      <c r="K43" s="111">
        <f>INDEX(AN41:AN44,MATCH(AK43,$AL41:$AL44,0))</f>
        <v>3</v>
      </c>
      <c r="L43" s="112">
        <f>INDEX(AO41:AO44,MATCH(AK43,$AL41:$AL44,0))</f>
        <v>2</v>
      </c>
      <c r="M43" s="111">
        <f>INDEX(AP41:AP44,MATCH(AK43,$AL41:$AL44,0))</f>
        <v>2</v>
      </c>
      <c r="N43" s="113">
        <f>INDEX(AQ41:AQ44,MATCH(AK43,$AL41:$AL44,0))</f>
        <v>0</v>
      </c>
      <c r="O43" s="173"/>
      <c r="P43" s="173"/>
      <c r="Q43" s="97" t="str">
        <f>IF(AND('Résultats officiels'!O41&gt;0,U43='Résultats officiels'!U43),"E",IF(AND('Résultats officiels'!O41&gt;0,'Résultats officiels'!U44=AM!U43),"E",""))</f>
        <v/>
      </c>
      <c r="R43" s="98" t="str">
        <f>IF('Résultats officiels'!O41=0,"",IF(AND(U43='Résultats officiels'!U43,'Résultats officiels'!U44=AM!U44),"A",""))</f>
        <v/>
      </c>
      <c r="S43" s="286" t="str">
        <f>IF(O41=0,"",IF(AND(R43="A",O41='Résultats officiels'!O41),1,IF(AND(AM!R44="A",AM!O41='Résultats officiels'!O41),1,"")))</f>
        <v/>
      </c>
      <c r="T43" s="287" t="str">
        <f>IF(O41=0,"",IF(AND(R43="A",O41='Résultats officiels'!O41,V43='Résultats officiels'!V43,'Résultats officiels'!V44=AM!V44),1,IF(AND(AM!R44="A",AM!O41='Résultats officiels'!O41,AM!V43='Résultats officiels'!V44,'Résultats officiels'!V43=AM!V44),1,"")))</f>
        <v/>
      </c>
      <c r="U43" s="125" t="str">
        <f>IF(100*V36+W36&gt;100*V37+W37,U36,IF(100*V36+W36&lt;100*V37+W37,U37," - "))</f>
        <v>Brésil</v>
      </c>
      <c r="V43" s="218">
        <v>2</v>
      </c>
      <c r="W43" s="100"/>
      <c r="X43" s="147" t="str">
        <f>IF(AND('Résultats officiels'!X41&gt;0,AA43='Résultats officiels'!AA43),"E",IF(AND('Résultats officiels'!X41&gt;0,'Résultats officiels'!AA44=AM!AA43),"E",""))</f>
        <v/>
      </c>
      <c r="Y43" s="286" t="str">
        <f>IF(X41=0,"",IF(AND(X45="A",X41='Résultats officiels'!X41),1,IF(AND(X46="A",AM!X41='Résultats officiels'!X41),1,"")))</f>
        <v/>
      </c>
      <c r="Z43" s="287" t="str">
        <f>IF(X41=0,"",IF(AND(X45="A",X41='Résultats officiels'!X41,AB43='Résultats officiels'!AB43,'Résultats officiels'!AB44=AM!AB44),1,IF(AND(AM!X46="A",AM!X41='Résultats officiels'!X41,AM!AB43='Résultats officiels'!AB44,'Résultats officiels'!AB43=AM!AB44),1,"")))</f>
        <v/>
      </c>
      <c r="AA43" s="100" t="str">
        <f>IF(100*V36+W36&gt;100*V37+W37,U37,IF(100*V36+W36&lt;100*V37+W37,U36," - "))</f>
        <v>Uruguay</v>
      </c>
      <c r="AB43" s="217">
        <v>3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2.96</v>
      </c>
      <c r="AL43" s="28">
        <f>SUM(BD43:BG43)+2.47</f>
        <v>0.9700000000000002</v>
      </c>
      <c r="AM43" s="21" t="str">
        <f>D41</f>
        <v>Brésil</v>
      </c>
      <c r="AN43" s="22">
        <f>SUM(AR43:AU43)</f>
        <v>7</v>
      </c>
      <c r="AO43" s="23">
        <f>E41+F42+F45</f>
        <v>7</v>
      </c>
      <c r="AP43" s="22">
        <f>F41+E42+E45</f>
        <v>2</v>
      </c>
      <c r="AQ43" s="24">
        <f>AO43-AP43</f>
        <v>5</v>
      </c>
      <c r="AR43" s="22">
        <f>IF(ISBLANK(F42),0,IF(AT41=3,0,IF(AT41=1,1,3)))</f>
        <v>3</v>
      </c>
      <c r="AS43" s="22">
        <f>IF(ISBLANK(F45),0,IF(F45&gt;E45,3,IF(F45=E45,1,0)))</f>
        <v>1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40304</v>
      </c>
      <c r="BA43" s="22" t="s">
        <v>73</v>
      </c>
      <c r="BB43" s="22">
        <f>10000*(AR43+AU43)+(E41-F41+F42-E42)*100+(E41+F42)</f>
        <v>60506</v>
      </c>
      <c r="BC43" s="24">
        <f>10000*(AS43+AU43)+(E41-F41+F45-E45)*100+(E41+F45)</f>
        <v>40204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officiels'!H44,AM!E44='Résultats officiels'!E44,'Résultats officiels'!F44=AM!F44),1,""))</f>
        <v/>
      </c>
      <c r="D44" s="68" t="str">
        <f>G41</f>
        <v>Suisse</v>
      </c>
      <c r="E44" s="217">
        <v>2</v>
      </c>
      <c r="F44" s="217">
        <v>1</v>
      </c>
      <c r="G44" s="73" t="str">
        <f>D40</f>
        <v>Costa Rica</v>
      </c>
      <c r="H44" s="95">
        <f t="shared" si="0"/>
        <v>1</v>
      </c>
      <c r="I44" s="114">
        <f>AI44</f>
        <v>4</v>
      </c>
      <c r="J44" s="71" t="str">
        <f>INDEX(AM41:AM44,MATCH(AK44,$AL41:$AL44,0))</f>
        <v>Costa Rica</v>
      </c>
      <c r="K44" s="115">
        <f>INDEX(AN41:AN44,MATCH(AK44,$AL41:$AL44,0))</f>
        <v>1</v>
      </c>
      <c r="L44" s="116">
        <f>INDEX(AO41:AO44,MATCH(AK44,$AL41:$AL44,0))</f>
        <v>1</v>
      </c>
      <c r="M44" s="115">
        <f>INDEX(AP41:AP44,MATCH(AK44,$AL41:$AL44,0))</f>
        <v>5</v>
      </c>
      <c r="N44" s="117">
        <f>INDEX(AQ41:AQ44,MATCH(AK44,$AL41:$AL44,0))</f>
        <v>-4</v>
      </c>
      <c r="O44" s="173"/>
      <c r="P44" s="173"/>
      <c r="Q44" s="97" t="str">
        <f>IF(AND('Résultats officiels'!O41&gt;0,U44='Résultats officiels'!U44),"E",IF(AND('Résultats officiels'!O41&gt;0,'Résultats officiels'!U43=AM!U44),"E",""))</f>
        <v/>
      </c>
      <c r="R44" s="98" t="str">
        <f>IF('Résultats officiels'!O41=0,"",IF(AND(U43='Résultats officiels'!U44,'Résultats officiels'!U43=AM!U44),"A",""))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Espagne</v>
      </c>
      <c r="V44" s="219">
        <v>0</v>
      </c>
      <c r="W44" s="100"/>
      <c r="X44" s="147" t="str">
        <f>IF(AND('Résultats officiels'!X41&gt;0,AA44='Résultats officiels'!AA44),"E",IF(AND('Résultats officiels'!X41&gt;0,'Résultats officiels'!AA43=AM!AA44),"E",""))</f>
        <v>E</v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Angleterre</v>
      </c>
      <c r="AB44" s="219">
        <v>1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3.95</v>
      </c>
      <c r="AL44" s="30">
        <f>SUM(BD44:BG44)+2.48</f>
        <v>1.98</v>
      </c>
      <c r="AM44" s="31" t="str">
        <f>G41</f>
        <v>Suisse</v>
      </c>
      <c r="AN44" s="27">
        <f>SUM(AR44:AU44)</f>
        <v>4</v>
      </c>
      <c r="AO44" s="32">
        <f>F41+E43+E44</f>
        <v>4</v>
      </c>
      <c r="AP44" s="27">
        <f>E41+F43+F44</f>
        <v>5</v>
      </c>
      <c r="AQ44" s="33">
        <f>AO44-AP44</f>
        <v>-1</v>
      </c>
      <c r="AR44" s="27">
        <f>IF(ISBLANK(E44),0,IF(AU41=3,0,IF(AU41=1,1,3)))</f>
        <v>3</v>
      </c>
      <c r="AS44" s="27">
        <f>IF(ISBLANK(E43),0,IF(AU42=3,0,IF(AU42=1,1,3)))</f>
        <v>1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0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40103</v>
      </c>
      <c r="BB44" s="27">
        <f>10000*(AR44+AT44)+(E44-F44+F41-E41)*100+(E44+F41)</f>
        <v>29903</v>
      </c>
      <c r="BC44" s="33">
        <f>10000*(AS44+AT44)+(E43-F43+F41-E41)*100+(E43+F41)</f>
        <v>9802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 t="str">
        <f>IF(H45=0,"",IF(H45='Résultats officiels'!H45,1,""))</f>
        <v/>
      </c>
      <c r="C45" s="75" t="str">
        <f>IF(H45=0,"",IF(AND(H45='Résultats officiels'!H45,AM!E45='Résultats officiels'!E45,'Résultats officiels'!F45=AM!F45),1,""))</f>
        <v/>
      </c>
      <c r="D45" s="71" t="str">
        <f>G40</f>
        <v>Serbie</v>
      </c>
      <c r="E45" s="217">
        <v>1</v>
      </c>
      <c r="F45" s="217">
        <v>1</v>
      </c>
      <c r="G45" s="74" t="str">
        <f>D41</f>
        <v>Brésil</v>
      </c>
      <c r="H45" s="95">
        <f t="shared" si="0"/>
        <v>3</v>
      </c>
      <c r="I45" s="118"/>
      <c r="J45" s="119" t="str">
        <f>IF(OR(I43&lt;3,I42&lt;2),"TIRAGE AU SORT !!!"," ")</f>
        <v xml:space="preserve"> 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officiels'!AA44=AM!AA44),"A",""))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officiels'!U46=AM!U46),"C","")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Brésil</v>
      </c>
      <c r="V46" s="130"/>
      <c r="W46" s="95"/>
      <c r="X46" s="148" t="str">
        <f>IF('Résultats officiels'!X41=0,"",IF(AND(AA43='Résultats officiels'!AA44,'Résultats officiels'!AA43=AM!AA44),"A",""))</f>
        <v/>
      </c>
      <c r="Y46" s="288" t="s">
        <v>92</v>
      </c>
      <c r="Z46" s="257"/>
      <c r="AA46" s="282" t="str">
        <f>IF(100*V43+W43&gt;100*V44+W44,U44,IF(100*V44+W44&gt;100*V43+W43,U43,"-"))</f>
        <v>Espagne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officiels'!AA46=AM!AA46),"S","")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officiels'!H48,AM!E48='Résultats officiels'!E48,'Résultats officiels'!F48=AM!F48),1,""))</f>
        <v/>
      </c>
      <c r="D48" s="67" t="s">
        <v>100</v>
      </c>
      <c r="E48" s="217">
        <v>2</v>
      </c>
      <c r="F48" s="217">
        <v>1</v>
      </c>
      <c r="G48" s="72" t="s">
        <v>72</v>
      </c>
      <c r="H48" s="95">
        <f t="shared" si="0"/>
        <v>1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Uruguay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 t="str">
        <f>IF(H49=0,"",IF(AND(H49='Résultats officiels'!H49,AM!E49='Résultats officiels'!E49,'Résultats officiels'!F49=AM!F49),1,""))</f>
        <v/>
      </c>
      <c r="D49" s="68" t="s">
        <v>129</v>
      </c>
      <c r="E49" s="217">
        <v>2</v>
      </c>
      <c r="F49" s="217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7</v>
      </c>
      <c r="M49" s="103">
        <f>INDEX(AP49:AP52,MATCH(AK49,$AL49:$AL52,0))</f>
        <v>2</v>
      </c>
      <c r="N49" s="123">
        <f>INDEX(AQ49:AQ52,MATCH(AK49,$AL49:$AL52,0))</f>
        <v>5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7</v>
      </c>
      <c r="AP49" s="22">
        <f>F48+F50+E52</f>
        <v>2</v>
      </c>
      <c r="AQ49" s="24">
        <f>AO49-AP49</f>
        <v>5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60305</v>
      </c>
      <c r="BA49" s="22">
        <f>10000*(AS49+AU49)+(E48-F48+F52-E52)*100+(E48+F52)</f>
        <v>60304</v>
      </c>
      <c r="BB49" s="22">
        <f>10000*(AT49+AU49)+(F52-E52+E50-F50)*100+(F52+E50)</f>
        <v>60405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 t="str">
        <f>IF(H50=0,"",IF(AND(H50='Résultats officiels'!H50,AM!E50='Résultats officiels'!E50,'Résultats officiels'!F50=AM!F50),1,""))</f>
        <v/>
      </c>
      <c r="D50" s="68" t="str">
        <f>D48</f>
        <v>Allemagne</v>
      </c>
      <c r="E50" s="217">
        <v>3</v>
      </c>
      <c r="F50" s="217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Mexique</v>
      </c>
      <c r="K50" s="108">
        <f>INDEX(AN49:AN52,MATCH(AK50,$AL49:$AL52,0))</f>
        <v>6</v>
      </c>
      <c r="L50" s="109">
        <f>INDEX(AO49:AO52,MATCH(AK50,$AL49:$AL52,0))</f>
        <v>6</v>
      </c>
      <c r="M50" s="108">
        <f>INDEX(AP49:AP52,MATCH(AK50,$AL49:$AL52,0))</f>
        <v>5</v>
      </c>
      <c r="N50" s="110">
        <f>INDEX(AQ49:AQ52,MATCH(AK50,$AL49:$AL52,0))</f>
        <v>1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Angleterre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1.96</v>
      </c>
      <c r="AL50" s="28">
        <f>SUM(BD50:BG50)+2.46</f>
        <v>1.96</v>
      </c>
      <c r="AM50" s="21" t="str">
        <f>G48</f>
        <v>Mexique</v>
      </c>
      <c r="AN50" s="22">
        <f>SUM(AR50:AU50)</f>
        <v>6</v>
      </c>
      <c r="AO50" s="23">
        <f>F48+F51+E53</f>
        <v>6</v>
      </c>
      <c r="AP50" s="22">
        <f>E48+E51+F53</f>
        <v>5</v>
      </c>
      <c r="AQ50" s="24">
        <f>AO50-AP50</f>
        <v>1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3</v>
      </c>
      <c r="AU50" s="22">
        <f>IF(ISBLANK(F51),0,IF(F51&gt;E51,3,IF(F51=E51,1,0)))</f>
        <v>3</v>
      </c>
      <c r="AV50" s="23" t="b">
        <f>(10*(AQ49-AQ50)+AO49-AO50&lt;0)</f>
        <v>0</v>
      </c>
      <c r="AW50" s="22" t="s">
        <v>73</v>
      </c>
      <c r="AX50" s="22" t="b">
        <f>10*(AQ50-AQ51)+AO50-AO51&gt;0</f>
        <v>1</v>
      </c>
      <c r="AY50" s="24" t="b">
        <f>10*(AQ50-AQ52)+AO50-AO52&gt;0</f>
        <v>1</v>
      </c>
      <c r="AZ50" s="23">
        <f>10000*(AR50+AT50)+(F48-E48+E53-F53)*100+(F48+E53)</f>
        <v>30004</v>
      </c>
      <c r="BA50" s="22">
        <f>10000*(AR50+AU50)+(F48-E48+F51-E51)*100+(F48+F51)</f>
        <v>30003</v>
      </c>
      <c r="BB50" s="22" t="s">
        <v>73</v>
      </c>
      <c r="BC50" s="24">
        <f>10000*(AT50+AU50)+(F51-E51+E53-F53)*100+(F51+E53)</f>
        <v>60205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-0.5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>
        <f>IF(H51=0,"",IF(H51='Résultats officiels'!H51,1,""))</f>
        <v>1</v>
      </c>
      <c r="C51" s="75">
        <f>IF(H51=0,"",IF(AND(H51='Résultats officiels'!H51,AM!E51='Résultats officiels'!E51,'Résultats officiels'!F51=AM!F51),1,""))</f>
        <v>1</v>
      </c>
      <c r="D51" s="68" t="str">
        <f>G49</f>
        <v>Corée du Sud</v>
      </c>
      <c r="E51" s="217">
        <v>1</v>
      </c>
      <c r="F51" s="217">
        <v>2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Suède</v>
      </c>
      <c r="K51" s="111">
        <f>INDEX(AN49:AN52,MATCH(AK51,$AL49:$AL52,0))</f>
        <v>3</v>
      </c>
      <c r="L51" s="112">
        <f>INDEX(AO49:AO52,MATCH(AK51,$AL49:$AL52,0))</f>
        <v>5</v>
      </c>
      <c r="M51" s="111">
        <f>INDEX(AP49:AP52,MATCH(AK51,$AL49:$AL52,0))</f>
        <v>6</v>
      </c>
      <c r="N51" s="113">
        <f>INDEX(AQ49:AQ52,MATCH(AK51,$AL49:$AL52,0))</f>
        <v>-1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27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2.97</v>
      </c>
      <c r="AL51" s="28">
        <f>SUM(BD51:BG51)+2.47</f>
        <v>2.97</v>
      </c>
      <c r="AM51" s="21" t="str">
        <f>D49</f>
        <v>Suède</v>
      </c>
      <c r="AN51" s="22">
        <f>SUM(AR51:AU51)</f>
        <v>3</v>
      </c>
      <c r="AO51" s="23">
        <f>E49+F50+F53</f>
        <v>5</v>
      </c>
      <c r="AP51" s="22">
        <f>F49+E50+E53</f>
        <v>6</v>
      </c>
      <c r="AQ51" s="24">
        <f>AO51-AP51</f>
        <v>-1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-297</v>
      </c>
      <c r="BA51" s="22" t="s">
        <v>73</v>
      </c>
      <c r="BB51" s="22">
        <f>10000*(AR51+AU51)+(E49-F49+F50-E50)*100+(E49+F50)</f>
        <v>30003</v>
      </c>
      <c r="BC51" s="24">
        <f>10000*(AS51+AU51)+(E49-F49+F53-E53)*100+(E49+F53)</f>
        <v>30104</v>
      </c>
      <c r="BD51" s="29">
        <f>-BF49</f>
        <v>0.5</v>
      </c>
      <c r="BE51" s="25">
        <f>-BF50</f>
        <v>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officiels'!H52,AM!E52='Résultats officiels'!E52,'Résultats officiels'!F52=AM!F52),1,""))</f>
        <v/>
      </c>
      <c r="D52" s="68" t="str">
        <f>G49</f>
        <v>Corée du Sud</v>
      </c>
      <c r="E52" s="217">
        <v>0</v>
      </c>
      <c r="F52" s="217">
        <v>2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1</v>
      </c>
      <c r="M52" s="115">
        <f>INDEX(AP49:AP52,MATCH(AK52,$AL49:$AL52,0))</f>
        <v>6</v>
      </c>
      <c r="N52" s="117">
        <f>INDEX(AQ49:AQ52,MATCH(AK52,$AL49:$AL52,0))</f>
        <v>-5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0</v>
      </c>
      <c r="AO52" s="32">
        <f>F49+E51+E52</f>
        <v>1</v>
      </c>
      <c r="AP52" s="27">
        <f>E49+F51+F52</f>
        <v>6</v>
      </c>
      <c r="AQ52" s="33">
        <f>AO52-AP52</f>
        <v>-5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-299</v>
      </c>
      <c r="BB52" s="27">
        <f>10000*(AR52+AT52)+(E52-F52+F49-E49)*100+(E52+F49)</f>
        <v>-400</v>
      </c>
      <c r="BC52" s="33">
        <f>10000*(AS52+AT52)+(E51-F51+F49-E49)*100+(E51+F49)</f>
        <v>-299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officiels'!H53,AM!E53='Résultats officiels'!E53,'Résultats officiels'!F53=AM!F53),1,""))</f>
        <v/>
      </c>
      <c r="D53" s="71" t="str">
        <f>G48</f>
        <v>Mexique</v>
      </c>
      <c r="E53" s="217">
        <v>3</v>
      </c>
      <c r="F53" s="217">
        <v>2</v>
      </c>
      <c r="G53" s="74" t="str">
        <f>D49</f>
        <v>Suède</v>
      </c>
      <c r="H53" s="95">
        <f t="shared" si="0"/>
        <v>1</v>
      </c>
      <c r="I53" s="118"/>
      <c r="J53" s="119" t="str">
        <f>IF(OR(I51&lt;3,I50&lt;2),"TIRAGE AU SORT !!!"," ")</f>
        <v xml:space="preserve"> 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4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19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officiels'!H56,AM!E56='Résultats officiels'!E56,'Résultats officiels'!F56=AM!F56),1,""))</f>
        <v/>
      </c>
      <c r="D56" s="67" t="s">
        <v>103</v>
      </c>
      <c r="E56" s="217">
        <v>4</v>
      </c>
      <c r="F56" s="217">
        <v>1</v>
      </c>
      <c r="G56" s="72" t="s">
        <v>130</v>
      </c>
      <c r="H56" s="95">
        <f t="shared" si="0"/>
        <v>1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 t="str">
        <f>IF(H57=0,"",IF(AND(H57='Résultats officiels'!H57,AM!E57='Résultats officiels'!E57,'Résultats officiels'!F57=AM!F57),1,""))</f>
        <v/>
      </c>
      <c r="D57" s="68" t="s">
        <v>131</v>
      </c>
      <c r="E57" s="217">
        <v>2</v>
      </c>
      <c r="F57" s="217">
        <v>3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7</v>
      </c>
      <c r="L57" s="104">
        <f>INDEX(AO57:AO60,MATCH(AK57,$AL57:$AL60,0))</f>
        <v>7</v>
      </c>
      <c r="M57" s="103">
        <f>INDEX(AP57:AP60,MATCH(AK57,$AL57:$AL60,0))</f>
        <v>2</v>
      </c>
      <c r="N57" s="123">
        <f>INDEX(AQ57:AQ60,MATCH(AK57,$AL57:$AL60,0))</f>
        <v>5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5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7</v>
      </c>
      <c r="AO57" s="47">
        <f>E56+E58+F60</f>
        <v>7</v>
      </c>
      <c r="AP57" s="46">
        <f>F56+F58+E60</f>
        <v>2</v>
      </c>
      <c r="AQ57" s="48">
        <f>AO57-AP57</f>
        <v>5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1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60506</v>
      </c>
      <c r="BA57" s="46">
        <f>10000*(AS57+AU57)+(E56-F56+F60-E60)*100+(E56+F60)</f>
        <v>40305</v>
      </c>
      <c r="BB57" s="46">
        <f>10000*(AT57+AU57)+(F60-E60+E58-F58)*100+(F60+E58)</f>
        <v>40203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officiels'!H58,AM!E58='Résultats officiels'!E58,'Résultats officiels'!F58=AM!F58),1,""))</f>
        <v/>
      </c>
      <c r="D58" s="68" t="str">
        <f>D56</f>
        <v>Belgique</v>
      </c>
      <c r="E58" s="217">
        <v>2</v>
      </c>
      <c r="F58" s="217">
        <v>0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7</v>
      </c>
      <c r="L58" s="109">
        <f>INDEX(AO57:AO60,MATCH(AK58,$AL57:$AL60,0))</f>
        <v>5</v>
      </c>
      <c r="M58" s="108">
        <f>INDEX(AP57:AP60,MATCH(AK58,$AL57:$AL60,0))</f>
        <v>3</v>
      </c>
      <c r="N58" s="110">
        <f>INDEX(AQ57:AQ60,MATCH(AK58,$AL57:$AL60,0))</f>
        <v>2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0</v>
      </c>
      <c r="AO58" s="47">
        <f>F56+F59+E61</f>
        <v>1</v>
      </c>
      <c r="AP58" s="46">
        <f>E56+E59+F61</f>
        <v>7</v>
      </c>
      <c r="AQ58" s="48">
        <f>AO58-AP58</f>
        <v>-6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-499</v>
      </c>
      <c r="BA58" s="46">
        <f>10000*(AR58+AU58)+(F56-E56+F59-E59)*100+(F56+F59)</f>
        <v>-399</v>
      </c>
      <c r="BB58" s="46" t="s">
        <v>73</v>
      </c>
      <c r="BC58" s="48">
        <f>10000*(AT58+AU58)+(F59-E59+E61-F61)*100+(F59+E61)</f>
        <v>-300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officiels'!H59,AM!E59='Résultats officiels'!E59,'Résultats officiels'!F59=AM!F59),1,""))</f>
        <v/>
      </c>
      <c r="D59" s="68" t="str">
        <f>G57</f>
        <v>Angleterre</v>
      </c>
      <c r="E59" s="217">
        <v>1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3</v>
      </c>
      <c r="L59" s="112">
        <f>INDEX(AO57:AO60,MATCH(AK59,$AL57:$AL60,0))</f>
        <v>4</v>
      </c>
      <c r="M59" s="111">
        <f>INDEX(AP57:AP60,MATCH(AK59,$AL57:$AL60,0))</f>
        <v>5</v>
      </c>
      <c r="N59" s="113">
        <f>INDEX(AQ57:AQ60,MATCH(AK59,$AL57:$AL60,0))</f>
        <v>-1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3</v>
      </c>
      <c r="AO59" s="47">
        <f>E57+F58+F61</f>
        <v>4</v>
      </c>
      <c r="AP59" s="46">
        <f>F57+E58+E61</f>
        <v>5</v>
      </c>
      <c r="AQ59" s="48">
        <f>AO59-AP59</f>
        <v>-1</v>
      </c>
      <c r="AR59" s="46">
        <f>IF(ISBLANK(F58),0,IF(AT57=3,0,IF(AT57=1,1,3)))</f>
        <v>0</v>
      </c>
      <c r="AS59" s="46">
        <f>IF(ISBLANK(F61),0,IF(F61&gt;E61,3,IF(F61=E61,1,0)))</f>
        <v>3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30002</v>
      </c>
      <c r="BA59" s="46" t="s">
        <v>73</v>
      </c>
      <c r="BB59" s="46">
        <f>10000*(AR59+AU59)+(E57-F57+F58-E58)*100+(E57+F58)</f>
        <v>-298</v>
      </c>
      <c r="BC59" s="48">
        <f>10000*(AS59+AU59)+(E57-F57+F61-E61)*100+(E57+F61)</f>
        <v>30104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officiels'!H60,AM!E60='Résultats officiels'!E60,'Résultats officiels'!F60=AM!F60),1,""))</f>
        <v/>
      </c>
      <c r="D60" s="68" t="str">
        <f>G57</f>
        <v>Angleterre</v>
      </c>
      <c r="E60" s="217">
        <v>1</v>
      </c>
      <c r="F60" s="217">
        <v>1</v>
      </c>
      <c r="G60" s="73" t="str">
        <f>D56</f>
        <v>Belgique</v>
      </c>
      <c r="H60" s="95">
        <f t="shared" si="0"/>
        <v>3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0</v>
      </c>
      <c r="L60" s="116">
        <f>INDEX(AO57:AO60,MATCH(AK60,$AL57:$AL60,0))</f>
        <v>1</v>
      </c>
      <c r="M60" s="115">
        <f>INDEX(AP57:AP60,MATCH(AK60,$AL57:$AL60,0))</f>
        <v>7</v>
      </c>
      <c r="N60" s="117">
        <f>INDEX(AQ57:AQ60,MATCH(AK60,$AL57:$AL60,0))</f>
        <v>-6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7</v>
      </c>
      <c r="AO60" s="58">
        <f>F57+E59+E60</f>
        <v>5</v>
      </c>
      <c r="AP60" s="51">
        <f>E57+F59+F60</f>
        <v>3</v>
      </c>
      <c r="AQ60" s="59">
        <f>AO60-AP60</f>
        <v>2</v>
      </c>
      <c r="AR60" s="51">
        <f>IF(ISBLANK(E60),0,IF(AU57=3,0,IF(AU57=1,1,3)))</f>
        <v>1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40102</v>
      </c>
      <c r="BB60" s="51">
        <f>10000*(AR60+AT60)+(E60-F60+F57-E57)*100+(E60+F57)</f>
        <v>40104</v>
      </c>
      <c r="BC60" s="59">
        <f>10000*(AS60+AT60)+(E59-F59+F57-E57)*100+(E59+F57)</f>
        <v>60204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>
        <f>IF(H61=0,"",IF(H61='Résultats officiels'!H61,1,""))</f>
        <v>1</v>
      </c>
      <c r="C61" s="75" t="str">
        <f>IF(H61=0,"",IF(AND(H61='Résultats officiels'!H61,AM!E61='Résultats officiels'!E61,'Résultats officiels'!F61=AM!F61),1,""))</f>
        <v/>
      </c>
      <c r="D61" s="71" t="str">
        <f>G56</f>
        <v>Panama</v>
      </c>
      <c r="E61" s="217">
        <v>0</v>
      </c>
      <c r="F61" s="217">
        <v>2</v>
      </c>
      <c r="G61" s="74" t="str">
        <f>D57</f>
        <v>Tunisie</v>
      </c>
      <c r="H61" s="95">
        <f t="shared" si="0"/>
        <v>2</v>
      </c>
      <c r="I61" s="118"/>
      <c r="J61" s="119" t="str">
        <f>IF(OR(I59&lt;3,I58&lt;2),"TIRAGE AU SORT !!!"," ")</f>
        <v xml:space="preserve"> 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officiels'!H64,AM!E64='Résultats officiels'!E64,'Résultats officiels'!F64=AM!F64),1,""))</f>
        <v/>
      </c>
      <c r="D64" s="67" t="s">
        <v>78</v>
      </c>
      <c r="E64" s="217">
        <v>2</v>
      </c>
      <c r="F64" s="217">
        <v>0</v>
      </c>
      <c r="G64" s="72" t="s">
        <v>79</v>
      </c>
      <c r="H64" s="95">
        <f t="shared" si="0"/>
        <v>1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55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officiels'!H65,AM!E65='Résultats officiels'!E65,'Résultats officiels'!F65=AM!F65),1,""))</f>
        <v/>
      </c>
      <c r="D65" s="68" t="s">
        <v>132</v>
      </c>
      <c r="E65" s="217">
        <v>0</v>
      </c>
      <c r="F65" s="217">
        <v>0</v>
      </c>
      <c r="G65" s="73" t="s">
        <v>133</v>
      </c>
      <c r="H65" s="95">
        <f t="shared" si="0"/>
        <v>3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9</v>
      </c>
      <c r="L65" s="104">
        <f>INDEX(AO65:AO68,MATCH(AK65,$AL65:$AL68,0))</f>
        <v>6</v>
      </c>
      <c r="M65" s="103">
        <f>INDEX(AP65:AP68,MATCH(AK65,$AL65:$AL68,0))</f>
        <v>0</v>
      </c>
      <c r="N65" s="123">
        <f>INDEX(AQ65:AQ68,MATCH(AK65,$AL65:$AL68,0))</f>
        <v>6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0.95000000000000018</v>
      </c>
      <c r="AL65" s="44">
        <f>SUM(BD65:BG65)+2.45</f>
        <v>0.95000000000000018</v>
      </c>
      <c r="AM65" s="45" t="str">
        <f>D64</f>
        <v>Colombie</v>
      </c>
      <c r="AN65" s="46">
        <f>SUM(AR65:AU65)</f>
        <v>9</v>
      </c>
      <c r="AO65" s="47">
        <f>E64+E66+F68</f>
        <v>6</v>
      </c>
      <c r="AP65" s="46">
        <f>F64+F66+E68</f>
        <v>0</v>
      </c>
      <c r="AQ65" s="48">
        <f>AO65-AP65</f>
        <v>6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3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1</v>
      </c>
      <c r="AZ65" s="47">
        <f>10000*(AS65+AT65)+(E66-F66+E64-F64)*100+(E66+E64)</f>
        <v>60303</v>
      </c>
      <c r="BA65" s="46">
        <f>10000*(AS65+AU65)+(E64-F64+F68-E68)*100+(E64+F68)</f>
        <v>60505</v>
      </c>
      <c r="BB65" s="46">
        <f>10000*(AT65+AU65)+(F68-E68+E66-F66)*100+(F68+E66)</f>
        <v>60404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>
        <f>IF(H66=0,"",IF(H66='Résultats officiels'!H66,1,""))</f>
        <v>1</v>
      </c>
      <c r="C66" s="75" t="str">
        <f>IF(H66=0,"",IF(AND(H66='Résultats officiels'!H66,AM!E66='Résultats officiels'!E66,'Résultats officiels'!F66=AM!F66),1,""))</f>
        <v/>
      </c>
      <c r="D66" s="68" t="str">
        <f>D64</f>
        <v>Colombie</v>
      </c>
      <c r="E66" s="217">
        <v>1</v>
      </c>
      <c r="F66" s="217">
        <v>0</v>
      </c>
      <c r="G66" s="73" t="str">
        <f>D65</f>
        <v>Pologne</v>
      </c>
      <c r="H66" s="95">
        <f t="shared" si="0"/>
        <v>1</v>
      </c>
      <c r="I66" s="106">
        <f>AI66</f>
        <v>2</v>
      </c>
      <c r="J66" s="124" t="str">
        <f>INDEX(AM65:AM68,MATCH(AK66,$AL65:$AL68,0))</f>
        <v>Pologne</v>
      </c>
      <c r="K66" s="108">
        <f>INDEX(AN65:AN68,MATCH(AK66,$AL65:$AL68,0))</f>
        <v>4</v>
      </c>
      <c r="L66" s="109">
        <f>INDEX(AO65:AO68,MATCH(AK66,$AL65:$AL68,0))</f>
        <v>2</v>
      </c>
      <c r="M66" s="108">
        <f>INDEX(AP65:AP68,MATCH(AK66,$AL65:$AL68,0))</f>
        <v>2</v>
      </c>
      <c r="N66" s="110">
        <f>INDEX(AQ65:AQ68,MATCH(AK66,$AL65:$AL68,0))</f>
        <v>0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1.9700000000000002</v>
      </c>
      <c r="AL66" s="52">
        <f>SUM(BD66:BG66)+2.46</f>
        <v>2.96</v>
      </c>
      <c r="AM66" s="45" t="str">
        <f>G64</f>
        <v>Japon</v>
      </c>
      <c r="AN66" s="46">
        <f>SUM(AR66:AU66)</f>
        <v>3</v>
      </c>
      <c r="AO66" s="47">
        <f>F64+F67+E69</f>
        <v>3</v>
      </c>
      <c r="AP66" s="46">
        <f>E64+E67+F69</f>
        <v>5</v>
      </c>
      <c r="AQ66" s="48">
        <f>AO66-AP66</f>
        <v>-2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3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1</v>
      </c>
      <c r="AZ66" s="47">
        <f>10000*(AR66+AT66)+(F64-E64+E69-F69)*100+(F64+E69)</f>
        <v>-299</v>
      </c>
      <c r="BA66" s="46">
        <f>10000*(AR66+AU66)+(F64-E64+F67-E67)*100+(F64+F67)</f>
        <v>29902</v>
      </c>
      <c r="BB66" s="46" t="s">
        <v>73</v>
      </c>
      <c r="BC66" s="48">
        <f>10000*(AT66+AU66)+(F67-E67+E69-F69)*100+(F67+E69)</f>
        <v>30003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-0.5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officiels'!H67,AM!E67='Résultats officiels'!E67,'Résultats officiels'!F67=AM!F67),1,""))</f>
        <v/>
      </c>
      <c r="D67" s="68" t="str">
        <f>G65</f>
        <v>Sénégal</v>
      </c>
      <c r="E67" s="217">
        <v>1</v>
      </c>
      <c r="F67" s="217">
        <v>2</v>
      </c>
      <c r="G67" s="73" t="str">
        <f>G64</f>
        <v>Japon</v>
      </c>
      <c r="H67" s="95">
        <f t="shared" si="0"/>
        <v>2</v>
      </c>
      <c r="I67" s="106">
        <f>AI67</f>
        <v>3</v>
      </c>
      <c r="J67" s="68" t="str">
        <f>INDEX(AM65:AM68,MATCH(AK67,$AL65:$AL68,0))</f>
        <v>Japon</v>
      </c>
      <c r="K67" s="111">
        <f>INDEX(AN65:AN68,MATCH(AK67,$AL65:$AL68,0))</f>
        <v>3</v>
      </c>
      <c r="L67" s="112">
        <f>INDEX(AO65:AO68,MATCH(AK67,$AL65:$AL68,0))</f>
        <v>3</v>
      </c>
      <c r="M67" s="111">
        <f>INDEX(AP65:AP68,MATCH(AK67,$AL65:$AL68,0))</f>
        <v>5</v>
      </c>
      <c r="N67" s="113">
        <f>INDEX(AQ65:AQ68,MATCH(AK67,$AL65:$AL68,0))</f>
        <v>-2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2.96</v>
      </c>
      <c r="AL67" s="52">
        <f>SUM(BD67:BG67)+2.47</f>
        <v>1.9700000000000002</v>
      </c>
      <c r="AM67" s="45" t="str">
        <f>D65</f>
        <v>Pologne</v>
      </c>
      <c r="AN67" s="46">
        <f>SUM(AR67:AU67)</f>
        <v>4</v>
      </c>
      <c r="AO67" s="47">
        <f>E65+F66+F69</f>
        <v>2</v>
      </c>
      <c r="AP67" s="46">
        <f>F65+E66+E69</f>
        <v>2</v>
      </c>
      <c r="AQ67" s="48">
        <f>AO67-AP67</f>
        <v>0</v>
      </c>
      <c r="AR67" s="46">
        <f>IF(ISBLANK(F66),0,IF(AT65=3,0,IF(AT65=1,1,3)))</f>
        <v>0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1</v>
      </c>
      <c r="AV67" s="47" t="b">
        <f>10*(AQ65-AQ67)+AO65-AO67&lt;0</f>
        <v>0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30002</v>
      </c>
      <c r="BA67" s="46" t="s">
        <v>73</v>
      </c>
      <c r="BB67" s="46">
        <f>10000*(AR67+AU67)+(E65-F65+F66-E66)*100+(E65+F66)</f>
        <v>9900</v>
      </c>
      <c r="BC67" s="48">
        <f>10000*(AS67+AU67)+(E65-F65+F69-E69)*100+(E65+F69)</f>
        <v>40102</v>
      </c>
      <c r="BD67" s="53">
        <f>-BF65</f>
        <v>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 t="str">
        <f>IF(H68=0,"",IF(AND(H68='Résultats officiels'!H68,AM!E68='Résultats officiels'!E68,'Résultats officiels'!F68=AM!F68),1,""))</f>
        <v/>
      </c>
      <c r="D68" s="68" t="str">
        <f>G65</f>
        <v>Sénégal</v>
      </c>
      <c r="E68" s="217">
        <v>0</v>
      </c>
      <c r="F68" s="217">
        <v>3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Sénégal</v>
      </c>
      <c r="K68" s="115">
        <f>INDEX(AN65:AN68,MATCH(AK68,$AL65:$AL68,0))</f>
        <v>1</v>
      </c>
      <c r="L68" s="116">
        <f>INDEX(AO65:AO68,MATCH(AK68,$AL65:$AL68,0))</f>
        <v>1</v>
      </c>
      <c r="M68" s="115">
        <f>INDEX(AP65:AP68,MATCH(AK68,$AL65:$AL68,0))</f>
        <v>5</v>
      </c>
      <c r="N68" s="117">
        <f>INDEX(AQ65:AQ68,MATCH(AK68,$AL65:$AL68,0))</f>
        <v>-4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3.98</v>
      </c>
      <c r="AL68" s="56">
        <f>SUM(BD68:BG68)+2.48</f>
        <v>3.98</v>
      </c>
      <c r="AM68" s="57" t="str">
        <f>G65</f>
        <v>Sénégal</v>
      </c>
      <c r="AN68" s="51">
        <f>SUM(AR68:AU68)</f>
        <v>1</v>
      </c>
      <c r="AO68" s="58">
        <f>F65+E67+E68</f>
        <v>1</v>
      </c>
      <c r="AP68" s="51">
        <f>E65+F67+F68</f>
        <v>5</v>
      </c>
      <c r="AQ68" s="59">
        <f>AO68-AP68</f>
        <v>-4</v>
      </c>
      <c r="AR68" s="51">
        <f>IF(ISBLANK(E68),0,IF(AU65=3,0,IF(AU65=1,1,3)))</f>
        <v>0</v>
      </c>
      <c r="AS68" s="51">
        <f>IF(ISBLANK(E67),0,IF(AU66=3,0,IF(AU66=1,1,3)))</f>
        <v>0</v>
      </c>
      <c r="AT68" s="51">
        <f>IF(ISBLANK(F65),0,IF(AU67=3,0,IF(AU67=1,1,3)))</f>
        <v>1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-399</v>
      </c>
      <c r="BB68" s="51">
        <f>10000*(AR68+AT68)+(E68-F68+F65-E65)*100+(E68+F65)</f>
        <v>9700</v>
      </c>
      <c r="BC68" s="59">
        <f>10000*(AS68+AT68)+(E67-F67+F65-E65)*100+(E67+F65)</f>
        <v>9901</v>
      </c>
      <c r="BD68" s="60">
        <f>-BG65</f>
        <v>0.5</v>
      </c>
      <c r="BE68" s="61">
        <f>-BG66</f>
        <v>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 t="str">
        <f>IF(H69=0,"",IF(AND(H69='Résultats officiels'!H69,AM!E69='Résultats officiels'!E69,'Résultats officiels'!F69=AM!F69),1,""))</f>
        <v/>
      </c>
      <c r="D69" s="71" t="str">
        <f>G64</f>
        <v>Japon</v>
      </c>
      <c r="E69" s="217">
        <v>1</v>
      </c>
      <c r="F69" s="217">
        <v>2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116" priority="7" stopIfTrue="1">
      <formula>100*$V8+$W8&gt;100*$V9+$W9</formula>
    </cfRule>
  </conditionalFormatting>
  <conditionalFormatting sqref="U9 U11 U13 U15 U17 U19 U21 U23 U27 U29 U31 U33 U37 U39 U44">
    <cfRule type="expression" dxfId="115" priority="6" stopIfTrue="1">
      <formula>100*$V9+$W9&gt;100*$V8+$W8</formula>
    </cfRule>
  </conditionalFormatting>
  <conditionalFormatting sqref="AA43">
    <cfRule type="expression" dxfId="114" priority="5" stopIfTrue="1">
      <formula>100*$AB43+$AC43&gt;100*$AB44+$AC44</formula>
    </cfRule>
  </conditionalFormatting>
  <conditionalFormatting sqref="AA44">
    <cfRule type="expression" dxfId="113" priority="4" stopIfTrue="1">
      <formula>100*$AB44+$AC44&gt;100*$AB43+$AC43</formula>
    </cfRule>
  </conditionalFormatting>
  <conditionalFormatting sqref="J35:N35 J43:N43 J11:N11 J27:N27 J19:N19 J51:N51 J59:N59 J67:N67">
    <cfRule type="expression" dxfId="112" priority="3" stopIfTrue="1">
      <formula>OR($I11&lt;3)</formula>
    </cfRule>
  </conditionalFormatting>
  <conditionalFormatting sqref="J36:N36 J44:N44 J12:N12 J28:N28 J20:N20 J52:N52 J60:N60 J68:N68">
    <cfRule type="expression" dxfId="111" priority="2" stopIfTrue="1">
      <formula>$I12&lt;3</formula>
    </cfRule>
  </conditionalFormatting>
  <conditionalFormatting sqref="U46:U47 AA46:AA51">
    <cfRule type="cellIs" dxfId="110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28" t="s">
        <v>175</v>
      </c>
      <c r="E3" s="328"/>
      <c r="F3" s="328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-1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officiels'!H8,AN!E8='Résultats officiels'!E8,'Résultats officiels'!F8=AN!F8),1,""))</f>
        <v/>
      </c>
      <c r="D8" s="67" t="s">
        <v>104</v>
      </c>
      <c r="E8" s="217">
        <v>2</v>
      </c>
      <c r="F8" s="217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officiels'!U13=AN!U8),"E",""))</f>
        <v>E</v>
      </c>
      <c r="R8" s="98" t="str">
        <f>IF('Résultats officiels'!O8=0,"",IF(AND(U8='Résultats officiels'!U8,AN!U9='Résultats officiels'!U9),"A",""))</f>
        <v/>
      </c>
      <c r="S8" s="286" t="str">
        <f>IF(O8=0,"",IF(AND(R8="A",O8='Résultats officiels'!O8),1,IF(AND(AN!R9="A",AN!O8='Résultats officiels'!O12),1,"")))</f>
        <v/>
      </c>
      <c r="T8" s="287" t="str">
        <f>IF(O8=0,"",IF(AND(R8="A",O8='Résultats officiels'!O8,V8='Résultats officiels'!V8,'Résultats officiels'!V9=AN!V9),1,IF(AND(AN!R9="A",AN!O8='Résultats officiels'!O12,AN!V8='Résultats officiels'!V13,'Résultats officiels'!V12=AN!V9),1,"")))</f>
        <v/>
      </c>
      <c r="U8" s="99" t="str">
        <f>IF(OR(I10&lt;2),"A1",T(J9))</f>
        <v>Uruguay</v>
      </c>
      <c r="V8" s="218">
        <v>1</v>
      </c>
      <c r="W8" s="12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 t="str">
        <f>IF(H9=0,"",IF(H9='Résultats officiels'!H9,1,""))</f>
        <v/>
      </c>
      <c r="C9" s="70" t="str">
        <f>IF(H9=0,"",IF(AND(H9='Résultats officiels'!H9,AN!E9='Résultats officiels'!E9,'Résultats officiels'!F9=AN!F9),1,""))</f>
        <v/>
      </c>
      <c r="D9" s="68" t="s">
        <v>122</v>
      </c>
      <c r="E9" s="217">
        <v>1</v>
      </c>
      <c r="F9" s="217">
        <v>1</v>
      </c>
      <c r="G9" s="73" t="s">
        <v>82</v>
      </c>
      <c r="H9" s="95">
        <f t="shared" ref="H9:H69" si="0">IF(E9="",0,IF(F9="",0,IF(E9&gt;F9,1,IF(E9&lt;F9,2,IF(E9=F9,3)))))</f>
        <v>3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7</v>
      </c>
      <c r="L9" s="104">
        <f>INDEX(AO9:AO12,MATCH(AK9,$AL9:$AL12,0))</f>
        <v>6</v>
      </c>
      <c r="M9" s="103">
        <f>INDEX(AP9:AP12,MATCH(AK9,$AL9:$AL12,0))</f>
        <v>3</v>
      </c>
      <c r="N9" s="105">
        <f>INDEX(AQ9:AQ12,MATCH(AK9,$AL9:$AL12,0))</f>
        <v>3</v>
      </c>
      <c r="O9" s="293"/>
      <c r="P9" s="293"/>
      <c r="Q9" s="97" t="str">
        <f>IF(AND('Résultats officiels'!O8&gt;0,U9='Résultats officiels'!U9),"E",IF(AND('Résultats officiels'!O12&gt;0,'Résultats officiels'!U12=AN!U9),"E",""))</f>
        <v/>
      </c>
      <c r="R9" s="98" t="str">
        <f>IF('Résultats officiels'!O12=0,"",IF(AND(U8='Résultats officiels'!U13,'Résultats officiels'!U12=AN!U9),"A",""))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Maroc</v>
      </c>
      <c r="V9" s="219">
        <v>0</v>
      </c>
      <c r="W9" s="12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2.95</v>
      </c>
      <c r="AM9" s="21" t="str">
        <f>D8</f>
        <v>Russie</v>
      </c>
      <c r="AN9" s="22">
        <f>SUM(AR9:AU9)</f>
        <v>4</v>
      </c>
      <c r="AO9" s="23">
        <f>E8+E10+F12</f>
        <v>4</v>
      </c>
      <c r="AP9" s="22">
        <f>F8+F10+E12</f>
        <v>3</v>
      </c>
      <c r="AQ9" s="24">
        <f>AO9-AP9</f>
        <v>1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1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0</v>
      </c>
      <c r="AZ9" s="23">
        <f>10000*(AS9+AT9)+(E10-F10+E8-F8)*100+(E10+E8)</f>
        <v>40203</v>
      </c>
      <c r="BA9" s="22">
        <f>10000*(AS9+AU9)+(E8-F8+F12-E12)*100+(E8+F12)</f>
        <v>30103</v>
      </c>
      <c r="BB9" s="22">
        <f>10000*(AT9+AU9)+(E10-F10+F12-E12)*100+(E10+F12)</f>
        <v>9902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officiels'!H10,AN!E10='Résultats officiels'!E10,'Résultats officiels'!F10=AN!F10),1,""))</f>
        <v/>
      </c>
      <c r="D10" s="68" t="str">
        <f>D8</f>
        <v>Russie</v>
      </c>
      <c r="E10" s="217">
        <v>1</v>
      </c>
      <c r="F10" s="217">
        <v>1</v>
      </c>
      <c r="G10" s="73" t="str">
        <f>D9</f>
        <v>Egypte</v>
      </c>
      <c r="H10" s="95">
        <f t="shared" si="0"/>
        <v>3</v>
      </c>
      <c r="I10" s="106">
        <f>AI10</f>
        <v>2</v>
      </c>
      <c r="J10" s="107" t="str">
        <f>INDEX(AM9:AM12,MATCH(AK10,$AL9:$AL12,0))</f>
        <v>Egypte</v>
      </c>
      <c r="K10" s="108">
        <f>INDEX(AN9:AN12,MATCH(AK10,$AL9:$AL12,0))</f>
        <v>5</v>
      </c>
      <c r="L10" s="109">
        <f>INDEX(AO9:AO12,MATCH(AK10,$AL9:$AL12,0))</f>
        <v>3</v>
      </c>
      <c r="M10" s="108">
        <f>INDEX(AP9:AP12,MATCH(AK10,$AL9:$AL12,0))</f>
        <v>2</v>
      </c>
      <c r="N10" s="110">
        <f>INDEX(AQ9:AQ12,MATCH(AK10,$AL9:$AL12,0))</f>
        <v>1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officiels'!U15=AN!U10),"E",""))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officiels'!O10),1,IF(AND(AN!R11="A",AN!O10='Résultats officiels'!O14),1,"")))</f>
        <v/>
      </c>
      <c r="T10" s="310" t="str">
        <f>IF(O10=0,"",IF(AND(R10="A",O10='Résultats officiels'!O10,V10='Résultats officiels'!V10,'Résultats officiels'!V11=AN!V11),1,IF(AND(AN!R11="A",AN!O10='Résultats officiels'!O14,AN!V10='Résultats officiels'!V15,'Résultats officiels'!V14=AN!V11),1,"")))</f>
        <v/>
      </c>
      <c r="U10" s="99" t="str">
        <f>IF(OR(I26&lt;2),"C1",T(J25))</f>
        <v>France</v>
      </c>
      <c r="V10" s="218">
        <v>2</v>
      </c>
      <c r="W10" s="12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1.9700000000000002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1</v>
      </c>
      <c r="AP10" s="22">
        <f>E8+E11+F13</f>
        <v>6</v>
      </c>
      <c r="AQ10" s="24">
        <f>AO10-AP10</f>
        <v>-5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-300</v>
      </c>
      <c r="BA10" s="22">
        <f>10000*(AR10+AU10)+(F8-E8+F11-E11)*100+(F8+F11)</f>
        <v>-399</v>
      </c>
      <c r="BB10" s="22" t="s">
        <v>73</v>
      </c>
      <c r="BC10" s="24">
        <f>10000*(AT10+AU10)+(F11-E11+E13-F13)*100+(F11+E13)</f>
        <v>-299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officiels'!H11,AN!E11='Résultats officiels'!E11,'Résultats officiels'!F11=AN!F11),1,""))</f>
        <v/>
      </c>
      <c r="D11" s="68" t="str">
        <f>G9</f>
        <v>Uruguay</v>
      </c>
      <c r="E11" s="217">
        <v>3</v>
      </c>
      <c r="F11" s="217">
        <v>1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Russie</v>
      </c>
      <c r="K11" s="111">
        <f>INDEX(AN9:AN12,MATCH(AK11,$AL9:$AL12,0))</f>
        <v>4</v>
      </c>
      <c r="L11" s="112">
        <f>INDEX(AO9:AO12,MATCH(AK11,$AL9:$AL12,0))</f>
        <v>4</v>
      </c>
      <c r="M11" s="111">
        <f>INDEX(AP9:AP12,MATCH(AK11,$AL9:$AL12,0))</f>
        <v>3</v>
      </c>
      <c r="N11" s="113">
        <f>INDEX(AQ9:AQ12,MATCH(AK11,$AL9:$AL12,0))</f>
        <v>1</v>
      </c>
      <c r="O11" s="293"/>
      <c r="P11" s="293"/>
      <c r="Q11" s="97" t="str">
        <f>IF(AND('Résultats officiels'!O10&gt;0,U11='Résultats officiels'!U11),"E",IF(AND('Résultats officiels'!O14&gt;0,'Résultats officiels'!U14=AN!U11),"E",""))</f>
        <v>E</v>
      </c>
      <c r="R11" s="98" t="str">
        <f>IF('Résultats officiels'!O14=0,"",IF(AND(U10='Résultats officiels'!U15,'Résultats officiels'!U14=AN!U11),"A",""))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19">
        <v>0</v>
      </c>
      <c r="W11" s="12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2.95</v>
      </c>
      <c r="AL11" s="28">
        <f>SUM(BD11:BG11)+2.47</f>
        <v>1.9700000000000002</v>
      </c>
      <c r="AM11" s="21" t="str">
        <f>D9</f>
        <v>Egypte</v>
      </c>
      <c r="AN11" s="22">
        <f>SUM(AR11:AU11)</f>
        <v>5</v>
      </c>
      <c r="AO11" s="23">
        <f>E9+F10+F13</f>
        <v>3</v>
      </c>
      <c r="AP11" s="22">
        <f>F9+E10+E13</f>
        <v>2</v>
      </c>
      <c r="AQ11" s="24">
        <f>AO11-AP11</f>
        <v>1</v>
      </c>
      <c r="AR11" s="22">
        <f>IF(ISBLANK(F10),0,IF(AT9=3,0,IF(AT9=1,1,3)))</f>
        <v>1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1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40102</v>
      </c>
      <c r="BA11" s="22" t="s">
        <v>73</v>
      </c>
      <c r="BB11" s="22">
        <f>10000*(AR11+AU11)+(E9-F9+F10-E10)*100+(E9+F10)</f>
        <v>20002</v>
      </c>
      <c r="BC11" s="24">
        <f>10000*(AS11+AU11)+(E9-F9+F13-E13)*100+(E9+F13)</f>
        <v>40102</v>
      </c>
      <c r="BD11" s="29">
        <f>-BF9</f>
        <v>-0.5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officiels'!H12,AN!E12='Résultats officiels'!E12,'Résultats officiels'!F12=AN!F12),1,""))</f>
        <v/>
      </c>
      <c r="D12" s="68" t="str">
        <f>G9</f>
        <v>Uruguay</v>
      </c>
      <c r="E12" s="217">
        <v>2</v>
      </c>
      <c r="F12" s="217">
        <v>1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1</v>
      </c>
      <c r="M12" s="115">
        <f>INDEX(AP9:AP12,MATCH(AK12,$AL9:$AL12,0))</f>
        <v>6</v>
      </c>
      <c r="N12" s="117">
        <f>INDEX(AQ9:AQ12,MATCH(AK12,$AL9:$AL12,0))</f>
        <v>-5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officiels'!U9=AN!U12),"E",""))</f>
        <v>E</v>
      </c>
      <c r="R12" s="98" t="str">
        <f>IF('Résultats officiels'!O12=0,"",IF(AND(U12='Résultats officiels'!U12,'Résultats officiels'!U13=AN!U13),"A",""))</f>
        <v/>
      </c>
      <c r="S12" s="286" t="str">
        <f>IF(O12=0,"",IF(AND(R12="A",O12='Résultats officiels'!O12),1,IF(AND(AN!R13="A",AN!O12='Résultats officiels'!O8),1,"")))</f>
        <v/>
      </c>
      <c r="T12" s="308" t="str">
        <f>IF(O12=0,"",IF(AND(R12="A",O12='Résultats officiels'!O12,V12='Résultats officiels'!V12,'Résultats officiels'!V13=AN!V13),1,IF(AND(AN!R13="A",AN!O12='Résultats officiels'!O8,AN!V12='Résultats officiels'!V9,'Résultats officiels'!V8=AN!V13),1,"")))</f>
        <v/>
      </c>
      <c r="U12" s="99" t="str">
        <f>IF(OR(I18&lt;2),"B1",T(J17))</f>
        <v>Espagne</v>
      </c>
      <c r="V12" s="218">
        <v>3</v>
      </c>
      <c r="W12" s="12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7</v>
      </c>
      <c r="AO12" s="32">
        <f>F9+E11+E12</f>
        <v>6</v>
      </c>
      <c r="AP12" s="27">
        <f>E9+F11+F12</f>
        <v>3</v>
      </c>
      <c r="AQ12" s="33">
        <f>AO12-AP12</f>
        <v>3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1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60305</v>
      </c>
      <c r="BB12" s="27">
        <f>10000*(AR12+AT12)+(F9-E9+E12-F12)*100+(F9+E12)</f>
        <v>40103</v>
      </c>
      <c r="BC12" s="33">
        <f>10000*(AS12+AT12)+(E11-F11+F9-E9)*100+(E11+F9)</f>
        <v>40204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officiels'!H13,AN!E13='Résultats officiels'!E13,'Résultats officiels'!F13=AN!F13),1,""))</f>
        <v/>
      </c>
      <c r="D13" s="71" t="str">
        <f>G8</f>
        <v>Arabie Saoudite</v>
      </c>
      <c r="E13" s="217">
        <v>0</v>
      </c>
      <c r="F13" s="217">
        <v>1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officiels'!U8=AN!U13),"E",""))</f>
        <v/>
      </c>
      <c r="R13" s="98" t="str">
        <f>IF('Résultats officiels'!O8=0,"",IF(AND(U12='Résultats officiels'!U9,'Résultats officiels'!U8=AN!U13),"A",""))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Egypte</v>
      </c>
      <c r="V13" s="219">
        <v>1</v>
      </c>
      <c r="W13" s="12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239"/>
      <c r="F14" s="239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officiels'!U11=AN!U14),"E",""))</f>
        <v>E</v>
      </c>
      <c r="R14" s="98" t="str">
        <f>IF('Résultats officiels'!O14=0,"",IF(AND(U14='Résultats officiels'!U14,'Résultats officiels'!U15=AN!U15),"A",""))</f>
        <v/>
      </c>
      <c r="S14" s="286" t="str">
        <f>IF(O14=0,"",IF(AND(R14="A",O14='Résultats officiels'!O14),1,IF(AND(AN!R15="A",AN!O14='Résultats officiels'!O10),1,"")))</f>
        <v/>
      </c>
      <c r="T14" s="308" t="str">
        <f>IF(O14=0,"",IF(AND(R14="A",O14='Résultats officiels'!O14,V14='Résultats officiels'!V14,'Résultats officiels'!V15=AN!V15),1,IF(AND(AN!R15="A",AN!O14='Résultats officiels'!O10,AN!V14='Résultats officiels'!V11,'Résultats officiels'!V10=AN!V15),1,"")))</f>
        <v/>
      </c>
      <c r="U14" s="99" t="str">
        <f>IF(OR(I34&lt;2),"D1",T(J33))</f>
        <v>Argentine</v>
      </c>
      <c r="V14" s="218">
        <v>2</v>
      </c>
      <c r="W14" s="12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240"/>
      <c r="F15" s="240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officiels'!U10=AN!U15),"E",""))</f>
        <v/>
      </c>
      <c r="R15" s="98" t="str">
        <f>IF('Résultats officiels'!O10=0,"",IF(AND(U15='Résultats officiels'!U10,'Résultats officiels'!U11=AN!U14),"A",""))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Australie</v>
      </c>
      <c r="V15" s="219">
        <v>1</v>
      </c>
      <c r="W15" s="12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officiels'!H16,AN!E16='Résultats officiels'!E16,'Résultats officiels'!F16=AN!F16),1,""))</f>
        <v/>
      </c>
      <c r="D16" s="67" t="s">
        <v>124</v>
      </c>
      <c r="E16" s="217">
        <v>2</v>
      </c>
      <c r="F16" s="217">
        <v>0</v>
      </c>
      <c r="G16" s="72" t="s">
        <v>96</v>
      </c>
      <c r="H16" s="95">
        <f t="shared" si="0"/>
        <v>1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1</v>
      </c>
      <c r="P16" s="293"/>
      <c r="Q16" s="97" t="str">
        <f>IF(AND('Résultats officiels'!O16&gt;0,U16='Résultats officiels'!U16),"E",IF(AND('Résultats officiels'!O20&gt;0,'Résultats officiels'!U21=AN!U16),"E",""))</f>
        <v>E</v>
      </c>
      <c r="R16" s="98" t="str">
        <f>IF('Résultats officiels'!O16=0,"",IF(AND(U16='Résultats officiels'!U16,'Résultats officiels'!U17=AN!U17),"A",""))</f>
        <v>A</v>
      </c>
      <c r="S16" s="286">
        <f>IF(O16=0,"",IF(AND(R16="A",O16='Résultats officiels'!O16),1,IF(AND(AN!R17="A",AN!O16='Résultats officiels'!O20),1,"")))</f>
        <v>1</v>
      </c>
      <c r="T16" s="308" t="str">
        <f>IF(O16=0,"",IF(AND(R16="A",O16='Résultats officiels'!O16,V16='Résultats officiels'!V16,'Résultats officiels'!V17=AN!V17),1,IF(AND(AN!R17="A",AN!O16='Résultats officiels'!O20,AN!V16='Résultats officiels'!V21,'Résultats officiels'!V20=AN!V17),1,"")))</f>
        <v/>
      </c>
      <c r="U16" s="121" t="str">
        <f>IF(OR(I42&lt;2),"E1",T(J41))</f>
        <v>Brésil</v>
      </c>
      <c r="V16" s="218">
        <v>1</v>
      </c>
      <c r="W16" s="12">
        <v>4</v>
      </c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officiels'!H17,AN!E17='Résultats officiels'!E17,'Résultats officiels'!F17=AN!F17),1,""))</f>
        <v/>
      </c>
      <c r="D17" s="68" t="s">
        <v>101</v>
      </c>
      <c r="E17" s="217">
        <v>1</v>
      </c>
      <c r="F17" s="217">
        <v>3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9</v>
      </c>
      <c r="L17" s="104">
        <f>INDEX(AO17:AO20,MATCH(AK17,$AL17:$AL20,0))</f>
        <v>8</v>
      </c>
      <c r="M17" s="103">
        <f>INDEX(AP17:AP20,MATCH(AK17,$AL17:$AL20,0))</f>
        <v>2</v>
      </c>
      <c r="N17" s="123">
        <f>INDEX(AQ17:AQ20,MATCH(AK17,$AL17:$AL20,0))</f>
        <v>6</v>
      </c>
      <c r="O17" s="293"/>
      <c r="P17" s="293"/>
      <c r="Q17" s="97" t="str">
        <f>IF(AND('Résultats officiels'!O16&gt;0,U17='Résultats officiels'!U17),"E",IF(AND('Résultats officiels'!O20&gt;0,'Résultats officiels'!U20=AN!U17),"E",""))</f>
        <v>E</v>
      </c>
      <c r="R17" s="98" t="str">
        <f>IF('Résultats officiels'!O20=0,"",IF(AND(U16='Résultats officiels'!U21,'Résultats officiels'!U20=AN!U17),"A",""))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Mexique</v>
      </c>
      <c r="V17" s="219">
        <v>1</v>
      </c>
      <c r="W17" s="12">
        <v>3</v>
      </c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1.9500000000000002</v>
      </c>
      <c r="AM17" s="21" t="str">
        <f>D16</f>
        <v>Maroc</v>
      </c>
      <c r="AN17" s="22">
        <f>SUM(AR17:AU17)</f>
        <v>4</v>
      </c>
      <c r="AO17" s="23">
        <f>E16+E18+F20</f>
        <v>4</v>
      </c>
      <c r="AP17" s="22">
        <f>F16+F18+E20</f>
        <v>3</v>
      </c>
      <c r="AQ17" s="24">
        <f>AO17-AP17</f>
        <v>1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1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1</v>
      </c>
      <c r="AY17" s="24" t="b">
        <f>10*(AQ17-AQ20)+AO17-AO20&gt;0</f>
        <v>0</v>
      </c>
      <c r="AZ17" s="23">
        <f>10000*(AS17+AT17)+(E18-F18+E16-F16)*100+(E18+E16)</f>
        <v>40203</v>
      </c>
      <c r="BA17" s="22">
        <f>10000*(AS17+AU17)+(E16-F16+F20-E20)*100+(E16+F20)</f>
        <v>30103</v>
      </c>
      <c r="BB17" s="22">
        <f>10000*(AT17+AU17)+(F20-E20+E18-F18)*100+(F20+E18)</f>
        <v>9902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-0.5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 t="str">
        <f>IF(H18=0,"",IF(H18='Résultats officiels'!H18,1,""))</f>
        <v/>
      </c>
      <c r="C18" s="75" t="str">
        <f>IF(H18=0,"",IF(AND(H18='Résultats officiels'!H18,AN!E18='Résultats officiels'!E18,'Résultats officiels'!F18=AN!F18),1,""))</f>
        <v/>
      </c>
      <c r="D18" s="68" t="str">
        <f>D16</f>
        <v>Maroc</v>
      </c>
      <c r="E18" s="217">
        <v>1</v>
      </c>
      <c r="F18" s="217">
        <v>1</v>
      </c>
      <c r="G18" s="73" t="str">
        <f>D17</f>
        <v>Portugal</v>
      </c>
      <c r="H18" s="95">
        <f t="shared" si="0"/>
        <v>3</v>
      </c>
      <c r="I18" s="106">
        <f>AI18</f>
        <v>2</v>
      </c>
      <c r="J18" s="124" t="str">
        <f>INDEX(AM17:AM20,MATCH(AK18,$AL17:$AL20,0))</f>
        <v>Maroc</v>
      </c>
      <c r="K18" s="108">
        <f>INDEX(AN17:AN20,MATCH(AK18,$AL17:$AL20,0))</f>
        <v>4</v>
      </c>
      <c r="L18" s="109">
        <f>INDEX(AO17:AO20,MATCH(AK18,$AL17:$AL20,0))</f>
        <v>4</v>
      </c>
      <c r="M18" s="108">
        <f>INDEX(AP17:AP20,MATCH(AK18,$AL17:$AL20,0))</f>
        <v>3</v>
      </c>
      <c r="N18" s="110">
        <f>INDEX(AQ17:AQ20,MATCH(AK18,$AL17:$AL20,0))</f>
        <v>1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officiels'!U23=AN!U18),"E",""))</f>
        <v>E</v>
      </c>
      <c r="R18" s="98" t="str">
        <f>IF('Résultats officiels'!O18=0,"",IF(AND(U18='Résultats officiels'!U18,'Résultats officiels'!U19=AN!U19),"A",""))</f>
        <v/>
      </c>
      <c r="S18" s="286" t="str">
        <f>IF(O18=0,"",IF(AND(R18="A",O18='Résultats officiels'!O18),1,IF(AND(AN!R19="A",AN!O18='Résultats officiels'!O22),1,"")))</f>
        <v/>
      </c>
      <c r="T18" s="308" t="str">
        <f>IF(O18=0,"",IF(AND(R18="A",O18='Résultats officiels'!O18,V18='Résultats officiels'!V18,'Résultats officiels'!V19=AN!V19),1,IF(AND(AN!R19="A",AN!O18='Résultats officiels'!O22,AN!V18='Résultats officiels'!V23,'Résultats officiels'!V22=AN!V19),1,"")))</f>
        <v/>
      </c>
      <c r="U18" s="121" t="str">
        <f>IF(OR(I58&lt;2),"G1",T(J57))</f>
        <v>Belgique</v>
      </c>
      <c r="V18" s="218">
        <v>0</v>
      </c>
      <c r="W18" s="12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1.9500000000000002</v>
      </c>
      <c r="AL18" s="28">
        <f>SUM(BD18:BG18)+2.46</f>
        <v>2.96</v>
      </c>
      <c r="AM18" s="21" t="str">
        <f>G16</f>
        <v>Iran</v>
      </c>
      <c r="AN18" s="22">
        <f>SUM(AR18:AU18)</f>
        <v>3</v>
      </c>
      <c r="AO18" s="23">
        <f>F16+F19+E21</f>
        <v>1</v>
      </c>
      <c r="AP18" s="22">
        <f>E16+E19+F21</f>
        <v>5</v>
      </c>
      <c r="AQ18" s="24">
        <f>AO18-AP18</f>
        <v>-4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3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29901</v>
      </c>
      <c r="BA18" s="22">
        <f>10000*(AR18+AU18)+(F16-E16+F19-E19)*100+(F16+F19)</f>
        <v>-500</v>
      </c>
      <c r="BB18" s="22" t="s">
        <v>73</v>
      </c>
      <c r="BC18" s="24">
        <f>10000*(AT18+AU18)+(F19-E19+E21-F21)*100+(F19+E21)</f>
        <v>29801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-0.5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officiels'!H19,AN!E19='Résultats officiels'!E19,'Résultats officiels'!F19=AN!F19),1,""))</f>
        <v/>
      </c>
      <c r="D19" s="68" t="str">
        <f>G17</f>
        <v>Espagne</v>
      </c>
      <c r="E19" s="217">
        <v>3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Iran</v>
      </c>
      <c r="K19" s="111">
        <f>INDEX(AN17:AN20,MATCH(AK19,$AL17:$AL20,0))</f>
        <v>3</v>
      </c>
      <c r="L19" s="112">
        <f>INDEX(AO17:AO20,MATCH(AK19,$AL17:$AL20,0))</f>
        <v>1</v>
      </c>
      <c r="M19" s="111">
        <f>INDEX(AP17:AP20,MATCH(AK19,$AL17:$AL20,0))</f>
        <v>5</v>
      </c>
      <c r="N19" s="113">
        <f>INDEX(AQ17:AQ20,MATCH(AK19,$AL17:$AL20,0))</f>
        <v>-4</v>
      </c>
      <c r="O19" s="293"/>
      <c r="P19" s="293"/>
      <c r="Q19" s="97" t="str">
        <f>IF(AND('Résultats officiels'!O18&gt;0,U19='Résultats officiels'!U19),"E",IF(AND('Résultats officiels'!O22&gt;0,'Résultats officiels'!U22=AN!U19),"E",""))</f>
        <v>E</v>
      </c>
      <c r="R19" s="98" t="str">
        <f>IF('Résultats officiels'!O22=0,"",IF(AND(U18='Résultats officiels'!U23,'Résultats officiels'!U22=AN!U19),"A",""))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Colombie</v>
      </c>
      <c r="V19" s="219">
        <v>1</v>
      </c>
      <c r="W19" s="12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2.96</v>
      </c>
      <c r="AL19" s="28">
        <f>SUM(BD19:BG19)+2.47</f>
        <v>3.97</v>
      </c>
      <c r="AM19" s="21" t="str">
        <f>D17</f>
        <v>Portugal</v>
      </c>
      <c r="AN19" s="22">
        <f>SUM(AR19:AU19)</f>
        <v>1</v>
      </c>
      <c r="AO19" s="23">
        <f>E17+F18+F21</f>
        <v>2</v>
      </c>
      <c r="AP19" s="22">
        <f>F17+E18+E21</f>
        <v>5</v>
      </c>
      <c r="AQ19" s="24">
        <f>AO19-AP19</f>
        <v>-3</v>
      </c>
      <c r="AR19" s="22">
        <f>IF(ISBLANK(F18),0,IF(AT17=3,0,IF(AT17=1,1,3)))</f>
        <v>1</v>
      </c>
      <c r="AS19" s="22">
        <f>IF(ISBLANK(F21),0,IF(F21&gt;E21,3,IF(F21=E21,1,0)))</f>
        <v>0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0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9901</v>
      </c>
      <c r="BA19" s="22" t="s">
        <v>73</v>
      </c>
      <c r="BB19" s="22">
        <f>10000*(AR19+AU19)+(E17-F17+F18-E18)*100+(E17+F18)</f>
        <v>9802</v>
      </c>
      <c r="BC19" s="24">
        <f>10000*(AS19+AU19)+(E17-F17+F21-E21)*100+(E17+F21)</f>
        <v>-299</v>
      </c>
      <c r="BD19" s="29">
        <f>-BF17</f>
        <v>0.5</v>
      </c>
      <c r="BE19" s="25">
        <f>-BF18</f>
        <v>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officiels'!H20,AN!E20='Résultats officiels'!E20,'Résultats officiels'!F20=AN!F20),1,""))</f>
        <v/>
      </c>
      <c r="D20" s="68" t="str">
        <f>G17</f>
        <v>Espagne</v>
      </c>
      <c r="E20" s="217">
        <v>2</v>
      </c>
      <c r="F20" s="217">
        <v>1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Portugal</v>
      </c>
      <c r="K20" s="115">
        <f>INDEX(AN17:AN20,MATCH(AK20,$AL17:$AL20,0))</f>
        <v>1</v>
      </c>
      <c r="L20" s="116">
        <f>INDEX(AO17:AO20,MATCH(AK20,$AL17:$AL20,0))</f>
        <v>2</v>
      </c>
      <c r="M20" s="115">
        <f>INDEX(AP17:AP20,MATCH(AK20,$AL17:$AL20,0))</f>
        <v>5</v>
      </c>
      <c r="N20" s="117">
        <f>INDEX(AQ17:AQ20,MATCH(AK20,$AL17:$AL20,0))</f>
        <v>-3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officiels'!U17=AN!U20),"E",""))</f>
        <v/>
      </c>
      <c r="R20" s="98" t="str">
        <f>IF('Résultats officiels'!O20=0,"",IF(AND(U20='Résultats officiels'!U20,'Résultats officiels'!U21=AN!U21),"A",""))</f>
        <v/>
      </c>
      <c r="S20" s="286" t="str">
        <f>IF(O20=0,"",IF(AND(R20="A",O20='Résultats officiels'!O20),1,IF(AND(AN!R21="A",AN!O20='Résultats officiels'!O16),1,"")))</f>
        <v/>
      </c>
      <c r="T20" s="308" t="str">
        <f>IF(O20=0,"",IF(AND(R20="A",O20='Résultats officiels'!O20,V20='Résultats officiels'!V20,'Résultats officiels'!V21=AN!V21),1,IF(AND(AN!R21="A",AN!O20='Résultats officiels'!O16,AN!V20='Résultats officiels'!V17,'Résultats officiels'!V16=AN!V21),1,"")))</f>
        <v/>
      </c>
      <c r="U20" s="121" t="str">
        <f>IF(OR(I50&lt;2),"F1",T(J49))</f>
        <v>Allemagne</v>
      </c>
      <c r="V20" s="218">
        <v>3</v>
      </c>
      <c r="W20" s="12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3.97</v>
      </c>
      <c r="AL20" s="30">
        <f>SUM(BD20:BG20)+2.48</f>
        <v>0.98</v>
      </c>
      <c r="AM20" s="31" t="str">
        <f>G17</f>
        <v>Espagne</v>
      </c>
      <c r="AN20" s="27">
        <f>SUM(AR20:AU20)</f>
        <v>9</v>
      </c>
      <c r="AO20" s="32">
        <f>F17+E19+E20</f>
        <v>8</v>
      </c>
      <c r="AP20" s="27">
        <f>E17+F19+F20</f>
        <v>2</v>
      </c>
      <c r="AQ20" s="33">
        <f>AO20-AP20</f>
        <v>6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60405</v>
      </c>
      <c r="BB20" s="27">
        <f>10000*(AR20+AT20)+(E20-F20+F17-E17)*100+(E20+F17)</f>
        <v>60305</v>
      </c>
      <c r="BC20" s="33">
        <f>10000*(AS20+AT20)+(E19-F19+F17-E17)*100+(E19+F17)</f>
        <v>60506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officiels'!H21,AN!E21='Résultats officiels'!E21,'Résultats officiels'!F21=AN!F21),1,""))</f>
        <v/>
      </c>
      <c r="D21" s="71" t="str">
        <f>G16</f>
        <v>Iran</v>
      </c>
      <c r="E21" s="217">
        <v>1</v>
      </c>
      <c r="F21" s="217">
        <v>0</v>
      </c>
      <c r="G21" s="74" t="str">
        <f>D17</f>
        <v>Portugal</v>
      </c>
      <c r="H21" s="95">
        <f t="shared" si="0"/>
        <v>1</v>
      </c>
      <c r="I21" s="118"/>
      <c r="J21" s="119" t="str">
        <f>IF(OR(I19&lt;3,I18&lt;2),"TIRAGE AU SORT !!!"," ")</f>
        <v xml:space="preserve"> 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officiels'!U16=AN!U21),"E",""))</f>
        <v/>
      </c>
      <c r="R21" s="98" t="str">
        <f>IF('Résultats officiels'!O16=0,"",IF(AND(U20='Résultats officiels'!U17,'Résultats officiels'!U16=AN!U21),"A",""))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Costa Rica</v>
      </c>
      <c r="V21" s="219">
        <v>0</v>
      </c>
      <c r="W21" s="12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239"/>
      <c r="F22" s="239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officiels'!U19=AN!U22),"E",""))</f>
        <v/>
      </c>
      <c r="R22" s="98" t="str">
        <f>IF('Résultats officiels'!O22=0,"",IF(AND(U22='Résultats officiels'!U22,'Résultats officiels'!U23=AN!U23),"A",""))</f>
        <v/>
      </c>
      <c r="S22" s="286" t="str">
        <f>IF(O22=0,"",IF(AND(R22="A",O22='Résultats officiels'!O22),1,IF(AND(AN!R23="A",AN!O22='Résultats officiels'!O18),1,"")))</f>
        <v/>
      </c>
      <c r="T22" s="308" t="str">
        <f>IF(O22=0,"",IF(AND(R22="A",O22='Résultats officiels'!O22,V22='Résultats officiels'!V22,'Résultats officiels'!V23=AN!V23),1,IF(AND(AN!R23="A",AN!O22='Résultats officiels'!O18,AN!V22='Résultats officiels'!V19,'Résultats officiels'!V18=AN!V23),1,"")))</f>
        <v/>
      </c>
      <c r="U22" s="121" t="str">
        <f>IF(OR(I66&lt;2),"H1",T(J65))</f>
        <v>Pologne</v>
      </c>
      <c r="V22" s="218">
        <v>2</v>
      </c>
      <c r="W22" s="12">
        <v>4</v>
      </c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240"/>
      <c r="F23" s="240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officiels'!U18=AN!U23),"E",""))</f>
        <v>E</v>
      </c>
      <c r="R23" s="98" t="str">
        <f>IF('Résultats officiels'!O18=0,"",IF(AND(U22='Résultats officiels'!U19,'Résultats officiels'!U18=AN!U23),"A",""))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2</v>
      </c>
      <c r="W23" s="12">
        <v>3</v>
      </c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officiels'!H24,AN!E24='Résultats officiels'!E24,'Résultats officiels'!F24=AN!F24),1,""))</f>
        <v/>
      </c>
      <c r="D24" s="67" t="s">
        <v>88</v>
      </c>
      <c r="E24" s="217">
        <v>2</v>
      </c>
      <c r="F24" s="217">
        <v>0</v>
      </c>
      <c r="G24" s="72" t="s">
        <v>76</v>
      </c>
      <c r="H24" s="95">
        <f t="shared" si="0"/>
        <v>1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officiels'!H25,AN!E25='Résultats officiels'!E25,'Résultats officiels'!F25=AN!F25),1,""))</f>
        <v/>
      </c>
      <c r="D25" s="68" t="s">
        <v>125</v>
      </c>
      <c r="E25" s="217">
        <v>1</v>
      </c>
      <c r="F25" s="217">
        <v>0</v>
      </c>
      <c r="G25" s="73" t="s">
        <v>126</v>
      </c>
      <c r="H25" s="95">
        <f t="shared" si="0"/>
        <v>1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8</v>
      </c>
      <c r="M25" s="103">
        <f>INDEX(AP25:AP28,MATCH(AK25,$AL25:$AL28,0))</f>
        <v>1</v>
      </c>
      <c r="N25" s="123">
        <f>INDEX(AQ25:AQ28,MATCH(AK25,$AL25:$AL28,0))</f>
        <v>7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8</v>
      </c>
      <c r="AP25" s="22">
        <f>F24+F26+E28</f>
        <v>1</v>
      </c>
      <c r="AQ25" s="24">
        <f>AO25-AP25</f>
        <v>7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60405</v>
      </c>
      <c r="BA25" s="22">
        <f>10000*(AS25+AU25)+(E24-F24+F28-E28)*100+(E24+F28)</f>
        <v>60505</v>
      </c>
      <c r="BB25" s="22">
        <f>10000*(AT25+AU25)+(F28-E28+E26-F26)*100+(F28+E26)</f>
        <v>60506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1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0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officiels'!H26,AN!E26='Résultats officiels'!E26,'Résultats officiels'!F26=AN!F26),1,""))</f>
        <v/>
      </c>
      <c r="D26" s="68" t="str">
        <f>D24</f>
        <v>France</v>
      </c>
      <c r="E26" s="217">
        <v>3</v>
      </c>
      <c r="F26" s="217">
        <v>1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Australie</v>
      </c>
      <c r="K26" s="108">
        <f>INDEX(AN25:AN28,MATCH(AK26,$AL25:$AL28,0))</f>
        <v>3</v>
      </c>
      <c r="L26" s="109">
        <f>INDEX(AO25:AO28,MATCH(AK26,$AL25:$AL28,0))</f>
        <v>3</v>
      </c>
      <c r="M26" s="108">
        <f>INDEX(AP25:AP28,MATCH(AK26,$AL25:$AL28,0))</f>
        <v>5</v>
      </c>
      <c r="N26" s="110">
        <f>INDEX(AQ25:AQ28,MATCH(AK26,$AL25:$AL28,0))</f>
        <v>-2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2</v>
      </c>
      <c r="P26" s="293"/>
      <c r="Q26" s="97" t="str">
        <f>IF(AND('Résultats officiels'!O26&gt;0,U26='Résultats officiels'!U26),"E",IF(AND('Résultats officiels'!O28&gt;0,'Résultats officiels'!U28=AN!U26),"E",""))</f>
        <v>E</v>
      </c>
      <c r="R26" s="98" t="str">
        <f>IF('Résultats officiels'!O26=0,"",IF(AND(U26='Résultats officiels'!U26,'Résultats officiels'!U27=AN!U27),"A",""))</f>
        <v>A</v>
      </c>
      <c r="S26" s="286">
        <f>IF(O26=0,"",IF(AND(R26="A",O26='Résultats officiels'!O26),1,IF(AND(AN!R27="A",AN!O26='Résultats officiels'!O28),1,"")))</f>
        <v>1</v>
      </c>
      <c r="T26" s="287" t="str">
        <f>IF(O26=0,"",IF(AND(R26="A",O26='Résultats officiels'!O26,V26='Résultats officiels'!V26,'Résultats officiels'!V27=AN!V27),1,IF(AND(AN!R27="A",AN!O26='Résultats officiels'!O28,AN!V26='Résultats officiels'!V28,'Résultats officiels'!V29=AN!V27),1,"")))</f>
        <v/>
      </c>
      <c r="U26" s="125" t="str">
        <f>IF(100*V8+W8&gt;100*V9+W9,U8,IF(100*V8+W8&lt;100*V9+W9,U9,CONCATENATE(U8," ou ",U9)))</f>
        <v>Uruguay</v>
      </c>
      <c r="V26" s="218">
        <v>1</v>
      </c>
      <c r="W26" s="12">
        <v>3</v>
      </c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1.96</v>
      </c>
      <c r="AL26" s="28">
        <f>SUM(BD26:BG26)+2.46</f>
        <v>1.96</v>
      </c>
      <c r="AM26" s="21" t="str">
        <f>G24</f>
        <v>Australie</v>
      </c>
      <c r="AN26" s="22">
        <f>SUM(AR26:AU26)</f>
        <v>3</v>
      </c>
      <c r="AO26" s="23">
        <f>F24+F27+E29</f>
        <v>3</v>
      </c>
      <c r="AP26" s="22">
        <f>E24+E27+F29</f>
        <v>5</v>
      </c>
      <c r="AQ26" s="24">
        <f>AO26-AP26</f>
        <v>-2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3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1</v>
      </c>
      <c r="AZ26" s="23">
        <f>10000*(AR26+AT26)+(F24-E24+E29-F29)*100+(F24+E29)</f>
        <v>29902</v>
      </c>
      <c r="BA26" s="22">
        <f>10000*(AR26+AU26)+(F24-E24+F27-E27)*100+(F24+F27)</f>
        <v>-299</v>
      </c>
      <c r="BB26" s="22" t="s">
        <v>73</v>
      </c>
      <c r="BC26" s="24">
        <f>10000*(AT26+AU26)+(F27-E27+E29-F29)*100+(F27+E29)</f>
        <v>30003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-0.5</v>
      </c>
      <c r="BG26" s="26">
        <f>IF($AN26&gt;$AN28,-0.5,IF($AN28&gt;$AN26,0.5,IF(AY26,-0.5,IF(AW28,0.5,BW26))))</f>
        <v>-0.5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-0.5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officiels'!H27,AN!E27='Résultats officiels'!E27,'Résultats officiels'!F27=AN!F27),1,""))</f>
        <v/>
      </c>
      <c r="D27" s="68" t="str">
        <f>G25</f>
        <v>Danemark</v>
      </c>
      <c r="E27" s="217">
        <v>2</v>
      </c>
      <c r="F27" s="217">
        <v>1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Pérou</v>
      </c>
      <c r="K27" s="111">
        <f>INDEX(AN25:AN28,MATCH(AK27,$AL25:$AL28,0))</f>
        <v>3</v>
      </c>
      <c r="L27" s="112">
        <f>INDEX(AO25:AO28,MATCH(AK27,$AL25:$AL28,0))</f>
        <v>3</v>
      </c>
      <c r="M27" s="111">
        <f>INDEX(AP25:AP28,MATCH(AK27,$AL25:$AL28,0))</f>
        <v>5</v>
      </c>
      <c r="N27" s="113">
        <f>INDEX(AQ25:AQ28,MATCH(AK27,$AL25:$AL28,0))</f>
        <v>-2</v>
      </c>
      <c r="O27" s="293"/>
      <c r="P27" s="293"/>
      <c r="Q27" s="97" t="str">
        <f>IF(AND('Résultats officiels'!O26&gt;0,U27='Résultats officiels'!U27),"E",IF(AND('Résultats officiels'!O28&gt;0,'Résultats officiels'!U29=AN!U27),"E",""))</f>
        <v>E</v>
      </c>
      <c r="R27" s="98" t="str">
        <f>IF('Résultats officiels'!O28=0,"",IF(AND(U26='Résultats officiels'!U28,'Résultats officiels'!U29=AN!U27),"A",""))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1</v>
      </c>
      <c r="W27" s="12">
        <v>4</v>
      </c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2.97</v>
      </c>
      <c r="AL27" s="28">
        <f>SUM(BD27:BG27)+2.47</f>
        <v>2.97</v>
      </c>
      <c r="AM27" s="21" t="str">
        <f>D25</f>
        <v>Pérou</v>
      </c>
      <c r="AN27" s="22">
        <f>SUM(AR27:AU27)</f>
        <v>3</v>
      </c>
      <c r="AO27" s="23">
        <f>E25+F26+F29</f>
        <v>3</v>
      </c>
      <c r="AP27" s="22">
        <f>F25+E26+E29</f>
        <v>5</v>
      </c>
      <c r="AQ27" s="24">
        <f>AO27-AP27</f>
        <v>-2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3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1</v>
      </c>
      <c r="AZ27" s="23">
        <f>10000*(AR27+AS27)+(F26-E26+F29-E29)*100+(F26+F29)</f>
        <v>-298</v>
      </c>
      <c r="BA27" s="22" t="s">
        <v>73</v>
      </c>
      <c r="BB27" s="22">
        <f>10000*(AR27+AU27)+(E25-F25+F26-E26)*100+(E25+F26)</f>
        <v>29902</v>
      </c>
      <c r="BC27" s="24">
        <f>10000*(AS27+AU27)+(E25-F25+F29-E29)*100+(E25+F29)</f>
        <v>30002</v>
      </c>
      <c r="BD27" s="29">
        <f>-BF25</f>
        <v>0.5</v>
      </c>
      <c r="BE27" s="25">
        <f>-BF26</f>
        <v>0.5</v>
      </c>
      <c r="BF27" s="25" t="s">
        <v>73</v>
      </c>
      <c r="BG27" s="26">
        <f>IF($AN27&gt;$AN28,-0.5,IF($AN28&gt;$AN27,0.5,IF(AY27,-0.5,IF(AX28,0.5,BW27))))</f>
        <v>-0.5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officiels'!H28,AN!E28='Résultats officiels'!E28,'Résultats officiels'!F28=AN!F28),1,""))</f>
        <v/>
      </c>
      <c r="D28" s="68" t="str">
        <f>G25</f>
        <v>Danemark</v>
      </c>
      <c r="E28" s="217">
        <v>0</v>
      </c>
      <c r="F28" s="217">
        <v>3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Danemark</v>
      </c>
      <c r="K28" s="115">
        <f>INDEX(AN25:AN28,MATCH(AK28,$AL25:$AL28,0))</f>
        <v>3</v>
      </c>
      <c r="L28" s="116">
        <f>INDEX(AO25:AO28,MATCH(AK28,$AL25:$AL28,0))</f>
        <v>2</v>
      </c>
      <c r="M28" s="115">
        <f>INDEX(AP25:AP28,MATCH(AK28,$AL25:$AL28,0))</f>
        <v>5</v>
      </c>
      <c r="N28" s="117">
        <f>INDEX(AQ25:AQ28,MATCH(AK28,$AL25:$AL28,0))</f>
        <v>-3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officiels'!U26=AN!U28),"E",""))</f>
        <v/>
      </c>
      <c r="R28" s="98" t="str">
        <f>IF('Résultats officiels'!O28=0,"",IF(AND(U28='Résultats officiels'!U28,'Résultats officiels'!U29=AN!U29),"A",""))</f>
        <v/>
      </c>
      <c r="S28" s="286" t="str">
        <f>IF(O28=0,"",IF(AND(R28="A",O28='Résultats officiels'!O28),1,IF(AND(AN!R29="A",AN!O28='Résultats officiels'!O26),1,"")))</f>
        <v/>
      </c>
      <c r="T28" s="287" t="str">
        <f>IF(O28=0,"",IF(AND(R28="A",O28='Résultats officiels'!O28,V28='Résultats officiels'!V28,'Résultats officiels'!V29=AN!V29),1,IF(AND(AN!R29="A",AN!O28='Résultats officiels'!O26,AN!V28='Résultats officiels'!V26,'Résultats officiels'!V27=AN!V29),1,"")))</f>
        <v/>
      </c>
      <c r="U28" s="125" t="str">
        <f>IF(100*V12+W12&gt;100*V13+W13,U12,IF(100*V12+W12&lt;100*V13+W13,U13,CONCATENATE(U12," ou ",U13)))</f>
        <v>Espagne</v>
      </c>
      <c r="V28" s="218">
        <v>2</v>
      </c>
      <c r="W28" s="12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3.98</v>
      </c>
      <c r="AL28" s="30">
        <f>SUM(BD28:BG28)+2.48</f>
        <v>3.98</v>
      </c>
      <c r="AM28" s="31" t="str">
        <f>G25</f>
        <v>Danemark</v>
      </c>
      <c r="AN28" s="27">
        <f>SUM(AR28:AU28)</f>
        <v>3</v>
      </c>
      <c r="AO28" s="32">
        <f>F25+E27+E28</f>
        <v>2</v>
      </c>
      <c r="AP28" s="27">
        <f>E25+F27+F28</f>
        <v>5</v>
      </c>
      <c r="AQ28" s="33">
        <f>AO28-AP28</f>
        <v>-3</v>
      </c>
      <c r="AR28" s="27">
        <f>IF(ISBLANK(E28),0,IF(AU25=3,0,IF(AU25=1,1,3)))</f>
        <v>0</v>
      </c>
      <c r="AS28" s="27">
        <f>IF(ISBLANK(E27),0,IF(AU26=3,0,IF(AU26=1,1,3)))</f>
        <v>3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0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29802</v>
      </c>
      <c r="BB28" s="27">
        <f>10000*(AR28+AT28)+(E28-F28+F25-E25)*100+(E28+F25)</f>
        <v>-400</v>
      </c>
      <c r="BC28" s="33">
        <f>10000*(AS28+AT28)+(E27-F27+F25-E25)*100+(E27+F25)</f>
        <v>30002</v>
      </c>
      <c r="BD28" s="34">
        <f>-BG25</f>
        <v>0.5</v>
      </c>
      <c r="BE28" s="35">
        <f>-BG26</f>
        <v>0.5</v>
      </c>
      <c r="BF28" s="35">
        <f>-BG27</f>
        <v>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officiels'!H29,AN!E29='Résultats officiels'!E29,'Résultats officiels'!F29=AN!F29),1,""))</f>
        <v/>
      </c>
      <c r="D29" s="71" t="str">
        <f>G24</f>
        <v>Australie</v>
      </c>
      <c r="E29" s="217">
        <v>2</v>
      </c>
      <c r="F29" s="217">
        <v>1</v>
      </c>
      <c r="G29" s="74" t="str">
        <f>D25</f>
        <v>Pérou</v>
      </c>
      <c r="H29" s="95">
        <f t="shared" si="0"/>
        <v>1</v>
      </c>
      <c r="I29" s="118"/>
      <c r="J29" s="119" t="str">
        <f>IF(OR(I27&lt;3,I26&lt;2),"TIRAGE AU SORT !!!"," ")</f>
        <v xml:space="preserve"> 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officiels'!U27=AN!U29),"E",""))</f>
        <v/>
      </c>
      <c r="R29" s="98" t="str">
        <f>IF('Résultats officiels'!O26=0,"",IF(AND(U28='Résultats officiels'!U26,'Résultats officiels'!U27=AN!U29),"A",""))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1</v>
      </c>
      <c r="W29" s="12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239"/>
      <c r="F30" s="239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officiels'!U32=AN!U30),"E",""))</f>
        <v>E</v>
      </c>
      <c r="R30" s="98" t="str">
        <f>IF('Résultats officiels'!O30=0,"",IF(AND(U30='Résultats officiels'!U30,'Résultats officiels'!U31=AN!U31),"A",""))</f>
        <v/>
      </c>
      <c r="S30" s="286" t="str">
        <f>IF(O30=0,"",IF(AND(R30="A",O30='Résultats officiels'!O30),1,IF(AND(AN!R31="A",AN!O30='Résultats officiels'!O32),1,"")))</f>
        <v/>
      </c>
      <c r="T30" s="287" t="str">
        <f>IF(O30=0,"",IF(AND(R30="A",O30='Résultats officiels'!O30,V30='Résultats officiels'!V30,'Résultats officiels'!V31=AN!V31),1,IF(AND(AN!R31="A",AN!O30='Résultats officiels'!O32,AN!V30='Résultats officiels'!V32,'Résultats officiels'!V33=AN!V31),1,"")))</f>
        <v/>
      </c>
      <c r="U30" s="125" t="str">
        <f>IF(100*V16+W16&gt;100*V17+W17,U16,IF(100*V16+W16&lt;100*V17+W17,U17,CONCATENATE(U16," ou ",U17)))</f>
        <v>Brésil</v>
      </c>
      <c r="V30" s="218">
        <v>3</v>
      </c>
      <c r="W30" s="12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240"/>
      <c r="F31" s="240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officiels'!U33=AN!U31),"E",""))</f>
        <v/>
      </c>
      <c r="R31" s="98" t="str">
        <f>IF('Résultats officiels'!O32=0,"",IF(AND(U30='Résultats officiels'!U32,'Résultats officiels'!U33=AN!U31),"A",""))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Colombie</v>
      </c>
      <c r="V31" s="219">
        <v>1</v>
      </c>
      <c r="W31" s="12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officiels'!H32,AN!E32='Résultats officiels'!E32,'Résultats officiels'!F32=AN!F32),1,""))</f>
        <v/>
      </c>
      <c r="D32" s="67" t="s">
        <v>94</v>
      </c>
      <c r="E32" s="217">
        <v>2</v>
      </c>
      <c r="F32" s="217">
        <v>0</v>
      </c>
      <c r="G32" s="72" t="s">
        <v>127</v>
      </c>
      <c r="H32" s="95">
        <f t="shared" si="0"/>
        <v>1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officiels'!U30=AN!U32),"E",""))</f>
        <v/>
      </c>
      <c r="R32" s="98" t="str">
        <f>IF('Résultats officiels'!O32=0,"",IF(AND(U32='Résultats officiels'!U32,'Résultats officiels'!U33=AN!U33),"A",""))</f>
        <v/>
      </c>
      <c r="S32" s="286" t="str">
        <f>IF(O32=0,"",IF(AND(R32="A",O32='Résultats officiels'!O32),1,IF(AND(AN!R33="A",AN!O32='Résultats officiels'!O30),1,"")))</f>
        <v/>
      </c>
      <c r="T32" s="287" t="str">
        <f>IF(O32=0,"",IF(AND(R32="A",O32='Résultats officiels'!O32,V32='Résultats officiels'!V32,'Résultats officiels'!V33=AN!V33),1,IF(AND(AN!R33="A",AN!O32='Résultats officiels'!O30,AN!V32='Résultats officiels'!V30,'Résultats officiels'!V31=AN!V33),1,"")))</f>
        <v/>
      </c>
      <c r="U32" s="125" t="str">
        <f>IF(100*V20+W20&gt;100*V21+W21,U20,IF(100*V20+W20&lt;100*V21+W21,U21,CONCATENATE(U20," ou ",U21)))</f>
        <v>Allemagne</v>
      </c>
      <c r="V32" s="218">
        <v>2</v>
      </c>
      <c r="W32" s="12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 t="str">
        <f>IF(H33=0,"",IF(AND(H33='Résultats officiels'!H33,AN!E33='Résultats officiels'!E33,'Résultats officiels'!F33=AN!F33),1,""))</f>
        <v/>
      </c>
      <c r="D33" s="68" t="s">
        <v>37</v>
      </c>
      <c r="E33" s="217">
        <v>2</v>
      </c>
      <c r="F33" s="217">
        <v>1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7</v>
      </c>
      <c r="L33" s="104">
        <f>INDEX(AO33:AO36,MATCH(AK33,$AL33:$AL36,0))</f>
        <v>5</v>
      </c>
      <c r="M33" s="103">
        <f>INDEX(AP33:AP36,MATCH(AK33,$AL33:$AL36,0))</f>
        <v>2</v>
      </c>
      <c r="N33" s="123">
        <f>INDEX(AQ33:AQ36,MATCH(AK33,$AL33:$AL36,0))</f>
        <v>3</v>
      </c>
      <c r="O33" s="293"/>
      <c r="P33" s="293"/>
      <c r="Q33" s="97" t="str">
        <f>IF(AND('Résultats officiels'!O32&gt;0,U33='Résultats officiels'!U33),"E",IF(AND('Résultats officiels'!O30&gt;0,'Résultats officiels'!U31=AN!U33),"E",""))</f>
        <v/>
      </c>
      <c r="R33" s="98" t="str">
        <f>IF('Résultats officiels'!O30=0,"",IF(AND(U32='Résultats officiels'!U30,'Résultats officiels'!U31=AN!U33),"A",""))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Pologne</v>
      </c>
      <c r="V33" s="219">
        <v>0</v>
      </c>
      <c r="W33" s="12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7</v>
      </c>
      <c r="AO33" s="23">
        <f>E32+E34+F36</f>
        <v>5</v>
      </c>
      <c r="AP33" s="22">
        <f>F32+F34+E36</f>
        <v>2</v>
      </c>
      <c r="AQ33" s="24">
        <f>AO33-AP33</f>
        <v>3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1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40203</v>
      </c>
      <c r="BA33" s="22">
        <f>10000*(AS33+AU33)+(E32-F32+F36-E36)*100+(E32+F36)</f>
        <v>60304</v>
      </c>
      <c r="BB33" s="22">
        <f>10000*(AT33+AU33)+(F36-E36+E34-F34)*100+(F36+E34)</f>
        <v>40103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officiels'!H34,AN!E34='Résultats officiels'!E34,'Résultats officiels'!F34=AN!F34),1,""))</f>
        <v/>
      </c>
      <c r="D34" s="68" t="str">
        <f>D32</f>
        <v>Argentine</v>
      </c>
      <c r="E34" s="217">
        <v>1</v>
      </c>
      <c r="F34" s="217">
        <v>1</v>
      </c>
      <c r="G34" s="73" t="str">
        <f>D33</f>
        <v>Croatie</v>
      </c>
      <c r="H34" s="95">
        <f t="shared" si="0"/>
        <v>3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5</v>
      </c>
      <c r="L34" s="109">
        <f>INDEX(AO33:AO36,MATCH(AK34,$AL33:$AL36,0))</f>
        <v>4</v>
      </c>
      <c r="M34" s="108">
        <f>INDEX(AP33:AP36,MATCH(AK34,$AL33:$AL36,0))</f>
        <v>3</v>
      </c>
      <c r="N34" s="110">
        <f>INDEX(AQ33:AQ36,MATCH(AK34,$AL33:$AL36,0))</f>
        <v>1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2.96</v>
      </c>
      <c r="AM34" s="21" t="str">
        <f>G32</f>
        <v>Islande</v>
      </c>
      <c r="AN34" s="22">
        <f>SUM(AR34:AU34)</f>
        <v>4</v>
      </c>
      <c r="AO34" s="23">
        <f>F32+F35+E37</f>
        <v>2</v>
      </c>
      <c r="AP34" s="22">
        <f>E32+E35+F37</f>
        <v>3</v>
      </c>
      <c r="AQ34" s="24">
        <f>AO34-AP34</f>
        <v>-1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1</v>
      </c>
      <c r="AU34" s="22">
        <f>IF(ISBLANK(F35),0,IF(F35&gt;E35,3,IF(F35=E35,1,0)))</f>
        <v>3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1</v>
      </c>
      <c r="AZ34" s="23">
        <f>10000*(AR34+AT34)+(F32-E32+E37-F37)*100+(F32+E37)</f>
        <v>9801</v>
      </c>
      <c r="BA34" s="22">
        <f>10000*(AR34+AU34)+(F32-E32+F35-E35)*100+(F32+F35)</f>
        <v>29901</v>
      </c>
      <c r="BB34" s="22" t="s">
        <v>73</v>
      </c>
      <c r="BC34" s="24">
        <f>10000*(AT34+AU34)+(F35-E35+E37-F37)*100+(F35+E37)</f>
        <v>40102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officiels'!H35,AN!E35='Résultats officiels'!E35,'Résultats officiels'!F35=AN!F35),1,""))</f>
        <v/>
      </c>
      <c r="D35" s="68" t="str">
        <f>G33</f>
        <v>Nigéria</v>
      </c>
      <c r="E35" s="217">
        <v>0</v>
      </c>
      <c r="F35" s="217">
        <v>1</v>
      </c>
      <c r="G35" s="73" t="str">
        <f>G32</f>
        <v>Islande</v>
      </c>
      <c r="H35" s="95">
        <f t="shared" si="0"/>
        <v>2</v>
      </c>
      <c r="I35" s="106">
        <f>AI35</f>
        <v>3</v>
      </c>
      <c r="J35" s="68" t="str">
        <f>INDEX(AM33:AM36,MATCH(AK35,$AL33:$AL36,0))</f>
        <v>Islande</v>
      </c>
      <c r="K35" s="111">
        <f>INDEX(AN33:AN36,MATCH(AK35,$AL33:$AL36,0))</f>
        <v>4</v>
      </c>
      <c r="L35" s="112">
        <f>INDEX(AO33:AO36,MATCH(AK35,$AL33:$AL36,0))</f>
        <v>2</v>
      </c>
      <c r="M35" s="111">
        <f>INDEX(AP33:AP36,MATCH(AK35,$AL33:$AL36,0))</f>
        <v>3</v>
      </c>
      <c r="N35" s="113">
        <f>INDEX(AQ33:AQ36,MATCH(AK35,$AL33:$AL36,0))</f>
        <v>-1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2.96</v>
      </c>
      <c r="AL35" s="28">
        <f>SUM(BD35:BG35)+2.47</f>
        <v>1.9700000000000002</v>
      </c>
      <c r="AM35" s="21" t="str">
        <f>D33</f>
        <v>Croatie</v>
      </c>
      <c r="AN35" s="22">
        <f>SUM(AR35:AU35)</f>
        <v>5</v>
      </c>
      <c r="AO35" s="23">
        <f>E33+F34+F37</f>
        <v>4</v>
      </c>
      <c r="AP35" s="22">
        <f>F33+E34+E37</f>
        <v>3</v>
      </c>
      <c r="AQ35" s="24">
        <f>AO35-AP35</f>
        <v>1</v>
      </c>
      <c r="AR35" s="22">
        <f>IF(ISBLANK(F34),0,IF(AT33=3,0,IF(AT33=1,1,3)))</f>
        <v>1</v>
      </c>
      <c r="AS35" s="22">
        <f>IF(ISBLANK(F37),0,IF(F37&gt;E37,3,IF(F37=E37,1,0)))</f>
        <v>1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20002</v>
      </c>
      <c r="BA35" s="22" t="s">
        <v>73</v>
      </c>
      <c r="BB35" s="22">
        <f>10000*(AR35+AU35)+(E33-F33+F34-E34)*100+(E33+F34)</f>
        <v>40103</v>
      </c>
      <c r="BC35" s="24">
        <f>10000*(AS35+AU35)+(E33-F33+F37-E37)*100+(E33+F37)</f>
        <v>40103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>
        <f>IF(H36=0,"",IF(AND(H36='Résultats officiels'!H36,AN!E36='Résultats officiels'!E36,'Résultats officiels'!F36=AN!F36),1,""))</f>
        <v>1</v>
      </c>
      <c r="D36" s="68" t="str">
        <f>G33</f>
        <v>Nigéria</v>
      </c>
      <c r="E36" s="217">
        <v>1</v>
      </c>
      <c r="F36" s="217">
        <v>2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2</v>
      </c>
      <c r="M36" s="115">
        <f>INDEX(AP33:AP36,MATCH(AK36,$AL33:$AL36,0))</f>
        <v>5</v>
      </c>
      <c r="N36" s="117">
        <f>INDEX(AQ33:AQ36,MATCH(AK36,$AL33:$AL36,0))</f>
        <v>-3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officiels'!U38=AN!U36),"E",""))</f>
        <v>E</v>
      </c>
      <c r="R36" s="98" t="str">
        <f>IF('Résultats officiels'!O36=0,"",IF(AND(U36='Résultats officiels'!U36,'Résultats officiels'!U37=AN!U37),"A",""))</f>
        <v/>
      </c>
      <c r="S36" s="286" t="str">
        <f>IF(O36=0,"",IF(AND(R36="A",O36='Résultats officiels'!O36),1,IF(AND(AN!R37="A",AN!O36='Résultats officiels'!O38),1,"")))</f>
        <v/>
      </c>
      <c r="T36" s="297" t="str">
        <f>IF(O36=0,"",IF(AND(R36="A",O36='Résultats officiels'!O36,V36='Résultats officiels'!V36,'Résultats officiels'!V37=AN!V37),1,IF(AND(AN!R37="A",AN!O36='Résultats officiels'!O38,AN!V36='Résultats officiels'!V38,'Résultats officiels'!V39=AN!V37),1,"")))</f>
        <v/>
      </c>
      <c r="U36" s="128" t="str">
        <f>IF(100*V26+W26&gt;100*V27+W27,U26,IF(100*V26+W26&lt;100*V27+W27,U27,IF(X27*X26=1,"-",CONCATENATE(U26," ou ",U27))))</f>
        <v>France</v>
      </c>
      <c r="V36" s="218">
        <v>1</v>
      </c>
      <c r="W36" s="12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3.98</v>
      </c>
      <c r="AL36" s="30">
        <f>SUM(BD36:BG36)+2.48</f>
        <v>3.98</v>
      </c>
      <c r="AM36" s="31" t="str">
        <f>G33</f>
        <v>Nigéria</v>
      </c>
      <c r="AN36" s="27">
        <f>SUM(AR36:AU36)</f>
        <v>0</v>
      </c>
      <c r="AO36" s="32">
        <f>F33+E35+E36</f>
        <v>2</v>
      </c>
      <c r="AP36" s="27">
        <f>E33+F35+F36</f>
        <v>5</v>
      </c>
      <c r="AQ36" s="33">
        <f>AO36-AP36</f>
        <v>-3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-199</v>
      </c>
      <c r="BB36" s="27">
        <f>10000*(AR36+AT36)+(E36-F36+F33-E33)*100+(E36+F33)</f>
        <v>-198</v>
      </c>
      <c r="BC36" s="33">
        <f>10000*(AS36+AT36)+(E35-F35+F33-E33)*100+(E35+F33)</f>
        <v>-199</v>
      </c>
      <c r="BD36" s="34">
        <f>-BG33</f>
        <v>0.5</v>
      </c>
      <c r="BE36" s="35">
        <f>-BG34</f>
        <v>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officiels'!H37,AN!E37='Résultats officiels'!E37,'Résultats officiels'!F37=AN!F37),1,""))</f>
        <v/>
      </c>
      <c r="D37" s="71" t="str">
        <f>G32</f>
        <v>Islande</v>
      </c>
      <c r="E37" s="217">
        <v>1</v>
      </c>
      <c r="F37" s="217">
        <v>1</v>
      </c>
      <c r="G37" s="74" t="str">
        <f>D33</f>
        <v>Croatie</v>
      </c>
      <c r="H37" s="95">
        <f t="shared" si="0"/>
        <v>3</v>
      </c>
      <c r="I37" s="118"/>
      <c r="J37" s="119" t="str">
        <f>IF(OR(I35&lt;3,I34&lt;2),"TIRAGE AU SORT !!!"," ")</f>
        <v xml:space="preserve"> 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officiels'!U39=AN!U37),"E",""))</f>
        <v/>
      </c>
      <c r="R37" s="98" t="str">
        <f>IF('Résultats officiels'!O38=0,"",IF(AND(U36='Résultats officiels'!U38,'Résultats officiels'!U39=AN!U37),"A",""))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0</v>
      </c>
      <c r="W37" s="12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239"/>
      <c r="F38" s="239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officiels'!U36=AN!U38),"E",""))</f>
        <v/>
      </c>
      <c r="R38" s="98" t="str">
        <f>IF('Résultats officiels'!O38=0,"",IF(AND(U38='Résultats officiels'!U38,'Résultats officiels'!U39=AN!U39),"A",""))</f>
        <v/>
      </c>
      <c r="S38" s="286" t="str">
        <f>IF(O38=0,"",IF(AND(R38="A",O38='Résultats officiels'!O38),1,IF(AND(AN!R39="A",AN!O38='Résultats officiels'!O36),1,"")))</f>
        <v/>
      </c>
      <c r="T38" s="297" t="str">
        <f>IF(O38=0,"",IF(AND(R38="A",O38='Résultats officiels'!O38,V38='Résultats officiels'!V38,'Résultats officiels'!V39=AN!V39),1,IF(AND(AN!R39="A",AN!O38='Résultats officiels'!O36,AN!V38='Résultats officiels'!V36,'Résultats officiels'!V37=AN!V39),1,"")))</f>
        <v/>
      </c>
      <c r="U38" s="125" t="str">
        <f>IF(100*V28+W28&gt;100*V29+W29,U28,IF(100*V28+W28&lt;100*V29+W29,U29,IF(X30*X31=1,"-",CONCATENATE(U28," ou ",U29))))</f>
        <v>Espagne</v>
      </c>
      <c r="V38" s="218">
        <v>1</v>
      </c>
      <c r="W38" s="12">
        <v>4</v>
      </c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240"/>
      <c r="F39" s="240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officiels'!U37=AN!U39),"E",""))</f>
        <v/>
      </c>
      <c r="R39" s="98" t="str">
        <f>IF('Résultats officiels'!O36=0,"",IF(AND(U38='Résultats officiels'!U36,'Résultats officiels'!U37=AN!U39),"A",""))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1</v>
      </c>
      <c r="W39" s="12">
        <v>3</v>
      </c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officiels'!H40,AN!E40='Résultats officiels'!E40,'Résultats officiels'!F40=AN!F40),1,""))</f>
        <v/>
      </c>
      <c r="D40" s="67" t="s">
        <v>83</v>
      </c>
      <c r="E40" s="217">
        <v>2</v>
      </c>
      <c r="F40" s="217">
        <v>2</v>
      </c>
      <c r="G40" s="72" t="s">
        <v>128</v>
      </c>
      <c r="H40" s="95">
        <f t="shared" si="0"/>
        <v>3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officiels'!H41,AN!E41='Résultats officiels'!E41,'Résultats officiels'!F41=AN!F41),1,""))</f>
        <v/>
      </c>
      <c r="D41" s="68" t="s">
        <v>36</v>
      </c>
      <c r="E41" s="217">
        <v>3</v>
      </c>
      <c r="F41" s="217">
        <v>0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8</v>
      </c>
      <c r="M41" s="103">
        <f>INDEX(AP41:AP44,MATCH(AK41,$AL41:$AL44,0))</f>
        <v>2</v>
      </c>
      <c r="N41" s="123">
        <f>INDEX(AQ41:AQ44,MATCH(AK41,$AL41:$AL44,0))</f>
        <v>6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1.9500000000000002</v>
      </c>
      <c r="AM41" s="21" t="str">
        <f>D40</f>
        <v>Costa Rica</v>
      </c>
      <c r="AN41" s="22">
        <f>SUM(AR41:AU41)</f>
        <v>4</v>
      </c>
      <c r="AO41" s="23">
        <f>E40+E42+F44</f>
        <v>5</v>
      </c>
      <c r="AP41" s="22">
        <f>F40+F42+E44</f>
        <v>5</v>
      </c>
      <c r="AQ41" s="24">
        <f>AO41-AP41</f>
        <v>0</v>
      </c>
      <c r="AR41" s="22" t="s">
        <v>73</v>
      </c>
      <c r="AS41" s="22">
        <f>IF(ISBLANK(E40),0,IF(E40&gt;F40,3,IF(E40=F40,1,0)))</f>
        <v>1</v>
      </c>
      <c r="AT41" s="22">
        <f>IF(ISBLANK(E42),0,IF(E42&gt;F42,3,IF(E42=F42,1,0)))</f>
        <v>0</v>
      </c>
      <c r="AU41" s="22">
        <f>IF(ISBLANK(F44),0,IF(F44&gt;E44,3,IF(F44=E44,1,0)))</f>
        <v>3</v>
      </c>
      <c r="AV41" s="23" t="s">
        <v>73</v>
      </c>
      <c r="AW41" s="22" t="b">
        <f>(10*(AQ41-AQ42)+AO41-AO42&gt;0)</f>
        <v>1</v>
      </c>
      <c r="AX41" s="22" t="b">
        <f>10*(AQ41-AQ43)+AO41-AO43&gt;0</f>
        <v>0</v>
      </c>
      <c r="AY41" s="24" t="b">
        <f>10*(AQ41-AQ44)+AO41-AO44&gt;0</f>
        <v>1</v>
      </c>
      <c r="AZ41" s="23">
        <f>10000*(AS41+AT41)+(E42-F42+E40-F40)*100+(E42+E40)</f>
        <v>9903</v>
      </c>
      <c r="BA41" s="22">
        <f>10000*(AS41+AU41)+(E40-F40+F44-E44)*100+(E40+F44)</f>
        <v>40104</v>
      </c>
      <c r="BB41" s="22">
        <f>10000*(AT41+AU41)+(F44-E44+E42-F42)*100+(F44+E42)</f>
        <v>30003</v>
      </c>
      <c r="BC41" s="24" t="s">
        <v>73</v>
      </c>
      <c r="BD41" s="23" t="s">
        <v>73</v>
      </c>
      <c r="BE41" s="25">
        <f>IF($AN41&gt;$AN42,-0.5,IF($AN42&gt;$AN41,0.5,IF(AW41,-0.5,IF(AV42,0.5,BU41))))</f>
        <v>-0.5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-0.5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officiels'!H42,AN!E42='Résultats officiels'!E42,'Résultats officiels'!F42=AN!F42),1,""))</f>
        <v/>
      </c>
      <c r="D42" s="68" t="str">
        <f>D40</f>
        <v>Costa Rica</v>
      </c>
      <c r="E42" s="217">
        <v>1</v>
      </c>
      <c r="F42" s="217">
        <v>2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Costa Rica</v>
      </c>
      <c r="K42" s="108">
        <f>INDEX(AN41:AN44,MATCH(AK42,$AL41:$AL44,0))</f>
        <v>4</v>
      </c>
      <c r="L42" s="109">
        <f>INDEX(AO41:AO44,MATCH(AK42,$AL41:$AL44,0))</f>
        <v>5</v>
      </c>
      <c r="M42" s="108">
        <f>INDEX(AP41:AP44,MATCH(AK42,$AL41:$AL44,0))</f>
        <v>5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1.9500000000000002</v>
      </c>
      <c r="AL42" s="28">
        <f>SUM(BD42:BG42)+2.46</f>
        <v>3.96</v>
      </c>
      <c r="AM42" s="21" t="str">
        <f>G40</f>
        <v>Serbie</v>
      </c>
      <c r="AN42" s="22">
        <f>SUM(AR42:AU42)</f>
        <v>1</v>
      </c>
      <c r="AO42" s="23">
        <f>F40+F43+E45</f>
        <v>3</v>
      </c>
      <c r="AP42" s="22">
        <f>E40+E43+F45</f>
        <v>6</v>
      </c>
      <c r="AQ42" s="24">
        <f>AO42-AP42</f>
        <v>-3</v>
      </c>
      <c r="AR42" s="22">
        <f>IF(ISBLANK(F40),0,IF(AS41=3,0,IF(AS41=1,1,3)))</f>
        <v>1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1</v>
      </c>
      <c r="AZ42" s="23">
        <f>10000*(AR42+AT42)+(F40-E40+E45-F45)*100+(F40+E45)</f>
        <v>9803</v>
      </c>
      <c r="BA42" s="22">
        <f>10000*(AR42+AU42)+(F40-E40+F43-E43)*100+(F40+F43)</f>
        <v>9902</v>
      </c>
      <c r="BB42" s="22" t="s">
        <v>73</v>
      </c>
      <c r="BC42" s="24">
        <f>10000*(AT42+AU42)+(F43-E43+E45-F45)*100+(F43+E45)</f>
        <v>-299</v>
      </c>
      <c r="BD42" s="29">
        <f>-BE41</f>
        <v>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 t="str">
        <f>IF(H43=0,"",IF(AND(H43='Résultats officiels'!H43,AN!E43='Résultats officiels'!E43,'Résultats officiels'!F43=AN!F43),1,""))</f>
        <v/>
      </c>
      <c r="D43" s="68" t="str">
        <f>G41</f>
        <v>Suisse</v>
      </c>
      <c r="E43" s="217">
        <v>1</v>
      </c>
      <c r="F43" s="217">
        <v>0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Suisse</v>
      </c>
      <c r="K43" s="111">
        <f>INDEX(AN41:AN44,MATCH(AK43,$AL41:$AL44,0))</f>
        <v>3</v>
      </c>
      <c r="L43" s="112">
        <f>INDEX(AO41:AO44,MATCH(AK43,$AL41:$AL44,0))</f>
        <v>2</v>
      </c>
      <c r="M43" s="111">
        <f>INDEX(AP41:AP44,MATCH(AK43,$AL41:$AL44,0))</f>
        <v>5</v>
      </c>
      <c r="N43" s="113">
        <f>INDEX(AQ41:AQ44,MATCH(AK43,$AL41:$AL44,0))</f>
        <v>-3</v>
      </c>
      <c r="O43" s="173"/>
      <c r="P43" s="173"/>
      <c r="Q43" s="97" t="str">
        <f>IF(AND('Résultats officiels'!O41&gt;0,U43='Résultats officiels'!U43),"E",IF(AND('Résultats officiels'!O41&gt;0,'Résultats officiels'!U44=AN!U43),"E",""))</f>
        <v>E</v>
      </c>
      <c r="R43" s="98" t="str">
        <f>IF('Résultats officiels'!O41=0,"",IF(AND(U43='Résultats officiels'!U43,'Résultats officiels'!U44=AN!U44),"A",""))</f>
        <v/>
      </c>
      <c r="S43" s="286" t="str">
        <f>IF(O41=0,"",IF(AND(R43="A",O41='Résultats officiels'!O41),1,IF(AND(AN!R44="A",AN!O41='Résultats officiels'!O41),1,"")))</f>
        <v/>
      </c>
      <c r="T43" s="287" t="str">
        <f>IF(O41=0,"",IF(AND(R43="A",O41='Résultats officiels'!O41,V43='Résultats officiels'!V43,'Résultats officiels'!V44=AN!V44),1,IF(AND(AN!R44="A",AN!O41='Résultats officiels'!O41,AN!V43='Résultats officiels'!V44,'Résultats officiels'!V43=AN!V44),1,"")))</f>
        <v/>
      </c>
      <c r="U43" s="125" t="str">
        <f>IF(100*V36+W36&gt;100*V37+W37,U36,IF(100*V36+W36&lt;100*V37+W37,U37," - "))</f>
        <v>France</v>
      </c>
      <c r="V43" s="218">
        <v>2</v>
      </c>
      <c r="W43" s="100"/>
      <c r="X43" s="147" t="str">
        <f>IF(AND('Résultats officiels'!X41&gt;0,AA43='Résultats officiels'!AA43),"E",IF(AND('Résultats officiels'!X41&gt;0,'Résultats officiels'!AA44=AN!AA43),"E",""))</f>
        <v/>
      </c>
      <c r="Y43" s="286" t="str">
        <f>IF(X41=0,"",IF(AND(X45="A",X41='Résultats officiels'!X41),1,IF(AND(X46="A",AN!X41='Résultats officiels'!X41),1,"")))</f>
        <v/>
      </c>
      <c r="Z43" s="287" t="str">
        <f>IF(X41=0,"",IF(AND(X45="A",X41='Résultats officiels'!X41,AB43='Résultats officiels'!AB43,'Résultats officiels'!AB44=AN!AB44),1,IF(AND(AN!X46="A",AN!X41='Résultats officiels'!X41,AN!AB43='Résultats officiels'!AB44,'Résultats officiels'!AB43=AN!AB44),1,"")))</f>
        <v/>
      </c>
      <c r="AA43" s="100" t="str">
        <f>IF(100*V36+W36&gt;100*V37+W37,U37,IF(100*V36+W36&lt;100*V37+W37,U36," - "))</f>
        <v>Brésil</v>
      </c>
      <c r="AB43" s="217">
        <v>1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2.98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8</v>
      </c>
      <c r="AP43" s="22">
        <f>F41+E42+E45</f>
        <v>2</v>
      </c>
      <c r="AQ43" s="24">
        <f>AO43-AP43</f>
        <v>6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60305</v>
      </c>
      <c r="BA43" s="22" t="s">
        <v>73</v>
      </c>
      <c r="BB43" s="22">
        <f>10000*(AR43+AU43)+(E41-F41+F42-E42)*100+(E41+F42)</f>
        <v>60405</v>
      </c>
      <c r="BC43" s="24">
        <f>10000*(AS43+AU43)+(E41-F41+F45-E45)*100+(E41+F45)</f>
        <v>60506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officiels'!H44,AN!E44='Résultats officiels'!E44,'Résultats officiels'!F44=AN!F44),1,""))</f>
        <v/>
      </c>
      <c r="D44" s="68" t="str">
        <f>G41</f>
        <v>Suisse</v>
      </c>
      <c r="E44" s="217">
        <v>1</v>
      </c>
      <c r="F44" s="217">
        <v>2</v>
      </c>
      <c r="G44" s="73" t="str">
        <f>D40</f>
        <v>Costa Rica</v>
      </c>
      <c r="H44" s="95">
        <f t="shared" si="0"/>
        <v>2</v>
      </c>
      <c r="I44" s="114">
        <f>AI44</f>
        <v>4</v>
      </c>
      <c r="J44" s="71" t="str">
        <f>INDEX(AM41:AM44,MATCH(AK44,$AL41:$AL44,0))</f>
        <v>Serbie</v>
      </c>
      <c r="K44" s="115">
        <f>INDEX(AN41:AN44,MATCH(AK44,$AL41:$AL44,0))</f>
        <v>1</v>
      </c>
      <c r="L44" s="116">
        <f>INDEX(AO41:AO44,MATCH(AK44,$AL41:$AL44,0))</f>
        <v>3</v>
      </c>
      <c r="M44" s="115">
        <f>INDEX(AP41:AP44,MATCH(AK44,$AL41:$AL44,0))</f>
        <v>6</v>
      </c>
      <c r="N44" s="117">
        <f>INDEX(AQ41:AQ44,MATCH(AK44,$AL41:$AL44,0))</f>
        <v>-3</v>
      </c>
      <c r="O44" s="173"/>
      <c r="P44" s="173"/>
      <c r="Q44" s="97" t="str">
        <f>IF(AND('Résultats officiels'!O41&gt;0,U44='Résultats officiels'!U44),"E",IF(AND('Résultats officiels'!O41&gt;0,'Résultats officiels'!U43=AN!U44),"E",""))</f>
        <v/>
      </c>
      <c r="R44" s="98" t="str">
        <f>IF('Résultats officiels'!O41=0,"",IF(AND(U43='Résultats officiels'!U44,'Résultats officiels'!U43=AN!U44),"A",""))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Espagne</v>
      </c>
      <c r="V44" s="219">
        <v>0</v>
      </c>
      <c r="W44" s="100"/>
      <c r="X44" s="147" t="str">
        <f>IF(AND('Résultats officiels'!X41&gt;0,AA44='Résultats officiels'!AA44),"E",IF(AND('Résultats officiels'!X41&gt;0,'Résultats officiels'!AA43=AN!AA44),"E",""))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Allemagne</v>
      </c>
      <c r="AB44" s="219">
        <v>0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3.96</v>
      </c>
      <c r="AL44" s="30">
        <f>SUM(BD44:BG44)+2.48</f>
        <v>2.98</v>
      </c>
      <c r="AM44" s="31" t="str">
        <f>G41</f>
        <v>Suisse</v>
      </c>
      <c r="AN44" s="27">
        <f>SUM(AR44:AU44)</f>
        <v>3</v>
      </c>
      <c r="AO44" s="32">
        <f>F41+E43+E44</f>
        <v>2</v>
      </c>
      <c r="AP44" s="27">
        <f>E41+F43+F44</f>
        <v>5</v>
      </c>
      <c r="AQ44" s="33">
        <f>AO44-AP44</f>
        <v>-3</v>
      </c>
      <c r="AR44" s="27">
        <f>IF(ISBLANK(E44),0,IF(AU41=3,0,IF(AU41=1,1,3)))</f>
        <v>0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0</v>
      </c>
      <c r="AW44" s="27" t="b">
        <f>10*(AQ42-AQ44)+AO42-AO44&lt;0</f>
        <v>0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30002</v>
      </c>
      <c r="BB44" s="27">
        <f>10000*(AR44+AT44)+(E44-F44+F41-E41)*100+(E44+F41)</f>
        <v>-399</v>
      </c>
      <c r="BC44" s="33">
        <f>10000*(AS44+AT44)+(E43-F43+F41-E41)*100+(E43+F41)</f>
        <v>29801</v>
      </c>
      <c r="BD44" s="34">
        <f>-BG41</f>
        <v>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officiels'!H45,AN!E45='Résultats officiels'!E45,'Résultats officiels'!F45=AN!F45),1,""))</f>
        <v/>
      </c>
      <c r="D45" s="71" t="str">
        <f>G40</f>
        <v>Serbie</v>
      </c>
      <c r="E45" s="217">
        <v>1</v>
      </c>
      <c r="F45" s="217">
        <v>3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officiels'!AA44=AN!AA44),"A",""))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239"/>
      <c r="F46" s="239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officiels'!U46=AN!U46),"C","")</f>
        <v>C</v>
      </c>
      <c r="R46" s="307"/>
      <c r="S46" s="256" t="s">
        <v>91</v>
      </c>
      <c r="T46" s="257"/>
      <c r="U46" s="260" t="str">
        <f>IF(100*V43+W43&gt;100*V44+W44,U43,IF(100*V44+W44&gt;100*V43+W43,U44,"-"))</f>
        <v>France</v>
      </c>
      <c r="V46" s="130"/>
      <c r="W46" s="95"/>
      <c r="X46" s="148" t="str">
        <f>IF('Résultats officiels'!X41=0,"",IF(AND(AA43='Résultats officiels'!AA44,'Résultats officiels'!AA43=AN!AA44),"A",""))</f>
        <v/>
      </c>
      <c r="Y46" s="288" t="s">
        <v>92</v>
      </c>
      <c r="Z46" s="257"/>
      <c r="AA46" s="282" t="str">
        <f>IF(100*V43+W43&gt;100*V44+W44,U44,IF(100*V44+W44&gt;100*V43+W43,U43,"-"))</f>
        <v>Espagne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240"/>
      <c r="F47" s="240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officiels'!AA46=AN!AA46),"S","")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officiels'!H48,AN!E48='Résultats officiels'!E48,'Résultats officiels'!F48=AN!F48),1,""))</f>
        <v/>
      </c>
      <c r="D48" s="67" t="s">
        <v>100</v>
      </c>
      <c r="E48" s="217">
        <v>2</v>
      </c>
      <c r="F48" s="217">
        <v>0</v>
      </c>
      <c r="G48" s="72" t="s">
        <v>72</v>
      </c>
      <c r="H48" s="95">
        <f t="shared" si="0"/>
        <v>1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Brésil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 t="str">
        <f>IF(H49=0,"",IF(AND(H49='Résultats officiels'!H49,AN!E49='Résultats officiels'!E49,'Résultats officiels'!F49=AN!F49),1,""))</f>
        <v/>
      </c>
      <c r="D49" s="68" t="s">
        <v>129</v>
      </c>
      <c r="E49" s="217">
        <v>2</v>
      </c>
      <c r="F49" s="217">
        <v>1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7</v>
      </c>
      <c r="M49" s="103">
        <f>INDEX(AP49:AP52,MATCH(AK49,$AL49:$AL52,0))</f>
        <v>1</v>
      </c>
      <c r="N49" s="123">
        <f>INDEX(AQ49:AQ52,MATCH(AK49,$AL49:$AL52,0))</f>
        <v>6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7</v>
      </c>
      <c r="AP49" s="22">
        <f>F48+F50+E52</f>
        <v>1</v>
      </c>
      <c r="AQ49" s="24">
        <f>AO49-AP49</f>
        <v>6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60304</v>
      </c>
      <c r="BA49" s="22">
        <f>10000*(AS49+AU49)+(E48-F48+F52-E52)*100+(E48+F52)</f>
        <v>60505</v>
      </c>
      <c r="BB49" s="22">
        <f>10000*(AT49+AU49)+(F52-E52+E50-F50)*100+(F52+E50)</f>
        <v>60405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>
        <f>IF(H50=0,"",IF(AND(H50='Résultats officiels'!H50,AN!E50='Résultats officiels'!E50,'Résultats officiels'!F50=AN!F50),1,""))</f>
        <v>1</v>
      </c>
      <c r="D50" s="68" t="str">
        <f>D48</f>
        <v>Allemagne</v>
      </c>
      <c r="E50" s="217">
        <v>2</v>
      </c>
      <c r="F50" s="217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Mexique</v>
      </c>
      <c r="K50" s="108">
        <f>INDEX(AN49:AN52,MATCH(AK50,$AL49:$AL52,0))</f>
        <v>6</v>
      </c>
      <c r="L50" s="109">
        <f>INDEX(AO49:AO52,MATCH(AK50,$AL49:$AL52,0))</f>
        <v>3</v>
      </c>
      <c r="M50" s="108">
        <f>INDEX(AP49:AP52,MATCH(AK50,$AL49:$AL52,0))</f>
        <v>3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Allemagne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1.96</v>
      </c>
      <c r="AL50" s="28">
        <f>SUM(BD50:BG50)+2.46</f>
        <v>1.96</v>
      </c>
      <c r="AM50" s="21" t="str">
        <f>G48</f>
        <v>Mexique</v>
      </c>
      <c r="AN50" s="22">
        <f>SUM(AR50:AU50)</f>
        <v>6</v>
      </c>
      <c r="AO50" s="23">
        <f>F48+F51+E53</f>
        <v>3</v>
      </c>
      <c r="AP50" s="22">
        <f>E48+E51+F53</f>
        <v>3</v>
      </c>
      <c r="AQ50" s="24">
        <f>AO50-AP50</f>
        <v>0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3</v>
      </c>
      <c r="AU50" s="22">
        <f>IF(ISBLANK(F51),0,IF(F51&gt;E51,3,IF(F51=E51,1,0)))</f>
        <v>3</v>
      </c>
      <c r="AV50" s="23" t="b">
        <f>(10*(AQ49-AQ50)+AO49-AO50&lt;0)</f>
        <v>0</v>
      </c>
      <c r="AW50" s="22" t="s">
        <v>73</v>
      </c>
      <c r="AX50" s="22" t="b">
        <f>10*(AQ50-AQ51)+AO50-AO51&gt;0</f>
        <v>1</v>
      </c>
      <c r="AY50" s="24" t="b">
        <f>10*(AQ50-AQ52)+AO50-AO52&gt;0</f>
        <v>1</v>
      </c>
      <c r="AZ50" s="23">
        <f>10000*(AR50+AT50)+(F48-E48+E53-F53)*100+(F48+E53)</f>
        <v>29901</v>
      </c>
      <c r="BA50" s="22">
        <f>10000*(AR50+AU50)+(F48-E48+F51-E51)*100+(F48+F51)</f>
        <v>29902</v>
      </c>
      <c r="BB50" s="22" t="s">
        <v>73</v>
      </c>
      <c r="BC50" s="24">
        <f>10000*(AT50+AU50)+(F51-E51+E53-F53)*100+(F51+E53)</f>
        <v>60203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-0.5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>
        <f>IF(H51=0,"",IF(H51='Résultats officiels'!H51,1,""))</f>
        <v>1</v>
      </c>
      <c r="C51" s="75">
        <f>IF(H51=0,"",IF(AND(H51='Résultats officiels'!H51,AN!E51='Résultats officiels'!E51,'Résultats officiels'!F51=AN!F51),1,""))</f>
        <v>1</v>
      </c>
      <c r="D51" s="68" t="str">
        <f>G49</f>
        <v>Corée du Sud</v>
      </c>
      <c r="E51" s="217">
        <v>1</v>
      </c>
      <c r="F51" s="217">
        <v>2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Suède</v>
      </c>
      <c r="K51" s="111">
        <f>INDEX(AN49:AN52,MATCH(AK51,$AL49:$AL52,0))</f>
        <v>3</v>
      </c>
      <c r="L51" s="112">
        <f>INDEX(AO49:AO52,MATCH(AK51,$AL49:$AL52,0))</f>
        <v>3</v>
      </c>
      <c r="M51" s="111">
        <f>INDEX(AP49:AP52,MATCH(AK51,$AL49:$AL52,0))</f>
        <v>4</v>
      </c>
      <c r="N51" s="113">
        <f>INDEX(AQ49:AQ52,MATCH(AK51,$AL49:$AL52,0))</f>
        <v>-1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20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2.97</v>
      </c>
      <c r="AL51" s="28">
        <f>SUM(BD51:BG51)+2.47</f>
        <v>2.97</v>
      </c>
      <c r="AM51" s="21" t="str">
        <f>D49</f>
        <v>Suède</v>
      </c>
      <c r="AN51" s="22">
        <f>SUM(AR51:AU51)</f>
        <v>3</v>
      </c>
      <c r="AO51" s="23">
        <f>E49+F50+F53</f>
        <v>3</v>
      </c>
      <c r="AP51" s="22">
        <f>F49+E50+E53</f>
        <v>4</v>
      </c>
      <c r="AQ51" s="24">
        <f>AO51-AP51</f>
        <v>-1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-199</v>
      </c>
      <c r="BA51" s="22" t="s">
        <v>73</v>
      </c>
      <c r="BB51" s="22">
        <f>10000*(AR51+AU51)+(E49-F49+F50-E50)*100+(E49+F50)</f>
        <v>30003</v>
      </c>
      <c r="BC51" s="24">
        <f>10000*(AS51+AU51)+(E49-F49+F53-E53)*100+(E49+F53)</f>
        <v>30002</v>
      </c>
      <c r="BD51" s="29">
        <f>-BF49</f>
        <v>0.5</v>
      </c>
      <c r="BE51" s="25">
        <f>-BF50</f>
        <v>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officiels'!H52,AN!E52='Résultats officiels'!E52,'Résultats officiels'!F52=AN!F52),1,""))</f>
        <v/>
      </c>
      <c r="D52" s="68" t="str">
        <f>G49</f>
        <v>Corée du Sud</v>
      </c>
      <c r="E52" s="217">
        <v>0</v>
      </c>
      <c r="F52" s="217">
        <v>3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2</v>
      </c>
      <c r="M52" s="115">
        <f>INDEX(AP49:AP52,MATCH(AK52,$AL49:$AL52,0))</f>
        <v>7</v>
      </c>
      <c r="N52" s="117">
        <f>INDEX(AQ49:AQ52,MATCH(AK52,$AL49:$AL52,0))</f>
        <v>-5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0</v>
      </c>
      <c r="AO52" s="32">
        <f>F49+E51+E52</f>
        <v>2</v>
      </c>
      <c r="AP52" s="27">
        <f>E49+F51+F52</f>
        <v>7</v>
      </c>
      <c r="AQ52" s="33">
        <f>AO52-AP52</f>
        <v>-5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-399</v>
      </c>
      <c r="BB52" s="27">
        <f>10000*(AR52+AT52)+(E52-F52+F49-E49)*100+(E52+F49)</f>
        <v>-399</v>
      </c>
      <c r="BC52" s="33">
        <f>10000*(AS52+AT52)+(E51-F51+F49-E49)*100+(E51+F49)</f>
        <v>-198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officiels'!H53,AN!E53='Résultats officiels'!E53,'Résultats officiels'!F53=AN!F53),1,""))</f>
        <v/>
      </c>
      <c r="D53" s="71" t="str">
        <f>G48</f>
        <v>Mexique</v>
      </c>
      <c r="E53" s="217">
        <v>1</v>
      </c>
      <c r="F53" s="217">
        <v>0</v>
      </c>
      <c r="G53" s="74" t="str">
        <f>D49</f>
        <v>Suède</v>
      </c>
      <c r="H53" s="95">
        <f t="shared" si="0"/>
        <v>1</v>
      </c>
      <c r="I53" s="118"/>
      <c r="J53" s="119" t="str">
        <f>IF(OR(I51&lt;3,I50&lt;2),"TIRAGE AU SORT !!!"," ")</f>
        <v xml:space="preserve"> 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3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239"/>
      <c r="F54" s="239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240"/>
      <c r="F55" s="240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15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officiels'!H56,AN!E56='Résultats officiels'!E56,'Résultats officiels'!F56=AN!F56),1,""))</f>
        <v/>
      </c>
      <c r="D56" s="67" t="s">
        <v>103</v>
      </c>
      <c r="E56" s="217">
        <v>3</v>
      </c>
      <c r="F56" s="217">
        <v>1</v>
      </c>
      <c r="G56" s="72" t="s">
        <v>130</v>
      </c>
      <c r="H56" s="95">
        <f t="shared" si="0"/>
        <v>1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 t="str">
        <f>IF(H57=0,"",IF(H57='Résultats officiels'!H57,1,""))</f>
        <v/>
      </c>
      <c r="C57" s="75" t="str">
        <f>IF(H57=0,"",IF(AND(H57='Résultats officiels'!H57,AN!E57='Résultats officiels'!E57,'Résultats officiels'!F57=AN!F57),1,""))</f>
        <v/>
      </c>
      <c r="D57" s="68" t="s">
        <v>131</v>
      </c>
      <c r="E57" s="217">
        <v>1</v>
      </c>
      <c r="F57" s="217">
        <v>1</v>
      </c>
      <c r="G57" s="73" t="s">
        <v>84</v>
      </c>
      <c r="H57" s="95">
        <f t="shared" si="0"/>
        <v>3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7</v>
      </c>
      <c r="L57" s="104">
        <f>INDEX(AO57:AO60,MATCH(AK57,$AL57:$AL60,0))</f>
        <v>6</v>
      </c>
      <c r="M57" s="103">
        <f>INDEX(AP57:AP60,MATCH(AK57,$AL57:$AL60,0))</f>
        <v>3</v>
      </c>
      <c r="N57" s="123">
        <f>INDEX(AQ57:AQ60,MATCH(AK57,$AL57:$AL60,0))</f>
        <v>3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2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7</v>
      </c>
      <c r="AO57" s="47">
        <f>E56+E58+F60</f>
        <v>6</v>
      </c>
      <c r="AP57" s="46">
        <f>F56+F58+E60</f>
        <v>3</v>
      </c>
      <c r="AQ57" s="48">
        <f>AO57-AP57</f>
        <v>3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1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60305</v>
      </c>
      <c r="BA57" s="46">
        <f>10000*(AS57+AU57)+(E56-F56+F60-E60)*100+(E56+F60)</f>
        <v>40204</v>
      </c>
      <c r="BB57" s="46">
        <f>10000*(AT57+AU57)+(F60-E60+E58-F58)*100+(F60+E58)</f>
        <v>40103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officiels'!H58,AN!E58='Résultats officiels'!E58,'Résultats officiels'!F58=AN!F58),1,""))</f>
        <v/>
      </c>
      <c r="D58" s="68" t="str">
        <f>D56</f>
        <v>Belgique</v>
      </c>
      <c r="E58" s="217">
        <v>2</v>
      </c>
      <c r="F58" s="217">
        <v>1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5</v>
      </c>
      <c r="L58" s="109">
        <f>INDEX(AO57:AO60,MATCH(AK58,$AL57:$AL60,0))</f>
        <v>3</v>
      </c>
      <c r="M58" s="108">
        <f>INDEX(AP57:AP60,MATCH(AK58,$AL57:$AL60,0))</f>
        <v>2</v>
      </c>
      <c r="N58" s="110">
        <f>INDEX(AQ57:AQ60,MATCH(AK58,$AL57:$AL60,0))</f>
        <v>1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2.96</v>
      </c>
      <c r="AM58" s="45" t="str">
        <f>G56</f>
        <v>Panama</v>
      </c>
      <c r="AN58" s="46">
        <f>SUM(AR58:AU58)</f>
        <v>3</v>
      </c>
      <c r="AO58" s="47">
        <f>F56+F59+E61</f>
        <v>3</v>
      </c>
      <c r="AP58" s="46">
        <f>E56+E59+F61</f>
        <v>5</v>
      </c>
      <c r="AQ58" s="48">
        <f>AO58-AP58</f>
        <v>-2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3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29903</v>
      </c>
      <c r="BA58" s="46">
        <f>10000*(AR58+AU58)+(F56-E56+F59-E59)*100+(F56+F59)</f>
        <v>-299</v>
      </c>
      <c r="BB58" s="46" t="s">
        <v>73</v>
      </c>
      <c r="BC58" s="48">
        <f>10000*(AT58+AU58)+(F59-E59+E61-F61)*100+(F59+E61)</f>
        <v>30002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-0.5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officiels'!H59,AN!E59='Résultats officiels'!E59,'Résultats officiels'!F59=AN!F59),1,""))</f>
        <v/>
      </c>
      <c r="D59" s="68" t="str">
        <f>G57</f>
        <v>Angleterre</v>
      </c>
      <c r="E59" s="217">
        <v>1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Panama</v>
      </c>
      <c r="K59" s="111">
        <f>INDEX(AN57:AN60,MATCH(AK59,$AL57:$AL60,0))</f>
        <v>3</v>
      </c>
      <c r="L59" s="112">
        <f>INDEX(AO57:AO60,MATCH(AK59,$AL57:$AL60,0))</f>
        <v>3</v>
      </c>
      <c r="M59" s="111">
        <f>INDEX(AP57:AP60,MATCH(AK59,$AL57:$AL60,0))</f>
        <v>5</v>
      </c>
      <c r="N59" s="113">
        <f>INDEX(AQ57:AQ60,MATCH(AK59,$AL57:$AL60,0))</f>
        <v>-2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3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2.96</v>
      </c>
      <c r="AL59" s="52">
        <f>SUM(BD59:BG59)+2.47</f>
        <v>3.97</v>
      </c>
      <c r="AM59" s="45" t="str">
        <f>D57</f>
        <v>Tunisie</v>
      </c>
      <c r="AN59" s="46">
        <f>SUM(AR59:AU59)</f>
        <v>1</v>
      </c>
      <c r="AO59" s="47">
        <f>E57+F58+F61</f>
        <v>3</v>
      </c>
      <c r="AP59" s="46">
        <f>F57+E58+E61</f>
        <v>5</v>
      </c>
      <c r="AQ59" s="48">
        <f>AO59-AP59</f>
        <v>-2</v>
      </c>
      <c r="AR59" s="46">
        <f>IF(ISBLANK(F58),0,IF(AT57=3,0,IF(AT57=1,1,3)))</f>
        <v>0</v>
      </c>
      <c r="AS59" s="46">
        <f>IF(ISBLANK(F61),0,IF(F61&gt;E61,3,IF(F61=E61,1,0)))</f>
        <v>0</v>
      </c>
      <c r="AT59" s="46" t="s">
        <v>73</v>
      </c>
      <c r="AU59" s="46">
        <f>IF(ISBLANK(E57),0,IF(E57&gt;F57,3,IF(E57=F57,1,0)))</f>
        <v>1</v>
      </c>
      <c r="AV59" s="47" t="b">
        <f>10*(AQ57-AQ59)+AO57-AO59&lt;0</f>
        <v>0</v>
      </c>
      <c r="AW59" s="46" t="b">
        <f>10*(AQ58-AQ59)+AO58-AO59&lt;0</f>
        <v>0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-198</v>
      </c>
      <c r="BA59" s="46" t="s">
        <v>73</v>
      </c>
      <c r="BB59" s="46">
        <f>10000*(AR59+AU59)+(E57-F57+F58-E58)*100+(E57+F58)</f>
        <v>9902</v>
      </c>
      <c r="BC59" s="48">
        <f>10000*(AS59+AU59)+(E57-F57+F61-E61)*100+(E57+F61)</f>
        <v>9902</v>
      </c>
      <c r="BD59" s="53">
        <f>-BF57</f>
        <v>0.5</v>
      </c>
      <c r="BE59" s="49">
        <f>-BF58</f>
        <v>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officiels'!H60,AN!E60='Résultats officiels'!E60,'Résultats officiels'!F60=AN!F60),1,""))</f>
        <v/>
      </c>
      <c r="D60" s="68" t="str">
        <f>G57</f>
        <v>Angleterre</v>
      </c>
      <c r="E60" s="217">
        <v>1</v>
      </c>
      <c r="F60" s="217">
        <v>1</v>
      </c>
      <c r="G60" s="73" t="str">
        <f>D56</f>
        <v>Belgique</v>
      </c>
      <c r="H60" s="95">
        <f t="shared" si="0"/>
        <v>3</v>
      </c>
      <c r="I60" s="114">
        <f>AI60</f>
        <v>4</v>
      </c>
      <c r="J60" s="71" t="str">
        <f>INDEX(AM57:AM60,MATCH(AK60,$AL57:$AL60,0))</f>
        <v>Tunisie</v>
      </c>
      <c r="K60" s="115">
        <f>INDEX(AN57:AN60,MATCH(AK60,$AL57:$AL60,0))</f>
        <v>1</v>
      </c>
      <c r="L60" s="116">
        <f>INDEX(AO57:AO60,MATCH(AK60,$AL57:$AL60,0))</f>
        <v>3</v>
      </c>
      <c r="M60" s="115">
        <f>INDEX(AP57:AP60,MATCH(AK60,$AL57:$AL60,0))</f>
        <v>5</v>
      </c>
      <c r="N60" s="117">
        <f>INDEX(AQ57:AQ60,MATCH(AK60,$AL57:$AL60,0))</f>
        <v>-2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3.97</v>
      </c>
      <c r="AL60" s="56">
        <f>SUM(BD60:BG60)+2.48</f>
        <v>1.98</v>
      </c>
      <c r="AM60" s="57" t="str">
        <f>G57</f>
        <v>Angleterre</v>
      </c>
      <c r="AN60" s="51">
        <f>SUM(AR60:AU60)</f>
        <v>5</v>
      </c>
      <c r="AO60" s="58">
        <f>F57+E59+E60</f>
        <v>3</v>
      </c>
      <c r="AP60" s="51">
        <f>E57+F59+F60</f>
        <v>2</v>
      </c>
      <c r="AQ60" s="59">
        <f>AO60-AP60</f>
        <v>1</v>
      </c>
      <c r="AR60" s="51">
        <f>IF(ISBLANK(E60),0,IF(AU57=3,0,IF(AU57=1,1,3)))</f>
        <v>1</v>
      </c>
      <c r="AS60" s="51">
        <f>IF(ISBLANK(E59),0,IF(AU58=3,0,IF(AU58=1,1,3)))</f>
        <v>3</v>
      </c>
      <c r="AT60" s="51">
        <f>IF(ISBLANK(F57),0,IF(AU59=3,0,IF(AU59=1,1,3)))</f>
        <v>1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40102</v>
      </c>
      <c r="BB60" s="51">
        <f>10000*(AR60+AT60)+(E60-F60+F57-E57)*100+(E60+F57)</f>
        <v>20002</v>
      </c>
      <c r="BC60" s="59">
        <f>10000*(AS60+AT60)+(E59-F59+F57-E57)*100+(E59+F57)</f>
        <v>40102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officiels'!H61,AN!E61='Résultats officiels'!E61,'Résultats officiels'!F61=AN!F61),1,""))</f>
        <v/>
      </c>
      <c r="D61" s="71" t="str">
        <f>G56</f>
        <v>Panama</v>
      </c>
      <c r="E61" s="217">
        <v>2</v>
      </c>
      <c r="F61" s="217">
        <v>1</v>
      </c>
      <c r="G61" s="74" t="str">
        <f>D57</f>
        <v>Tunisie</v>
      </c>
      <c r="H61" s="95">
        <f t="shared" si="0"/>
        <v>1</v>
      </c>
      <c r="I61" s="118"/>
      <c r="J61" s="119" t="str">
        <f>IF(OR(I59&lt;3,I58&lt;2),"TIRAGE AU SORT !!!"," ")</f>
        <v xml:space="preserve"> 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239"/>
      <c r="F62" s="239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240"/>
      <c r="F63" s="240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officiels'!H64,AN!E64='Résultats officiels'!E64,'Résultats officiels'!F64=AN!F64),1,""))</f>
        <v/>
      </c>
      <c r="D64" s="67" t="s">
        <v>78</v>
      </c>
      <c r="E64" s="217">
        <v>2</v>
      </c>
      <c r="F64" s="217">
        <v>1</v>
      </c>
      <c r="G64" s="72" t="s">
        <v>79</v>
      </c>
      <c r="H64" s="95">
        <f t="shared" si="0"/>
        <v>1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43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officiels'!H65,AN!E65='Résultats officiels'!E65,'Résultats officiels'!F65=AN!F65),1,""))</f>
        <v/>
      </c>
      <c r="D65" s="68" t="s">
        <v>132</v>
      </c>
      <c r="E65" s="217">
        <v>2</v>
      </c>
      <c r="F65" s="217">
        <v>0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Pologne</v>
      </c>
      <c r="K65" s="103">
        <f>INDEX(AN65:AN68,MATCH(AK65,$AL65:$AL68,0))</f>
        <v>7</v>
      </c>
      <c r="L65" s="104">
        <f>INDEX(AO65:AO68,MATCH(AK65,$AL65:$AL68,0))</f>
        <v>5</v>
      </c>
      <c r="M65" s="103">
        <f>INDEX(AP65:AP68,MATCH(AK65,$AL65:$AL68,0))</f>
        <v>2</v>
      </c>
      <c r="N65" s="123">
        <f>INDEX(AQ65:AQ68,MATCH(AK65,$AL65:$AL68,0))</f>
        <v>3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0.9700000000000002</v>
      </c>
      <c r="AL65" s="44">
        <f>SUM(BD65:BG65)+2.45</f>
        <v>1.9500000000000002</v>
      </c>
      <c r="AM65" s="45" t="str">
        <f>D64</f>
        <v>Colombie</v>
      </c>
      <c r="AN65" s="46">
        <f>SUM(AR65:AU65)</f>
        <v>5</v>
      </c>
      <c r="AO65" s="47">
        <f>E64+E66+F68</f>
        <v>4</v>
      </c>
      <c r="AP65" s="46">
        <f>F64+F66+E68</f>
        <v>3</v>
      </c>
      <c r="AQ65" s="48">
        <f>AO65-AP65</f>
        <v>1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1</v>
      </c>
      <c r="AU65" s="46">
        <f>IF(ISBLANK(F68),0,IF(F68&gt;E68,3,IF(F68=E68,1,0)))</f>
        <v>1</v>
      </c>
      <c r="AV65" s="47" t="s">
        <v>73</v>
      </c>
      <c r="AW65" s="46" t="b">
        <f>(10*(AQ65-AQ66)+AO65-AO66&gt;0)</f>
        <v>1</v>
      </c>
      <c r="AX65" s="46" t="b">
        <f>10*(AQ65-AQ67)+AO65-AO67&gt;0</f>
        <v>0</v>
      </c>
      <c r="AY65" s="48" t="b">
        <f>10*(AQ65-AQ68)+AO65-AO68&gt;0</f>
        <v>1</v>
      </c>
      <c r="AZ65" s="47">
        <f>10000*(AS65+AT65)+(E66-F66+E64-F64)*100+(E66+E64)</f>
        <v>40103</v>
      </c>
      <c r="BA65" s="46">
        <f>10000*(AS65+AU65)+(E64-F64+F68-E68)*100+(E64+F68)</f>
        <v>40103</v>
      </c>
      <c r="BB65" s="46">
        <f>10000*(AT65+AU65)+(F68-E68+E66-F66)*100+(F68+E66)</f>
        <v>20002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officiels'!H66,AN!E66='Résultats officiels'!E66,'Résultats officiels'!F66=AN!F66),1,""))</f>
        <v/>
      </c>
      <c r="D66" s="68" t="str">
        <f>D64</f>
        <v>Colombie</v>
      </c>
      <c r="E66" s="217">
        <v>1</v>
      </c>
      <c r="F66" s="217">
        <v>1</v>
      </c>
      <c r="G66" s="73" t="str">
        <f>D65</f>
        <v>Pologne</v>
      </c>
      <c r="H66" s="95">
        <f t="shared" si="0"/>
        <v>3</v>
      </c>
      <c r="I66" s="106">
        <f>AI66</f>
        <v>2</v>
      </c>
      <c r="J66" s="124" t="str">
        <f>INDEX(AM65:AM68,MATCH(AK66,$AL65:$AL68,0))</f>
        <v>Colombie</v>
      </c>
      <c r="K66" s="108">
        <f>INDEX(AN65:AN68,MATCH(AK66,$AL65:$AL68,0))</f>
        <v>5</v>
      </c>
      <c r="L66" s="109">
        <f>INDEX(AO65:AO68,MATCH(AK66,$AL65:$AL68,0))</f>
        <v>4</v>
      </c>
      <c r="M66" s="108">
        <f>INDEX(AP65:AP68,MATCH(AK66,$AL65:$AL68,0))</f>
        <v>3</v>
      </c>
      <c r="N66" s="110">
        <f>INDEX(AQ65:AQ68,MATCH(AK66,$AL65:$AL68,0))</f>
        <v>1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1.9500000000000002</v>
      </c>
      <c r="AL66" s="52">
        <f>SUM(BD66:BG66)+2.46</f>
        <v>3.96</v>
      </c>
      <c r="AM66" s="45" t="str">
        <f>G64</f>
        <v>Japon</v>
      </c>
      <c r="AN66" s="46">
        <f>SUM(AR66:AU66)</f>
        <v>0</v>
      </c>
      <c r="AO66" s="47">
        <f>F64+F67+E69</f>
        <v>2</v>
      </c>
      <c r="AP66" s="46">
        <f>E64+E67+F69</f>
        <v>5</v>
      </c>
      <c r="AQ66" s="48">
        <f>AO66-AP66</f>
        <v>-3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-198</v>
      </c>
      <c r="BA66" s="46">
        <f>10000*(AR66+AU66)+(F64-E64+F67-E67)*100+(F64+F67)</f>
        <v>-199</v>
      </c>
      <c r="BB66" s="46" t="s">
        <v>73</v>
      </c>
      <c r="BC66" s="48">
        <f>10000*(AT66+AU66)+(F67-E67+E69-F69)*100+(F67+E69)</f>
        <v>-199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officiels'!H67,AN!E67='Résultats officiels'!E67,'Résultats officiels'!F67=AN!F67),1,""))</f>
        <v/>
      </c>
      <c r="D67" s="68" t="str">
        <f>G65</f>
        <v>Sénégal</v>
      </c>
      <c r="E67" s="217">
        <v>1</v>
      </c>
      <c r="F67" s="217">
        <v>0</v>
      </c>
      <c r="G67" s="73" t="str">
        <f>G64</f>
        <v>Japon</v>
      </c>
      <c r="H67" s="95">
        <f t="shared" si="0"/>
        <v>1</v>
      </c>
      <c r="I67" s="106">
        <f>AI67</f>
        <v>3</v>
      </c>
      <c r="J67" s="68" t="str">
        <f>INDEX(AM65:AM68,MATCH(AK67,$AL65:$AL68,0))</f>
        <v>Sénégal</v>
      </c>
      <c r="K67" s="111">
        <f>INDEX(AN65:AN68,MATCH(AK67,$AL65:$AL68,0))</f>
        <v>4</v>
      </c>
      <c r="L67" s="112">
        <f>INDEX(AO65:AO68,MATCH(AK67,$AL65:$AL68,0))</f>
        <v>2</v>
      </c>
      <c r="M67" s="111">
        <f>INDEX(AP65:AP68,MATCH(AK67,$AL65:$AL68,0))</f>
        <v>3</v>
      </c>
      <c r="N67" s="113">
        <f>INDEX(AQ65:AQ68,MATCH(AK67,$AL65:$AL68,0))</f>
        <v>-1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2.98</v>
      </c>
      <c r="AL67" s="52">
        <f>SUM(BD67:BG67)+2.47</f>
        <v>0.9700000000000002</v>
      </c>
      <c r="AM67" s="45" t="str">
        <f>D65</f>
        <v>Pologne</v>
      </c>
      <c r="AN67" s="46">
        <f>SUM(AR67:AU67)</f>
        <v>7</v>
      </c>
      <c r="AO67" s="47">
        <f>E65+F66+F69</f>
        <v>5</v>
      </c>
      <c r="AP67" s="46">
        <f>F65+E66+E69</f>
        <v>2</v>
      </c>
      <c r="AQ67" s="48">
        <f>AO67-AP67</f>
        <v>3</v>
      </c>
      <c r="AR67" s="46">
        <f>IF(ISBLANK(F66),0,IF(AT65=3,0,IF(AT65=1,1,3)))</f>
        <v>1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1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40103</v>
      </c>
      <c r="BA67" s="46" t="s">
        <v>73</v>
      </c>
      <c r="BB67" s="46">
        <f>10000*(AR67+AU67)+(E65-F65+F66-E66)*100+(E65+F66)</f>
        <v>40203</v>
      </c>
      <c r="BC67" s="48">
        <f>10000*(AS67+AU67)+(E65-F65+F69-E69)*100+(E65+F69)</f>
        <v>60304</v>
      </c>
      <c r="BD67" s="53">
        <f>-BF65</f>
        <v>-0.5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officiels'!H68,AN!E68='Résultats officiels'!E68,'Résultats officiels'!F68=AN!F68),1,""))</f>
        <v/>
      </c>
      <c r="D68" s="68" t="str">
        <f>G65</f>
        <v>Sénégal</v>
      </c>
      <c r="E68" s="217">
        <v>1</v>
      </c>
      <c r="F68" s="217">
        <v>1</v>
      </c>
      <c r="G68" s="73" t="str">
        <f>D64</f>
        <v>Colombie</v>
      </c>
      <c r="H68" s="95">
        <f t="shared" si="0"/>
        <v>3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0</v>
      </c>
      <c r="L68" s="116">
        <f>INDEX(AO65:AO68,MATCH(AK68,$AL65:$AL68,0))</f>
        <v>2</v>
      </c>
      <c r="M68" s="115">
        <f>INDEX(AP65:AP68,MATCH(AK68,$AL65:$AL68,0))</f>
        <v>5</v>
      </c>
      <c r="N68" s="117">
        <f>INDEX(AQ65:AQ68,MATCH(AK68,$AL65:$AL68,0))</f>
        <v>-3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2.98</v>
      </c>
      <c r="AM68" s="57" t="str">
        <f>G65</f>
        <v>Sénégal</v>
      </c>
      <c r="AN68" s="51">
        <f>SUM(AR68:AU68)</f>
        <v>4</v>
      </c>
      <c r="AO68" s="58">
        <f>F65+E67+E68</f>
        <v>2</v>
      </c>
      <c r="AP68" s="51">
        <f>E65+F67+F68</f>
        <v>3</v>
      </c>
      <c r="AQ68" s="59">
        <f>AO68-AP68</f>
        <v>-1</v>
      </c>
      <c r="AR68" s="51">
        <f>IF(ISBLANK(E68),0,IF(AU65=3,0,IF(AU65=1,1,3)))</f>
        <v>1</v>
      </c>
      <c r="AS68" s="51">
        <f>IF(ISBLANK(E67),0,IF(AU66=3,0,IF(AU66=1,1,3)))</f>
        <v>3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1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40102</v>
      </c>
      <c r="BB68" s="51">
        <f>10000*(AR68+AT68)+(E68-F68+F65-E65)*100+(E68+F65)</f>
        <v>9801</v>
      </c>
      <c r="BC68" s="59">
        <f>10000*(AS68+AT68)+(E67-F67+F65-E65)*100+(E67+F65)</f>
        <v>29901</v>
      </c>
      <c r="BD68" s="60">
        <f>-BG65</f>
        <v>0.5</v>
      </c>
      <c r="BE68" s="61">
        <f>-BG66</f>
        <v>-0.5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 t="str">
        <f>IF(H69=0,"",IF(AND(H69='Résultats officiels'!H69,AN!E69='Résultats officiels'!E69,'Résultats officiels'!F69=AN!F69),1,""))</f>
        <v/>
      </c>
      <c r="D69" s="71" t="str">
        <f>G64</f>
        <v>Japon</v>
      </c>
      <c r="E69" s="217">
        <v>1</v>
      </c>
      <c r="F69" s="217">
        <v>2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109" priority="7" stopIfTrue="1">
      <formula>100*$V8+$W8&gt;100*$V9+$W9</formula>
    </cfRule>
  </conditionalFormatting>
  <conditionalFormatting sqref="U9 U11 U13 U15 U17 U19 U21 U23 U27 U29 U31 U33 U37 U39 U44">
    <cfRule type="expression" dxfId="108" priority="6" stopIfTrue="1">
      <formula>100*$V9+$W9&gt;100*$V8+$W8</formula>
    </cfRule>
  </conditionalFormatting>
  <conditionalFormatting sqref="AA43">
    <cfRule type="expression" dxfId="107" priority="5" stopIfTrue="1">
      <formula>100*$AB43+$AC43&gt;100*$AB44+$AC44</formula>
    </cfRule>
  </conditionalFormatting>
  <conditionalFormatting sqref="AA44">
    <cfRule type="expression" dxfId="106" priority="4" stopIfTrue="1">
      <formula>100*$AB44+$AC44&gt;100*$AB43+$AC43</formula>
    </cfRule>
  </conditionalFormatting>
  <conditionalFormatting sqref="J35:N35 J43:N43 J11:N11 J27:N27 J19:N19 J51:N51 J59:N59 J67:N67">
    <cfRule type="expression" dxfId="105" priority="3" stopIfTrue="1">
      <formula>OR($I11&lt;3)</formula>
    </cfRule>
  </conditionalFormatting>
  <conditionalFormatting sqref="J36:N36 J44:N44 J12:N12 J28:N28 J20:N20 J52:N52 J60:N60 J68:N68">
    <cfRule type="expression" dxfId="104" priority="2" stopIfTrue="1">
      <formula>$I12&lt;3</formula>
    </cfRule>
  </conditionalFormatting>
  <conditionalFormatting sqref="U46:U47 AA46:AA51">
    <cfRule type="cellIs" dxfId="103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8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 t="str">
        <f>IF(H8=0,"",IF(H8='Résultats officiels'!H8,1,""))</f>
        <v/>
      </c>
      <c r="C8" s="70" t="str">
        <f>IF(H8=0,"",IF(AND(H8='Résultats officiels'!H8,AO!E8='Résultats officiels'!E8,'Résultats officiels'!F8=AO!F8),1,""))</f>
        <v/>
      </c>
      <c r="D8" s="67" t="s">
        <v>104</v>
      </c>
      <c r="E8" s="149"/>
      <c r="F8" s="149"/>
      <c r="G8" s="72" t="s">
        <v>123</v>
      </c>
      <c r="H8" s="95">
        <f>IF(E8="",0,IF(F8="",0,IF(E8&gt;F8,1,IF(E8&lt;F8,2,IF(E8=F8,3)))))</f>
        <v>0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officiels'!U13=AO!U8),"E",""))</f>
        <v/>
      </c>
      <c r="R8" s="98" t="str">
        <f>IF('Résultats officiels'!O8=0,"",IF(AND(U8='Résultats officiels'!U8,AO!U9='Résultats officiels'!U9),"A",""))</f>
        <v/>
      </c>
      <c r="S8" s="286" t="str">
        <f>IF(O8=0,"",IF(AND(R8="A",O8='Résultats officiels'!O8),1,IF(AND(AO!R9="A",AO!O8='Résultats officiels'!O12),1,"")))</f>
        <v/>
      </c>
      <c r="T8" s="287" t="str">
        <f>IF(O8=0,"",IF(AND(R8="A",O8='Résultats officiels'!O8,V8='Résultats officiels'!V8,'Résultats officiels'!V9=AO!V9),1,IF(AND(AO!R9="A",AO!O8='Résultats officiels'!O12,AO!V8='Résultats officiels'!V13,'Résultats officiels'!V12=AO!V9),1,"")))</f>
        <v/>
      </c>
      <c r="U8" s="99" t="str">
        <f>IF(OR(I10&lt;2),"A1",T(J9))</f>
        <v>A1</v>
      </c>
      <c r="V8" s="150"/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 t="str">
        <f>IF(H9=0,"",IF(H9='Résultats officiels'!H9,1,""))</f>
        <v/>
      </c>
      <c r="C9" s="70" t="str">
        <f>IF(H9=0,"",IF(AND(H9='Résultats officiels'!H9,AO!E9='Résultats officiels'!E9,'Résultats officiels'!F9=AO!F9),1,""))</f>
        <v/>
      </c>
      <c r="D9" s="68" t="s">
        <v>122</v>
      </c>
      <c r="E9" s="149"/>
      <c r="F9" s="149"/>
      <c r="G9" s="73" t="s">
        <v>82</v>
      </c>
      <c r="H9" s="95">
        <f t="shared" ref="H9:H69" si="0">IF(E9="",0,IF(F9="",0,IF(E9&gt;F9,1,IF(E9&lt;F9,2,IF(E9=F9,3)))))</f>
        <v>0</v>
      </c>
      <c r="I9" s="101">
        <f>AI9</f>
        <v>1</v>
      </c>
      <c r="J9" s="102" t="str">
        <f>INDEX(AM9:AM12,MATCH(AK9,$AL9:$AL12,0))</f>
        <v>Russie</v>
      </c>
      <c r="K9" s="103">
        <f>INDEX(AN9:AN12,MATCH(AK9,$AL9:$AL12,0))</f>
        <v>0</v>
      </c>
      <c r="L9" s="104">
        <f>INDEX(AO9:AO12,MATCH(AK9,$AL9:$AL12,0))</f>
        <v>0</v>
      </c>
      <c r="M9" s="103">
        <f>INDEX(AP9:AP12,MATCH(AK9,$AL9:$AL12,0))</f>
        <v>0</v>
      </c>
      <c r="N9" s="105">
        <f>INDEX(AQ9:AQ12,MATCH(AK9,$AL9:$AL12,0))</f>
        <v>0</v>
      </c>
      <c r="O9" s="293"/>
      <c r="P9" s="293"/>
      <c r="Q9" s="97" t="str">
        <f>IF(AND('Résultats officiels'!O8&gt;0,U9='Résultats officiels'!U9),"E",IF(AND('Résultats officiels'!O12&gt;0,'Résultats officiels'!U12=AO!U9),"E",""))</f>
        <v/>
      </c>
      <c r="R9" s="98" t="str">
        <f>IF('Résultats officiels'!O12=0,"",IF(AND(U8='Résultats officiels'!U13,'Résultats officiels'!U12=AO!U9),"A",""))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B2</v>
      </c>
      <c r="V9" s="151"/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2</v>
      </c>
      <c r="AK9" s="19">
        <f>MIN(AL9:AL12)</f>
        <v>2.4500000000000002</v>
      </c>
      <c r="AL9" s="20">
        <f>SUM(BD9:BG9)+2.45</f>
        <v>2.4500000000000002</v>
      </c>
      <c r="AM9" s="21" t="str">
        <f>D8</f>
        <v>Russie</v>
      </c>
      <c r="AN9" s="22">
        <f>SUM(AR9:AU9)</f>
        <v>0</v>
      </c>
      <c r="AO9" s="23">
        <f>E8+E10+F12</f>
        <v>0</v>
      </c>
      <c r="AP9" s="22">
        <f>F8+F10+E12</f>
        <v>0</v>
      </c>
      <c r="AQ9" s="24">
        <f>AO9-AP9</f>
        <v>0</v>
      </c>
      <c r="AR9" s="22" t="s">
        <v>73</v>
      </c>
      <c r="AS9" s="22">
        <f>IF(ISBLANK(E8),0,IF(E8&gt;F8,3,IF(E8=F8,1,0)))</f>
        <v>0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0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0</v>
      </c>
      <c r="BA9" s="22">
        <f>10000*(AS9+AU9)+(E8-F8+F12-E12)*100+(E8+F12)</f>
        <v>0</v>
      </c>
      <c r="BB9" s="22">
        <f>10000*(AT9+AU9)+(E10-F10+F12-E12)*100+(E10+F12)</f>
        <v>0</v>
      </c>
      <c r="BC9" s="24" t="s">
        <v>73</v>
      </c>
      <c r="BD9" s="23" t="s">
        <v>73</v>
      </c>
      <c r="BE9" s="25">
        <f>IF($AN9&gt;$AN10,-0.5,IF($AN10&gt;$AN9,0.5,IF(AW9,-0.5,IF(AV10,0.5,BU9))))</f>
        <v>0</v>
      </c>
      <c r="BF9" s="25">
        <f>IF($AN9&gt;$AN11,-0.5,IF($AN11&gt;$AN9,0.5,IF(AX9,-0.5,IF(AV11,0.5,BV9))))</f>
        <v>0</v>
      </c>
      <c r="BG9" s="26">
        <f>IF($AN9&gt;$AN12,-0.5,IF($AN12&gt;$AN9,0.5,IF(AY9,-0.5,IF(AV12,0.5,BW9))))</f>
        <v>0</v>
      </c>
      <c r="BH9" s="27" t="b">
        <f>AND(AND(AN9=AN10,AN10=AN11,AN11=AN12),AND(AO9=AO10,AO10=AO11,AO11=AO12),AND(AP9=AP10,AP10=AP11,AP11=AP12))</f>
        <v>1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0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officiels'!H10,AO!E10='Résultats officiels'!E10,'Résultats officiels'!F10=AO!F10),1,""))</f>
        <v/>
      </c>
      <c r="D10" s="68" t="str">
        <f>D8</f>
        <v>Russie</v>
      </c>
      <c r="E10" s="149"/>
      <c r="F10" s="149"/>
      <c r="G10" s="73" t="str">
        <f>D9</f>
        <v>Egypte</v>
      </c>
      <c r="H10" s="95">
        <f t="shared" si="0"/>
        <v>0</v>
      </c>
      <c r="I10" s="106">
        <f>AI10</f>
        <v>1</v>
      </c>
      <c r="J10" s="107" t="str">
        <f>INDEX(AM9:AM12,MATCH(AK10,$AL9:$AL12,0))</f>
        <v>Arabie Saoudite</v>
      </c>
      <c r="K10" s="108">
        <f>INDEX(AN9:AN12,MATCH(AK10,$AL9:$AL12,0))</f>
        <v>0</v>
      </c>
      <c r="L10" s="109">
        <f>INDEX(AO9:AO12,MATCH(AK10,$AL9:$AL12,0))</f>
        <v>0</v>
      </c>
      <c r="M10" s="108">
        <f>INDEX(AP9:AP12,MATCH(AK10,$AL9:$AL12,0))</f>
        <v>0</v>
      </c>
      <c r="N10" s="110">
        <f>INDEX(AQ9:AQ12,MATCH(AK10,$AL9:$AL12,0))</f>
        <v>0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officiels'!U15=AO!U10),"E",""))</f>
        <v/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officiels'!O10),1,IF(AND(AO!R11="A",AO!O10='Résultats officiels'!O14),1,"")))</f>
        <v/>
      </c>
      <c r="T10" s="310" t="str">
        <f>IF(O10=0,"",IF(AND(R10="A",O10='Résultats officiels'!O10,V10='Résultats officiels'!V10,'Résultats officiels'!V11=AO!V11),1,IF(AND(AO!R11="A",AO!O10='Résultats officiels'!O14,AO!V10='Résultats officiels'!V15,'Résultats officiels'!V14=AO!V11),1,"")))</f>
        <v/>
      </c>
      <c r="U10" s="99" t="str">
        <f>IF(OR(I26&lt;2),"C1",T(J25))</f>
        <v>C1</v>
      </c>
      <c r="V10" s="150"/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1</v>
      </c>
      <c r="AJ10" s="18">
        <f>ROUND(AK10,0)</f>
        <v>2</v>
      </c>
      <c r="AK10" s="19">
        <f>MAX(MIN(AL9:AL11),MIN(AL9,AL10,AL12),MIN(AL9,AL11,AL12),MIN(AL10:AL12))</f>
        <v>2.46</v>
      </c>
      <c r="AL10" s="28">
        <f>SUM(BD10:BG10)+2.46</f>
        <v>2.46</v>
      </c>
      <c r="AM10" s="21" t="str">
        <f>G8</f>
        <v>Arabie Saoudite</v>
      </c>
      <c r="AN10" s="22">
        <f>SUM(AR10:AU10)</f>
        <v>0</v>
      </c>
      <c r="AO10" s="23">
        <f>F8+F11+E13</f>
        <v>0</v>
      </c>
      <c r="AP10" s="22">
        <f>E8+E11+F13</f>
        <v>0</v>
      </c>
      <c r="AQ10" s="24">
        <f>AO10-AP10</f>
        <v>0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0</v>
      </c>
      <c r="BA10" s="22">
        <f>10000*(AR10+AU10)+(F8-E8+F11-E11)*100+(F8+F11)</f>
        <v>0</v>
      </c>
      <c r="BB10" s="22" t="s">
        <v>73</v>
      </c>
      <c r="BC10" s="24">
        <f>10000*(AT10+AU10)+(F11-E11+E13-F13)*100+(F11+E13)</f>
        <v>0</v>
      </c>
      <c r="BD10" s="29">
        <f>-BE9</f>
        <v>0</v>
      </c>
      <c r="BE10" s="22" t="s">
        <v>73</v>
      </c>
      <c r="BF10" s="25">
        <f>IF($AN10&gt;$AN11,-0.5,IF($AN11&gt;$AN10,0.5,IF(AX10,-0.5,IF(AW11,0.5,BV10))))</f>
        <v>0</v>
      </c>
      <c r="BG10" s="26">
        <f>IF($AN10&gt;$AN12,-0.5,IF($AN12&gt;$AN10,0.5,IF(AY10,-0.5,IF(AW12,0.5,BW10))))</f>
        <v>0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 t="str">
        <f>IF(H11=0,"",IF(H11='Résultats officiels'!H11,1,""))</f>
        <v/>
      </c>
      <c r="C11" s="70" t="str">
        <f>IF(H11=0,"",IF(AND(H11='Résultats officiels'!H11,AO!E11='Résultats officiels'!E11,'Résultats officiels'!F11=AO!F11),1,""))</f>
        <v/>
      </c>
      <c r="D11" s="68" t="str">
        <f>G9</f>
        <v>Uruguay</v>
      </c>
      <c r="E11" s="149"/>
      <c r="F11" s="149"/>
      <c r="G11" s="73" t="str">
        <f>G8</f>
        <v>Arabie Saoudite</v>
      </c>
      <c r="H11" s="95">
        <f t="shared" si="0"/>
        <v>0</v>
      </c>
      <c r="I11" s="106">
        <f>AI11</f>
        <v>1</v>
      </c>
      <c r="J11" s="68" t="str">
        <f>INDEX(AM9:AM12,MATCH(AK11,$AL9:$AL12,0))</f>
        <v>Egypte</v>
      </c>
      <c r="K11" s="111">
        <f>INDEX(AN9:AN12,MATCH(AK11,$AL9:$AL12,0))</f>
        <v>0</v>
      </c>
      <c r="L11" s="112">
        <f>INDEX(AO9:AO12,MATCH(AK11,$AL9:$AL12,0))</f>
        <v>0</v>
      </c>
      <c r="M11" s="111">
        <f>INDEX(AP9:AP12,MATCH(AK11,$AL9:$AL12,0))</f>
        <v>0</v>
      </c>
      <c r="N11" s="113">
        <f>INDEX(AQ9:AQ12,MATCH(AK11,$AL9:$AL12,0))</f>
        <v>0</v>
      </c>
      <c r="O11" s="293"/>
      <c r="P11" s="293"/>
      <c r="Q11" s="97" t="str">
        <f>IF(AND('Résultats officiels'!O10&gt;0,U11='Résultats officiels'!U11),"E",IF(AND('Résultats officiels'!O14&gt;0,'Résultats officiels'!U14=AO!U11),"E",""))</f>
        <v/>
      </c>
      <c r="R11" s="98" t="str">
        <f>IF('Résultats officiels'!O14=0,"",IF(AND(U10='Résultats officiels'!U15,'Résultats officiels'!U14=AO!U11),"A",""))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D2</v>
      </c>
      <c r="V11" s="151"/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1</v>
      </c>
      <c r="AJ11" s="18">
        <f>ROUND(AK11,0)</f>
        <v>2</v>
      </c>
      <c r="AK11" s="19">
        <f>MIN(MAX(AL9:AL11),MAX(AL9,AL10,AL12),MAX(AL9,AL11,AL12),MAX(AL10:AL12))</f>
        <v>2.4700000000000002</v>
      </c>
      <c r="AL11" s="28">
        <f>SUM(BD11:BG11)+2.47</f>
        <v>2.4700000000000002</v>
      </c>
      <c r="AM11" s="21" t="str">
        <f>D9</f>
        <v>Egypte</v>
      </c>
      <c r="AN11" s="22">
        <f>SUM(AR11:AU11)</f>
        <v>0</v>
      </c>
      <c r="AO11" s="23">
        <f>E9+F10+F13</f>
        <v>0</v>
      </c>
      <c r="AP11" s="22">
        <f>F9+E10+E13</f>
        <v>0</v>
      </c>
      <c r="AQ11" s="24">
        <f>AO11-AP11</f>
        <v>0</v>
      </c>
      <c r="AR11" s="22">
        <f>IF(ISBLANK(F10),0,IF(AT9=3,0,IF(AT9=1,1,3)))</f>
        <v>0</v>
      </c>
      <c r="AS11" s="22">
        <f>IF(ISBLANK(F13),0,IF(F13&gt;E13,3,IF(F13=E13,1,0)))</f>
        <v>0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0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0</v>
      </c>
      <c r="BA11" s="22" t="s">
        <v>73</v>
      </c>
      <c r="BB11" s="22">
        <f>10000*(AR11+AU11)+(E9-F9+F10-E10)*100+(E9+F10)</f>
        <v>0</v>
      </c>
      <c r="BC11" s="24">
        <f>10000*(AS11+AU11)+(E9-F9+F13-E13)*100+(E9+F13)</f>
        <v>0</v>
      </c>
      <c r="BD11" s="29">
        <f>-BF9</f>
        <v>0</v>
      </c>
      <c r="BE11" s="25">
        <f>-BF10</f>
        <v>0</v>
      </c>
      <c r="BF11" s="25" t="s">
        <v>73</v>
      </c>
      <c r="BG11" s="26">
        <f>IF($AN11&gt;$AN12,-0.5,IF($AN12&gt;$AN11,0.5,IF(AY11,-0.5,IF(AX12,0.5,BW11))))</f>
        <v>0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officiels'!H12,AO!E12='Résultats officiels'!E12,'Résultats officiels'!F12=AO!F12),1,""))</f>
        <v/>
      </c>
      <c r="D12" s="68" t="str">
        <f>G9</f>
        <v>Uruguay</v>
      </c>
      <c r="E12" s="149"/>
      <c r="F12" s="149"/>
      <c r="G12" s="73" t="str">
        <f>D8</f>
        <v>Russie</v>
      </c>
      <c r="H12" s="95">
        <f t="shared" si="0"/>
        <v>0</v>
      </c>
      <c r="I12" s="114">
        <f>AI12</f>
        <v>1</v>
      </c>
      <c r="J12" s="71" t="str">
        <f>INDEX(AM9:AM12,MATCH(AK12,$AL9:$AL12,0))</f>
        <v>Uruguay</v>
      </c>
      <c r="K12" s="115">
        <f>INDEX(AN9:AN12,MATCH(AK12,$AL9:$AL12,0))</f>
        <v>0</v>
      </c>
      <c r="L12" s="116">
        <f>INDEX(AO9:AO12,MATCH(AK12,$AL9:$AL12,0))</f>
        <v>0</v>
      </c>
      <c r="M12" s="115">
        <f>INDEX(AP9:AP12,MATCH(AK12,$AL9:$AL12,0))</f>
        <v>0</v>
      </c>
      <c r="N12" s="117">
        <f>INDEX(AQ9:AQ12,MATCH(AK12,$AL9:$AL12,0))</f>
        <v>0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officiels'!U9=AO!U12),"E",""))</f>
        <v/>
      </c>
      <c r="R12" s="98" t="str">
        <f>IF('Résultats officiels'!O12=0,"",IF(AND(U12='Résultats officiels'!U12,'Résultats officiels'!U13=AO!U13),"A",""))</f>
        <v/>
      </c>
      <c r="S12" s="286" t="str">
        <f>IF(O12=0,"",IF(AND(R12="A",O12='Résultats officiels'!O12),1,IF(AND(AO!R13="A",AO!O12='Résultats officiels'!O8),1,"")))</f>
        <v/>
      </c>
      <c r="T12" s="308" t="str">
        <f>IF(O12=0,"",IF(AND(R12="A",O12='Résultats officiels'!O12,V12='Résultats officiels'!V12,'Résultats officiels'!V13=AO!V13),1,IF(AND(AO!R13="A",AO!O12='Résultats officiels'!O8,AO!V12='Résultats officiels'!V9,'Résultats officiels'!V8=AO!V13),1,"")))</f>
        <v/>
      </c>
      <c r="U12" s="99" t="str">
        <f>IF(OR(I18&lt;2),"B1",T(J17))</f>
        <v>B1</v>
      </c>
      <c r="V12" s="150"/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1</v>
      </c>
      <c r="AJ12" s="18">
        <f>ROUND(AK12,0)</f>
        <v>2</v>
      </c>
      <c r="AK12" s="19">
        <f>MAX(AL9:AL12)</f>
        <v>2.48</v>
      </c>
      <c r="AL12" s="30">
        <f>SUM(BD12:BG12)+2.48</f>
        <v>2.48</v>
      </c>
      <c r="AM12" s="31" t="str">
        <f>G9</f>
        <v>Uruguay</v>
      </c>
      <c r="AN12" s="27">
        <f>SUM(AR12:AU12)</f>
        <v>0</v>
      </c>
      <c r="AO12" s="32">
        <f>F9+E11+E12</f>
        <v>0</v>
      </c>
      <c r="AP12" s="27">
        <f>E9+F11+F12</f>
        <v>0</v>
      </c>
      <c r="AQ12" s="33">
        <f>AO12-AP12</f>
        <v>0</v>
      </c>
      <c r="AR12" s="27">
        <f>IF(ISBLANK(E12),0,IF(AU9=3,0,IF(AU9=1,1,3)))</f>
        <v>0</v>
      </c>
      <c r="AS12" s="27">
        <f>IF(ISBLANK(E11),0,IF(AU10=3,0,IF(AU10=1,1,3)))</f>
        <v>0</v>
      </c>
      <c r="AT12" s="27">
        <f>IF(ISBLANK(F9),0,IF(AU11=3,0,IF(AU11=1,1,3)))</f>
        <v>0</v>
      </c>
      <c r="AU12" s="27" t="s">
        <v>73</v>
      </c>
      <c r="AV12" s="32" t="b">
        <f>10*(AQ9-AQ12)+AO9-AO12&lt;0</f>
        <v>0</v>
      </c>
      <c r="AW12" s="27" t="b">
        <f>10*(AQ10-AQ12)+AO10-AO12&lt;0</f>
        <v>0</v>
      </c>
      <c r="AX12" s="27" t="b">
        <f>10*(AQ11-AQ12)+AO11-AO12&lt;0</f>
        <v>0</v>
      </c>
      <c r="AY12" s="33" t="s">
        <v>73</v>
      </c>
      <c r="AZ12" s="32" t="s">
        <v>73</v>
      </c>
      <c r="BA12" s="27">
        <f>10000*(AR12+AS12)+(E12-F12+E11-F11)*100+(E12+E11)</f>
        <v>0</v>
      </c>
      <c r="BB12" s="27">
        <f>10000*(AR12+AT12)+(F9-E9+E12-F12)*100+(F9+E12)</f>
        <v>0</v>
      </c>
      <c r="BC12" s="33">
        <f>10000*(AS12+AT12)+(E11-F11+F9-E9)*100+(E11+F9)</f>
        <v>0</v>
      </c>
      <c r="BD12" s="34">
        <f>-BG9</f>
        <v>0</v>
      </c>
      <c r="BE12" s="35">
        <f>-BG10</f>
        <v>0</v>
      </c>
      <c r="BF12" s="35">
        <f>-BG11</f>
        <v>0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officiels'!H13,AO!E13='Résultats officiels'!E13,'Résultats officiels'!F13=AO!F13),1,""))</f>
        <v/>
      </c>
      <c r="D13" s="71" t="str">
        <f>G8</f>
        <v>Arabie Saoudite</v>
      </c>
      <c r="E13" s="149"/>
      <c r="F13" s="149"/>
      <c r="G13" s="74" t="str">
        <f>D9</f>
        <v>Egypte</v>
      </c>
      <c r="H13" s="95">
        <f t="shared" si="0"/>
        <v>0</v>
      </c>
      <c r="I13" s="118"/>
      <c r="J13" s="119" t="str">
        <f>IF(OR(I11&lt;3,I10&lt;2),"TIRAGE AU SORT !!!"," ")</f>
        <v>TIRAGE AU SORT !!!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officiels'!U8=AO!U13),"E",""))</f>
        <v/>
      </c>
      <c r="R13" s="98" t="str">
        <f>IF('Résultats officiels'!O8=0,"",IF(AND(U12='Résultats officiels'!U9,'Résultats officiels'!U8=AO!U13),"A",""))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A2</v>
      </c>
      <c r="V13" s="151"/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officiels'!U11=AO!U14),"E",""))</f>
        <v/>
      </c>
      <c r="R14" s="98" t="str">
        <f>IF('Résultats officiels'!O14=0,"",IF(AND(U14='Résultats officiels'!U14,'Résultats officiels'!U15=AO!U15),"A",""))</f>
        <v/>
      </c>
      <c r="S14" s="286" t="str">
        <f>IF(O14=0,"",IF(AND(R14="A",O14='Résultats officiels'!O14),1,IF(AND(AO!R15="A",AO!O14='Résultats officiels'!O10),1,"")))</f>
        <v/>
      </c>
      <c r="T14" s="308" t="str">
        <f>IF(O14=0,"",IF(AND(R14="A",O14='Résultats officiels'!O14,V14='Résultats officiels'!V14,'Résultats officiels'!V15=AO!V15),1,IF(AND(AO!R15="A",AO!O14='Résultats officiels'!O10,AO!V14='Résultats officiels'!V11,'Résultats officiels'!V10=AO!V15),1,"")))</f>
        <v/>
      </c>
      <c r="U14" s="99" t="str">
        <f>IF(OR(I34&lt;2),"D1",T(J33))</f>
        <v>D1</v>
      </c>
      <c r="V14" s="150"/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officiels'!U10=AO!U15),"E",""))</f>
        <v/>
      </c>
      <c r="R15" s="98" t="str">
        <f>IF('Résultats officiels'!O10=0,"",IF(AND(U15='Résultats officiels'!U10,'Résultats officiels'!U11=AO!U14),"A",""))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C2</v>
      </c>
      <c r="V15" s="151"/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officiels'!H16,AO!E16='Résultats officiels'!E16,'Résultats officiels'!F16=AO!F16),1,""))</f>
        <v/>
      </c>
      <c r="D16" s="67" t="s">
        <v>124</v>
      </c>
      <c r="E16" s="149"/>
      <c r="F16" s="149"/>
      <c r="G16" s="72" t="s">
        <v>96</v>
      </c>
      <c r="H16" s="95">
        <f t="shared" si="0"/>
        <v>0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officiels'!U21=AO!U16),"E",""))</f>
        <v/>
      </c>
      <c r="R16" s="98" t="str">
        <f>IF('Résultats officiels'!O16=0,"",IF(AND(U16='Résultats officiels'!U16,'Résultats officiels'!U17=AO!U17),"A",""))</f>
        <v/>
      </c>
      <c r="S16" s="286" t="str">
        <f>IF(O16=0,"",IF(AND(R16="A",O16='Résultats officiels'!O16),1,IF(AND(AO!R17="A",AO!O16='Résultats officiels'!O20),1,"")))</f>
        <v/>
      </c>
      <c r="T16" s="308" t="str">
        <f>IF(O16=0,"",IF(AND(R16="A",O16='Résultats officiels'!O16,V16='Résultats officiels'!V16,'Résultats officiels'!V17=AO!V17),1,IF(AND(AO!R17="A",AO!O16='Résultats officiels'!O20,AO!V16='Résultats officiels'!V21,'Résultats officiels'!V20=AO!V17),1,"")))</f>
        <v/>
      </c>
      <c r="U16" s="121" t="str">
        <f>IF(OR(I42&lt;2),"E1",T(J41))</f>
        <v>E1</v>
      </c>
      <c r="V16" s="150"/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officiels'!H17,AO!E17='Résultats officiels'!E17,'Résultats officiels'!F17=AO!F17),1,""))</f>
        <v/>
      </c>
      <c r="D17" s="68" t="s">
        <v>101</v>
      </c>
      <c r="E17" s="149"/>
      <c r="F17" s="149"/>
      <c r="G17" s="73" t="s">
        <v>75</v>
      </c>
      <c r="H17" s="95">
        <f t="shared" si="0"/>
        <v>0</v>
      </c>
      <c r="I17" s="101">
        <f>AI17</f>
        <v>1</v>
      </c>
      <c r="J17" s="122" t="str">
        <f>INDEX(AM17:AM20,MATCH(AK17,$AL17:$AL20,0))</f>
        <v>Maroc</v>
      </c>
      <c r="K17" s="103">
        <f>INDEX(AN17:AN20,MATCH(AK17,$AL17:$AL20,0))</f>
        <v>0</v>
      </c>
      <c r="L17" s="104">
        <f>INDEX(AO17:AO20,MATCH(AK17,$AL17:$AL20,0))</f>
        <v>0</v>
      </c>
      <c r="M17" s="103">
        <f>INDEX(AP17:AP20,MATCH(AK17,$AL17:$AL20,0))</f>
        <v>0</v>
      </c>
      <c r="N17" s="123">
        <f>INDEX(AQ17:AQ20,MATCH(AK17,$AL17:$AL20,0))</f>
        <v>0</v>
      </c>
      <c r="O17" s="293"/>
      <c r="P17" s="293"/>
      <c r="Q17" s="97" t="str">
        <f>IF(AND('Résultats officiels'!O16&gt;0,U17='Résultats officiels'!U17),"E",IF(AND('Résultats officiels'!O20&gt;0,'Résultats officiels'!U20=AO!U17),"E",""))</f>
        <v/>
      </c>
      <c r="R17" s="98" t="str">
        <f>IF('Résultats officiels'!O20=0,"",IF(AND(U16='Résultats officiels'!U21,'Résultats officiels'!U20=AO!U17),"A",""))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F2</v>
      </c>
      <c r="V17" s="151"/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2</v>
      </c>
      <c r="AK17" s="19">
        <f>MIN(AL17:AL20)</f>
        <v>2.4500000000000002</v>
      </c>
      <c r="AL17" s="20">
        <f>SUM(BD17:BG17)+2.45</f>
        <v>2.4500000000000002</v>
      </c>
      <c r="AM17" s="21" t="str">
        <f>D16</f>
        <v>Maroc</v>
      </c>
      <c r="AN17" s="22">
        <f>SUM(AR17:AU17)</f>
        <v>0</v>
      </c>
      <c r="AO17" s="23">
        <f>E16+E18+F20</f>
        <v>0</v>
      </c>
      <c r="AP17" s="22">
        <f>F16+F18+E20</f>
        <v>0</v>
      </c>
      <c r="AQ17" s="24">
        <f>AO17-AP17</f>
        <v>0</v>
      </c>
      <c r="AR17" s="22" t="s">
        <v>73</v>
      </c>
      <c r="AS17" s="22">
        <f>IF(ISBLANK(E16),0,IF(E16&gt;F16,3,IF(E16=F16,1,0)))</f>
        <v>0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0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0</v>
      </c>
      <c r="BA17" s="22">
        <f>10000*(AS17+AU17)+(E16-F16+F20-E20)*100+(E16+F20)</f>
        <v>0</v>
      </c>
      <c r="BB17" s="22">
        <f>10000*(AT17+AU17)+(F20-E20+E18-F18)*100+(F20+E18)</f>
        <v>0</v>
      </c>
      <c r="BC17" s="24" t="s">
        <v>73</v>
      </c>
      <c r="BD17" s="23" t="s">
        <v>73</v>
      </c>
      <c r="BE17" s="25">
        <f>IF($AN17&gt;$AN18,-0.5,IF($AN18&gt;$AN17,0.5,IF(AW17,-0.5,IF(AV18,0.5,BU17))))</f>
        <v>0</v>
      </c>
      <c r="BF17" s="25">
        <f>IF($AN17&gt;$AN19,-0.5,IF($AN19&gt;$AN17,0.5,IF(AX17,-0.5,IF(AV19,0.5,BV17))))</f>
        <v>0</v>
      </c>
      <c r="BG17" s="26">
        <f>IF($AN17&gt;$AN20,-0.5,IF($AN20&gt;$AN17,0.5,IF(AY17,-0.5,IF(AV20,0.5,BW17))))</f>
        <v>0</v>
      </c>
      <c r="BH17" s="27" t="b">
        <f>AND(AND(AN17=AN18,AN18=AN19,AN19=AN20),AND(AO17=AO18,AO18=AO19,AO19=AO20),AND(AP17=AP18,AP18=AP19,AP19=AP20))</f>
        <v>1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0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 t="str">
        <f>IF(H18=0,"",IF(H18='Résultats officiels'!H18,1,""))</f>
        <v/>
      </c>
      <c r="C18" s="75" t="str">
        <f>IF(H18=0,"",IF(AND(H18='Résultats officiels'!H18,AO!E18='Résultats officiels'!E18,'Résultats officiels'!F18=AO!F18),1,""))</f>
        <v/>
      </c>
      <c r="D18" s="68" t="str">
        <f>D16</f>
        <v>Maroc</v>
      </c>
      <c r="E18" s="149"/>
      <c r="F18" s="149"/>
      <c r="G18" s="73" t="str">
        <f>D17</f>
        <v>Portugal</v>
      </c>
      <c r="H18" s="95">
        <f t="shared" si="0"/>
        <v>0</v>
      </c>
      <c r="I18" s="106">
        <f>AI18</f>
        <v>1</v>
      </c>
      <c r="J18" s="124" t="str">
        <f>INDEX(AM17:AM20,MATCH(AK18,$AL17:$AL20,0))</f>
        <v>Iran</v>
      </c>
      <c r="K18" s="108">
        <f>INDEX(AN17:AN20,MATCH(AK18,$AL17:$AL20,0))</f>
        <v>0</v>
      </c>
      <c r="L18" s="109">
        <f>INDEX(AO17:AO20,MATCH(AK18,$AL17:$AL20,0))</f>
        <v>0</v>
      </c>
      <c r="M18" s="108">
        <f>INDEX(AP17:AP20,MATCH(AK18,$AL17:$AL20,0))</f>
        <v>0</v>
      </c>
      <c r="N18" s="110">
        <f>INDEX(AQ17:AQ20,MATCH(AK18,$AL17:$AL20,0))</f>
        <v>0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officiels'!U23=AO!U18),"E",""))</f>
        <v/>
      </c>
      <c r="R18" s="98" t="str">
        <f>IF('Résultats officiels'!O18=0,"",IF(AND(U18='Résultats officiels'!U18,'Résultats officiels'!U19=AO!U19),"A",""))</f>
        <v/>
      </c>
      <c r="S18" s="286" t="str">
        <f>IF(O18=0,"",IF(AND(R18="A",O18='Résultats officiels'!O18),1,IF(AND(AO!R19="A",AO!O18='Résultats officiels'!O22),1,"")))</f>
        <v/>
      </c>
      <c r="T18" s="308" t="str">
        <f>IF(O18=0,"",IF(AND(R18="A",O18='Résultats officiels'!O18,V18='Résultats officiels'!V18,'Résultats officiels'!V19=AO!V19),1,IF(AND(AO!R19="A",AO!O18='Résultats officiels'!O22,AO!V18='Résultats officiels'!V23,'Résultats officiels'!V22=AO!V19),1,"")))</f>
        <v/>
      </c>
      <c r="U18" s="121" t="str">
        <f>IF(OR(I58&lt;2),"G1",T(J57))</f>
        <v>G1</v>
      </c>
      <c r="V18" s="150"/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1</v>
      </c>
      <c r="AJ18" s="18">
        <f>ROUND(AK18,0)</f>
        <v>2</v>
      </c>
      <c r="AK18" s="19">
        <f>MAX(MIN(AL17:AL19),MIN(AL17,AL18,AL20),MIN(AL17,AL19,AL20),MIN(AL18:AL20))</f>
        <v>2.46</v>
      </c>
      <c r="AL18" s="28">
        <f>SUM(BD18:BG18)+2.46</f>
        <v>2.46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0</v>
      </c>
      <c r="AQ18" s="24">
        <f>AO18-AP18</f>
        <v>0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0</v>
      </c>
      <c r="BA18" s="22">
        <f>10000*(AR18+AU18)+(F16-E16+F19-E19)*100+(F16+F19)</f>
        <v>0</v>
      </c>
      <c r="BB18" s="22" t="s">
        <v>73</v>
      </c>
      <c r="BC18" s="24">
        <f>10000*(AT18+AU18)+(F19-E19+E21-F21)*100+(F19+E21)</f>
        <v>0</v>
      </c>
      <c r="BD18" s="29">
        <f>-BE17</f>
        <v>0</v>
      </c>
      <c r="BE18" s="22" t="s">
        <v>73</v>
      </c>
      <c r="BF18" s="25">
        <f>IF($AN18&gt;$AN19,-0.5,IF($AN19&gt;$AN18,0.5,IF(AX18,-0.5,IF(AW19,0.5,BV18))))</f>
        <v>0</v>
      </c>
      <c r="BG18" s="26">
        <f>IF($AN18&gt;$AN20,-0.5,IF($AN20&gt;$AN18,0.5,IF(AY18,-0.5,IF(AW20,0.5,BW18))))</f>
        <v>0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 t="str">
        <f>IF(H19=0,"",IF(H19='Résultats officiels'!H19,1,""))</f>
        <v/>
      </c>
      <c r="C19" s="75" t="str">
        <f>IF(H19=0,"",IF(AND(H19='Résultats officiels'!H19,AO!E19='Résultats officiels'!E19,'Résultats officiels'!F19=AO!F19),1,""))</f>
        <v/>
      </c>
      <c r="D19" s="68" t="str">
        <f>G17</f>
        <v>Espagne</v>
      </c>
      <c r="E19" s="149"/>
      <c r="F19" s="149"/>
      <c r="G19" s="73" t="str">
        <f>G16</f>
        <v>Iran</v>
      </c>
      <c r="H19" s="95">
        <f t="shared" si="0"/>
        <v>0</v>
      </c>
      <c r="I19" s="106">
        <f>AI19</f>
        <v>1</v>
      </c>
      <c r="J19" s="68" t="str">
        <f>INDEX(AM17:AM20,MATCH(AK19,$AL17:$AL20,0))</f>
        <v>Portugal</v>
      </c>
      <c r="K19" s="111">
        <f>INDEX(AN17:AN20,MATCH(AK19,$AL17:$AL20,0))</f>
        <v>0</v>
      </c>
      <c r="L19" s="112">
        <f>INDEX(AO17:AO20,MATCH(AK19,$AL17:$AL20,0))</f>
        <v>0</v>
      </c>
      <c r="M19" s="111">
        <f>INDEX(AP17:AP20,MATCH(AK19,$AL17:$AL20,0))</f>
        <v>0</v>
      </c>
      <c r="N19" s="113">
        <f>INDEX(AQ17:AQ20,MATCH(AK19,$AL17:$AL20,0))</f>
        <v>0</v>
      </c>
      <c r="O19" s="293"/>
      <c r="P19" s="293"/>
      <c r="Q19" s="97" t="str">
        <f>IF(AND('Résultats officiels'!O18&gt;0,U19='Résultats officiels'!U19),"E",IF(AND('Résultats officiels'!O22&gt;0,'Résultats officiels'!U22=AO!U19),"E",""))</f>
        <v/>
      </c>
      <c r="R19" s="98" t="str">
        <f>IF('Résultats officiels'!O22=0,"",IF(AND(U18='Résultats officiels'!U23,'Résultats officiels'!U22=AO!U19),"A",""))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H2</v>
      </c>
      <c r="V19" s="151"/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1</v>
      </c>
      <c r="AJ19" s="18">
        <f>ROUND(AK19,0)</f>
        <v>2</v>
      </c>
      <c r="AK19" s="19">
        <f>MIN(MAX(AL17:AL19),MAX(AL17,AL18,AL20),MAX(AL17,AL19,AL20),MAX(AL18:AL20))</f>
        <v>2.4700000000000002</v>
      </c>
      <c r="AL19" s="28">
        <f>SUM(BD19:BG19)+2.47</f>
        <v>2.4700000000000002</v>
      </c>
      <c r="AM19" s="21" t="str">
        <f>D17</f>
        <v>Portugal</v>
      </c>
      <c r="AN19" s="22">
        <f>SUM(AR19:AU19)</f>
        <v>0</v>
      </c>
      <c r="AO19" s="23">
        <f>E17+F18+F21</f>
        <v>0</v>
      </c>
      <c r="AP19" s="22">
        <f>F17+E18+E21</f>
        <v>0</v>
      </c>
      <c r="AQ19" s="24">
        <f>AO19-AP19</f>
        <v>0</v>
      </c>
      <c r="AR19" s="22">
        <f>IF(ISBLANK(F18),0,IF(AT17=3,0,IF(AT17=1,1,3)))</f>
        <v>0</v>
      </c>
      <c r="AS19" s="22">
        <f>IF(ISBLANK(F21),0,IF(F21&gt;E21,3,IF(F21=E21,1,0)))</f>
        <v>0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0</v>
      </c>
      <c r="AW19" s="22" t="b">
        <f>10*(AQ18-AQ19)+AO18-AO19&lt;0</f>
        <v>0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0</v>
      </c>
      <c r="BA19" s="22" t="s">
        <v>73</v>
      </c>
      <c r="BB19" s="22">
        <f>10000*(AR19+AU19)+(E17-F17+F18-E18)*100+(E17+F18)</f>
        <v>0</v>
      </c>
      <c r="BC19" s="24">
        <f>10000*(AS19+AU19)+(E17-F17+F21-E21)*100+(E17+F21)</f>
        <v>0</v>
      </c>
      <c r="BD19" s="29">
        <f>-BF17</f>
        <v>0</v>
      </c>
      <c r="BE19" s="25">
        <f>-BF18</f>
        <v>0</v>
      </c>
      <c r="BF19" s="25" t="s">
        <v>73</v>
      </c>
      <c r="BG19" s="26">
        <f>IF($AN19&gt;$AN20,-0.5,IF($AN20&gt;$AN19,0.5,IF(AY19,-0.5,IF(AX20,0.5,BW19))))</f>
        <v>0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officiels'!H20,AO!E20='Résultats officiels'!E20,'Résultats officiels'!F20=AO!F20),1,""))</f>
        <v/>
      </c>
      <c r="D20" s="68" t="str">
        <f>G17</f>
        <v>Espagne</v>
      </c>
      <c r="E20" s="149"/>
      <c r="F20" s="149"/>
      <c r="G20" s="73" t="str">
        <f>D16</f>
        <v>Maroc</v>
      </c>
      <c r="H20" s="95">
        <f t="shared" si="0"/>
        <v>0</v>
      </c>
      <c r="I20" s="114">
        <f>AI20</f>
        <v>1</v>
      </c>
      <c r="J20" s="71" t="str">
        <f>INDEX(AM17:AM20,MATCH(AK20,$AL17:$AL20,0))</f>
        <v>Espagne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0</v>
      </c>
      <c r="N20" s="117">
        <f>INDEX(AQ17:AQ20,MATCH(AK20,$AL17:$AL20,0))</f>
        <v>0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officiels'!U17=AO!U20),"E",""))</f>
        <v/>
      </c>
      <c r="R20" s="98" t="str">
        <f>IF('Résultats officiels'!O20=0,"",IF(AND(U20='Résultats officiels'!U20,'Résultats officiels'!U21=AO!U21),"A",""))</f>
        <v/>
      </c>
      <c r="S20" s="286" t="str">
        <f>IF(O20=0,"",IF(AND(R20="A",O20='Résultats officiels'!O20),1,IF(AND(AO!R21="A",AO!O20='Résultats officiels'!O16),1,"")))</f>
        <v/>
      </c>
      <c r="T20" s="308" t="str">
        <f>IF(O20=0,"",IF(AND(R20="A",O20='Résultats officiels'!O20,V20='Résultats officiels'!V20,'Résultats officiels'!V21=AO!V21),1,IF(AND(AO!R21="A",AO!O20='Résultats officiels'!O16,AO!V20='Résultats officiels'!V17,'Résultats officiels'!V16=AO!V21),1,"")))</f>
        <v/>
      </c>
      <c r="U20" s="121" t="str">
        <f>IF(OR(I50&lt;2),"F1",T(J49))</f>
        <v>F1</v>
      </c>
      <c r="V20" s="150"/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1</v>
      </c>
      <c r="AJ20" s="18">
        <f>ROUND(AK20,0)</f>
        <v>2</v>
      </c>
      <c r="AK20" s="19">
        <f>MAX(AL17:AL20)</f>
        <v>2.48</v>
      </c>
      <c r="AL20" s="30">
        <f>SUM(BD20:BG20)+2.48</f>
        <v>2.48</v>
      </c>
      <c r="AM20" s="31" t="str">
        <f>G17</f>
        <v>Espagne</v>
      </c>
      <c r="AN20" s="27">
        <f>SUM(AR20:AU20)</f>
        <v>0</v>
      </c>
      <c r="AO20" s="32">
        <f>F17+E19+E20</f>
        <v>0</v>
      </c>
      <c r="AP20" s="27">
        <f>E17+F19+F20</f>
        <v>0</v>
      </c>
      <c r="AQ20" s="33">
        <f>AO20-AP20</f>
        <v>0</v>
      </c>
      <c r="AR20" s="27">
        <f>IF(ISBLANK(E20),0,IF(AU17=3,0,IF(AU17=1,1,3)))</f>
        <v>0</v>
      </c>
      <c r="AS20" s="27">
        <f>IF(ISBLANK(E19),0,IF(AU18=3,0,IF(AU18=1,1,3)))</f>
        <v>0</v>
      </c>
      <c r="AT20" s="27">
        <f>IF(ISBLANK(F17),0,IF(AU19=3,0,IF(AU19=1,1,3)))</f>
        <v>0</v>
      </c>
      <c r="AU20" s="27" t="s">
        <v>73</v>
      </c>
      <c r="AV20" s="32" t="b">
        <f>10*(AQ17-AQ20)+AO17-AO20&lt;0</f>
        <v>0</v>
      </c>
      <c r="AW20" s="27" t="b">
        <f>10*(AQ18-AQ20)+AO18-AO20&lt;0</f>
        <v>0</v>
      </c>
      <c r="AX20" s="27" t="b">
        <f>10*(AQ19-AQ20)+AO19-AO20&lt;0</f>
        <v>0</v>
      </c>
      <c r="AY20" s="33" t="s">
        <v>73</v>
      </c>
      <c r="AZ20" s="32" t="s">
        <v>73</v>
      </c>
      <c r="BA20" s="27">
        <f>10000*(AR20+AS20)+(E19-F19+E20-F20)*100+(E19+E20)</f>
        <v>0</v>
      </c>
      <c r="BB20" s="27">
        <f>10000*(AR20+AT20)+(E20-F20+F17-E17)*100+(E20+F17)</f>
        <v>0</v>
      </c>
      <c r="BC20" s="33">
        <f>10000*(AS20+AT20)+(E19-F19+F17-E17)*100+(E19+F17)</f>
        <v>0</v>
      </c>
      <c r="BD20" s="34">
        <f>-BG17</f>
        <v>0</v>
      </c>
      <c r="BE20" s="35">
        <f>-BG18</f>
        <v>0</v>
      </c>
      <c r="BF20" s="35">
        <f>-BG19</f>
        <v>0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officiels'!H21,AO!E21='Résultats officiels'!E21,'Résultats officiels'!F21=AO!F21),1,""))</f>
        <v/>
      </c>
      <c r="D21" s="71" t="str">
        <f>G16</f>
        <v>Iran</v>
      </c>
      <c r="E21" s="149"/>
      <c r="F21" s="149"/>
      <c r="G21" s="74" t="str">
        <f>D17</f>
        <v>Portugal</v>
      </c>
      <c r="H21" s="95">
        <f t="shared" si="0"/>
        <v>0</v>
      </c>
      <c r="I21" s="118"/>
      <c r="J21" s="119" t="str">
        <f>IF(OR(I19&lt;3,I18&lt;2),"TIRAGE AU SORT !!!"," ")</f>
        <v>TIRAGE AU SORT !!!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officiels'!U16=AO!U21),"E",""))</f>
        <v/>
      </c>
      <c r="R21" s="98" t="str">
        <f>IF('Résultats officiels'!O16=0,"",IF(AND(U20='Résultats officiels'!U17,'Résultats officiels'!U16=AO!U21),"A",""))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E2</v>
      </c>
      <c r="V21" s="151"/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officiels'!U19=AO!U22),"E",""))</f>
        <v/>
      </c>
      <c r="R22" s="98" t="str">
        <f>IF('Résultats officiels'!O22=0,"",IF(AND(U22='Résultats officiels'!U22,'Résultats officiels'!U23=AO!U23),"A",""))</f>
        <v/>
      </c>
      <c r="S22" s="286" t="str">
        <f>IF(O22=0,"",IF(AND(R22="A",O22='Résultats officiels'!O22),1,IF(AND(AO!R23="A",AO!O22='Résultats officiels'!O18),1,"")))</f>
        <v/>
      </c>
      <c r="T22" s="308" t="str">
        <f>IF(O22=0,"",IF(AND(R22="A",O22='Résultats officiels'!O22,V22='Résultats officiels'!V22,'Résultats officiels'!V23=AO!V23),1,IF(AND(AO!R23="A",AO!O22='Résultats officiels'!O18,AO!V22='Résultats officiels'!V19,'Résultats officiels'!V18=AO!V23),1,"")))</f>
        <v/>
      </c>
      <c r="U22" s="121" t="str">
        <f>IF(OR(I66&lt;2),"H1",T(J65))</f>
        <v>H1</v>
      </c>
      <c r="V22" s="150"/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officiels'!U18=AO!U23),"E",""))</f>
        <v/>
      </c>
      <c r="R23" s="98" t="str">
        <f>IF('Résultats officiels'!O18=0,"",IF(AND(U22='Résultats officiels'!U19,'Résultats officiels'!U18=AO!U23),"A",""))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G2</v>
      </c>
      <c r="V23" s="151"/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 t="str">
        <f>IF(H24=0,"",IF(H24='Résultats officiels'!H24,1,""))</f>
        <v/>
      </c>
      <c r="C24" s="75" t="str">
        <f>IF(H24=0,"",IF(AND(H24='Résultats officiels'!H24,AO!E24='Résultats officiels'!E24,'Résultats officiels'!F24=AO!F24),1,""))</f>
        <v/>
      </c>
      <c r="D24" s="67" t="s">
        <v>88</v>
      </c>
      <c r="E24" s="149"/>
      <c r="F24" s="149"/>
      <c r="G24" s="72" t="s">
        <v>76</v>
      </c>
      <c r="H24" s="95">
        <f t="shared" si="0"/>
        <v>0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officiels'!H25,AO!E25='Résultats officiels'!E25,'Résultats officiels'!F25=AO!F25),1,""))</f>
        <v/>
      </c>
      <c r="D25" s="68" t="s">
        <v>125</v>
      </c>
      <c r="E25" s="149"/>
      <c r="F25" s="149"/>
      <c r="G25" s="73" t="s">
        <v>126</v>
      </c>
      <c r="H25" s="95">
        <f t="shared" si="0"/>
        <v>0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0</v>
      </c>
      <c r="L25" s="104">
        <f>INDEX(AO25:AO28,MATCH(AK25,$AL25:$AL28,0))</f>
        <v>0</v>
      </c>
      <c r="M25" s="103">
        <f>INDEX(AP25:AP28,MATCH(AK25,$AL25:$AL28,0))</f>
        <v>0</v>
      </c>
      <c r="N25" s="123">
        <f>INDEX(AQ25:AQ28,MATCH(AK25,$AL25:$AL28,0))</f>
        <v>0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2</v>
      </c>
      <c r="AK25" s="19">
        <f>MIN(AL25:AL28)</f>
        <v>2.4500000000000002</v>
      </c>
      <c r="AL25" s="20">
        <f>SUM(BD25:BG25)+2.45</f>
        <v>2.4500000000000002</v>
      </c>
      <c r="AM25" s="21" t="str">
        <f>D24</f>
        <v>France</v>
      </c>
      <c r="AN25" s="22">
        <f>SUM(AR25:AU25)</f>
        <v>0</v>
      </c>
      <c r="AO25" s="23">
        <f>E24+E26+F28</f>
        <v>0</v>
      </c>
      <c r="AP25" s="22">
        <f>F24+F26+E28</f>
        <v>0</v>
      </c>
      <c r="AQ25" s="24">
        <f>AO25-AP25</f>
        <v>0</v>
      </c>
      <c r="AR25" s="22" t="s">
        <v>73</v>
      </c>
      <c r="AS25" s="22">
        <f>IF(ISBLANK(E24),0,IF(E24&gt;F24,3,IF(E24=F24,1,0)))</f>
        <v>0</v>
      </c>
      <c r="AT25" s="22">
        <f>IF(ISBLANK(E26),0,IF(E26&gt;F26,3,IF(E26=F26,1,0)))</f>
        <v>0</v>
      </c>
      <c r="AU25" s="22">
        <f>IF(ISBLANK(F28),0,IF(F28&gt;E28,3,IF(F28=E28,1,0)))</f>
        <v>0</v>
      </c>
      <c r="AV25" s="23" t="s">
        <v>73</v>
      </c>
      <c r="AW25" s="22" t="b">
        <f>(10*(AQ25-AQ26)+AO25-AO26&gt;0)</f>
        <v>0</v>
      </c>
      <c r="AX25" s="22" t="b">
        <f>10*(AQ25-AQ27)+AO25-AO27&gt;0</f>
        <v>0</v>
      </c>
      <c r="AY25" s="24" t="b">
        <f>10*(AQ25-AQ28)+AO25-AO28&gt;0</f>
        <v>0</v>
      </c>
      <c r="AZ25" s="23">
        <f>10000*(AS25+AT25)+(E26-F26+E24-F24)*100+(E26+E24)</f>
        <v>0</v>
      </c>
      <c r="BA25" s="22">
        <f>10000*(AS25+AU25)+(E24-F24+F28-E28)*100+(E24+F28)</f>
        <v>0</v>
      </c>
      <c r="BB25" s="22">
        <f>10000*(AT25+AU25)+(F28-E28+E26-F26)*100+(F28+E26)</f>
        <v>0</v>
      </c>
      <c r="BC25" s="24" t="s">
        <v>73</v>
      </c>
      <c r="BD25" s="23" t="s">
        <v>73</v>
      </c>
      <c r="BE25" s="25">
        <f>IF($AN25&gt;$AN26,-0.5,IF($AN26&gt;$AN25,0.5,IF(AW25,-0.5,IF(AV26,0.5,BU25))))</f>
        <v>0</v>
      </c>
      <c r="BF25" s="25">
        <f>IF($AN25&gt;$AN27,-0.5,IF($AN27&gt;$AN25,0.5,IF(AX25,-0.5,IF(AV27,0.5,BV25))))</f>
        <v>0</v>
      </c>
      <c r="BG25" s="26">
        <f>IF($AN25&gt;$AN28,-0.5,IF($AN28&gt;$AN25,0.5,IF(AY25,-0.5,IF(AV28,0.5,BW25))))</f>
        <v>0</v>
      </c>
      <c r="BH25" s="27" t="b">
        <f>AND(AND(AN25=AN26,AN26=AN27,AN27=AN28),AND(AO25=AO26,AO26=AO27,AO27=AO28),AND(AP25=AP26,AP26=AP27,AP27=AP28))</f>
        <v>1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0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 t="str">
        <f>IF(H26=0,"",IF(H26='Résultats officiels'!H26,1,""))</f>
        <v/>
      </c>
      <c r="C26" s="75" t="str">
        <f>IF(H26=0,"",IF(AND(H26='Résultats officiels'!H26,AO!E26='Résultats officiels'!E26,'Résultats officiels'!F26=AO!F26),1,""))</f>
        <v/>
      </c>
      <c r="D26" s="68" t="str">
        <f>D24</f>
        <v>France</v>
      </c>
      <c r="E26" s="149"/>
      <c r="F26" s="149"/>
      <c r="G26" s="73" t="str">
        <f>D25</f>
        <v>Pérou</v>
      </c>
      <c r="H26" s="95">
        <f t="shared" si="0"/>
        <v>0</v>
      </c>
      <c r="I26" s="106">
        <f>AI26</f>
        <v>1</v>
      </c>
      <c r="J26" s="124" t="str">
        <f>INDEX(AM25:AM28,MATCH(AK26,$AL25:$AL28,0))</f>
        <v>Australie</v>
      </c>
      <c r="K26" s="108">
        <f>INDEX(AN25:AN28,MATCH(AK26,$AL25:$AL28,0))</f>
        <v>0</v>
      </c>
      <c r="L26" s="109">
        <f>INDEX(AO25:AO28,MATCH(AK26,$AL25:$AL28,0))</f>
        <v>0</v>
      </c>
      <c r="M26" s="108">
        <f>INDEX(AP25:AP28,MATCH(AK26,$AL25:$AL28,0))</f>
        <v>0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officiels'!U28=AO!U26),"E",""))</f>
        <v/>
      </c>
      <c r="R26" s="98" t="str">
        <f>IF('Résultats officiels'!O26=0,"",IF(AND(U26='Résultats officiels'!U26,'Résultats officiels'!U27=AO!U27),"A",""))</f>
        <v/>
      </c>
      <c r="S26" s="286" t="str">
        <f>IF(O26=0,"",IF(AND(R26="A",O26='Résultats officiels'!O26),1,IF(AND(AO!R27="A",AO!O26='Résultats officiels'!O28),1,"")))</f>
        <v/>
      </c>
      <c r="T26" s="287" t="str">
        <f>IF(O26=0,"",IF(AND(R26="A",O26='Résultats officiels'!O26,V26='Résultats officiels'!V26,'Résultats officiels'!V27=AO!V27),1,IF(AND(AO!R27="A",AO!O26='Résultats officiels'!O28,AO!V26='Résultats officiels'!V28,'Résultats officiels'!V29=AO!V27),1,"")))</f>
        <v/>
      </c>
      <c r="U26" s="125" t="str">
        <f>IF(100*V8+W8&gt;100*V9+W9,U8,IF(100*V8+W8&lt;100*V9+W9,U9,CONCATENATE(U8," ou ",U9)))</f>
        <v>A1 ou B2</v>
      </c>
      <c r="V26" s="150"/>
      <c r="W26" s="100"/>
      <c r="X26" s="95">
        <f>IF(100*V8+W8&gt;100*V9+W9,1,IF(100*V8+W8&lt;100*V9+W9,1,0))</f>
        <v>0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1</v>
      </c>
      <c r="AJ26" s="18">
        <f>ROUND(AK26,0)</f>
        <v>2</v>
      </c>
      <c r="AK26" s="19">
        <f>MAX(MIN(AL25:AL27),MIN(AL25,AL26,AL28),MIN(AL25,AL27,AL28),MIN(AL26:AL28))</f>
        <v>2.46</v>
      </c>
      <c r="AL26" s="28">
        <f>SUM(BD26:BG26)+2.46</f>
        <v>2.46</v>
      </c>
      <c r="AM26" s="21" t="str">
        <f>G24</f>
        <v>Australie</v>
      </c>
      <c r="AN26" s="22">
        <f>SUM(AR26:AU26)</f>
        <v>0</v>
      </c>
      <c r="AO26" s="23">
        <f>F24+F27+E29</f>
        <v>0</v>
      </c>
      <c r="AP26" s="22">
        <f>E24+E27+F29</f>
        <v>0</v>
      </c>
      <c r="AQ26" s="24">
        <f>AO26-AP26</f>
        <v>0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0</v>
      </c>
      <c r="BA26" s="22">
        <f>10000*(AR26+AU26)+(F24-E24+F27-E27)*100+(F24+F27)</f>
        <v>0</v>
      </c>
      <c r="BB26" s="22" t="s">
        <v>73</v>
      </c>
      <c r="BC26" s="24">
        <f>10000*(AT26+AU26)+(F27-E27+E29-F29)*100+(F27+E29)</f>
        <v>0</v>
      </c>
      <c r="BD26" s="29">
        <f>-BE25</f>
        <v>0</v>
      </c>
      <c r="BE26" s="22" t="s">
        <v>73</v>
      </c>
      <c r="BF26" s="25">
        <f>IF($AN26&gt;$AN27,-0.5,IF($AN27&gt;$AN26,0.5,IF(AX26,-0.5,IF(AW27,0.5,BV26))))</f>
        <v>0</v>
      </c>
      <c r="BG26" s="26">
        <f>IF($AN26&gt;$AN28,-0.5,IF($AN28&gt;$AN26,0.5,IF(AY26,-0.5,IF(AW28,0.5,BW26))))</f>
        <v>0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officiels'!H27,AO!E27='Résultats officiels'!E27,'Résultats officiels'!F27=AO!F27),1,""))</f>
        <v/>
      </c>
      <c r="D27" s="68" t="str">
        <f>G25</f>
        <v>Danemark</v>
      </c>
      <c r="E27" s="149"/>
      <c r="F27" s="149"/>
      <c r="G27" s="73" t="str">
        <f>G24</f>
        <v>Australie</v>
      </c>
      <c r="H27" s="95">
        <f t="shared" si="0"/>
        <v>0</v>
      </c>
      <c r="I27" s="106">
        <f>AI27</f>
        <v>1</v>
      </c>
      <c r="J27" s="68" t="str">
        <f>INDEX(AM25:AM28,MATCH(AK27,$AL25:$AL28,0))</f>
        <v>Pérou</v>
      </c>
      <c r="K27" s="111">
        <f>INDEX(AN25:AN28,MATCH(AK27,$AL25:$AL28,0))</f>
        <v>0</v>
      </c>
      <c r="L27" s="112">
        <f>INDEX(AO25:AO28,MATCH(AK27,$AL25:$AL28,0))</f>
        <v>0</v>
      </c>
      <c r="M27" s="111">
        <f>INDEX(AP25:AP28,MATCH(AK27,$AL25:$AL28,0))</f>
        <v>0</v>
      </c>
      <c r="N27" s="113">
        <f>INDEX(AQ25:AQ28,MATCH(AK27,$AL25:$AL28,0))</f>
        <v>0</v>
      </c>
      <c r="O27" s="293"/>
      <c r="P27" s="293"/>
      <c r="Q27" s="97" t="str">
        <f>IF(AND('Résultats officiels'!O26&gt;0,U27='Résultats officiels'!U27),"E",IF(AND('Résultats officiels'!O28&gt;0,'Résultats officiels'!U29=AO!U27),"E",""))</f>
        <v/>
      </c>
      <c r="R27" s="98" t="str">
        <f>IF('Résultats officiels'!O28=0,"",IF(AND(U26='Résultats officiels'!U28,'Résultats officiels'!U29=AO!U27),"A",""))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C1 ou D2</v>
      </c>
      <c r="V27" s="151"/>
      <c r="W27" s="100"/>
      <c r="X27" s="95">
        <f>IF(100*V10+W10&gt;100*V11+W11,1,IF(100*V10+W10&lt;100*V11+W11,1,0))</f>
        <v>0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1</v>
      </c>
      <c r="AJ27" s="18">
        <f>ROUND(AK27,0)</f>
        <v>2</v>
      </c>
      <c r="AK27" s="19">
        <f>MIN(MAX(AL25:AL27),MAX(AL25,AL26,AL28),MAX(AL25,AL27,AL28),MAX(AL26:AL28))</f>
        <v>2.4700000000000002</v>
      </c>
      <c r="AL27" s="28">
        <f>SUM(BD27:BG27)+2.47</f>
        <v>2.4700000000000002</v>
      </c>
      <c r="AM27" s="21" t="str">
        <f>D25</f>
        <v>Pérou</v>
      </c>
      <c r="AN27" s="22">
        <f>SUM(AR27:AU27)</f>
        <v>0</v>
      </c>
      <c r="AO27" s="23">
        <f>E25+F26+F29</f>
        <v>0</v>
      </c>
      <c r="AP27" s="22">
        <f>F25+E26+E29</f>
        <v>0</v>
      </c>
      <c r="AQ27" s="24">
        <f>AO27-AP27</f>
        <v>0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0</v>
      </c>
      <c r="BA27" s="22" t="s">
        <v>73</v>
      </c>
      <c r="BB27" s="22">
        <f>10000*(AR27+AU27)+(E25-F25+F26-E26)*100+(E25+F26)</f>
        <v>0</v>
      </c>
      <c r="BC27" s="24">
        <f>10000*(AS27+AU27)+(E25-F25+F29-E29)*100+(E25+F29)</f>
        <v>0</v>
      </c>
      <c r="BD27" s="29">
        <f>-BF25</f>
        <v>0</v>
      </c>
      <c r="BE27" s="25">
        <f>-BF26</f>
        <v>0</v>
      </c>
      <c r="BF27" s="25" t="s">
        <v>73</v>
      </c>
      <c r="BG27" s="26">
        <f>IF($AN27&gt;$AN28,-0.5,IF($AN28&gt;$AN27,0.5,IF(AY27,-0.5,IF(AX28,0.5,BW27))))</f>
        <v>0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officiels'!H28,AO!E28='Résultats officiels'!E28,'Résultats officiels'!F28=AO!F28),1,""))</f>
        <v/>
      </c>
      <c r="D28" s="68" t="str">
        <f>G25</f>
        <v>Danemark</v>
      </c>
      <c r="E28" s="149"/>
      <c r="F28" s="149"/>
      <c r="G28" s="73" t="str">
        <f>D24</f>
        <v>France</v>
      </c>
      <c r="H28" s="95">
        <f t="shared" si="0"/>
        <v>0</v>
      </c>
      <c r="I28" s="114">
        <f>AI28</f>
        <v>1</v>
      </c>
      <c r="J28" s="71" t="str">
        <f>INDEX(AM25:AM28,MATCH(AK28,$AL25:$AL28,0))</f>
        <v>Danemark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0</v>
      </c>
      <c r="N28" s="117">
        <f>INDEX(AQ25:AQ28,MATCH(AK28,$AL25:$AL28,0))</f>
        <v>0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officiels'!U26=AO!U28),"E",""))</f>
        <v/>
      </c>
      <c r="R28" s="98" t="str">
        <f>IF('Résultats officiels'!O28=0,"",IF(AND(U28='Résultats officiels'!U28,'Résultats officiels'!U29=AO!U29),"A",""))</f>
        <v/>
      </c>
      <c r="S28" s="286" t="str">
        <f>IF(O28=0,"",IF(AND(R28="A",O28='Résultats officiels'!O28),1,IF(AND(AO!R29="A",AO!O28='Résultats officiels'!O26),1,"")))</f>
        <v/>
      </c>
      <c r="T28" s="287" t="str">
        <f>IF(O28=0,"",IF(AND(R28="A",O28='Résultats officiels'!O28,V28='Résultats officiels'!V28,'Résultats officiels'!V29=AO!V29),1,IF(AND(AO!R29="A",AO!O28='Résultats officiels'!O26,AO!V28='Résultats officiels'!V26,'Résultats officiels'!V27=AO!V29),1,"")))</f>
        <v/>
      </c>
      <c r="U28" s="125" t="str">
        <f>IF(100*V12+W12&gt;100*V13+W13,U12,IF(100*V12+W12&lt;100*V13+W13,U13,CONCATENATE(U12," ou ",U13)))</f>
        <v>B1 ou A2</v>
      </c>
      <c r="V28" s="150"/>
      <c r="W28" s="100"/>
      <c r="X28" s="95">
        <f>IF(100*V12+W12&gt;100*V13+W13,1,IF(100*V12+W12&lt;100*V13+W13,1,0))</f>
        <v>0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1</v>
      </c>
      <c r="AJ28" s="18">
        <f>ROUND(AK28,0)</f>
        <v>2</v>
      </c>
      <c r="AK28" s="19">
        <f>MAX(AL25:AL28)</f>
        <v>2.48</v>
      </c>
      <c r="AL28" s="30">
        <f>SUM(BD28:BG28)+2.48</f>
        <v>2.48</v>
      </c>
      <c r="AM28" s="31" t="str">
        <f>G25</f>
        <v>Danemark</v>
      </c>
      <c r="AN28" s="27">
        <f>SUM(AR28:AU28)</f>
        <v>0</v>
      </c>
      <c r="AO28" s="32">
        <f>F25+E27+E28</f>
        <v>0</v>
      </c>
      <c r="AP28" s="27">
        <f>E25+F27+F28</f>
        <v>0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0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0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0</v>
      </c>
      <c r="BB28" s="27">
        <f>10000*(AR28+AT28)+(E28-F28+F25-E25)*100+(E28+F25)</f>
        <v>0</v>
      </c>
      <c r="BC28" s="33">
        <f>10000*(AS28+AT28)+(E27-F27+F25-E25)*100+(E27+F25)</f>
        <v>0</v>
      </c>
      <c r="BD28" s="34">
        <f>-BG25</f>
        <v>0</v>
      </c>
      <c r="BE28" s="35">
        <f>-BG26</f>
        <v>0</v>
      </c>
      <c r="BF28" s="35">
        <f>-BG27</f>
        <v>0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officiels'!H29,AO!E29='Résultats officiels'!E29,'Résultats officiels'!F29=AO!F29),1,""))</f>
        <v/>
      </c>
      <c r="D29" s="71" t="str">
        <f>G24</f>
        <v>Australie</v>
      </c>
      <c r="E29" s="149"/>
      <c r="F29" s="149"/>
      <c r="G29" s="74" t="str">
        <f>D25</f>
        <v>Pérou</v>
      </c>
      <c r="H29" s="95">
        <f t="shared" si="0"/>
        <v>0</v>
      </c>
      <c r="I29" s="118"/>
      <c r="J29" s="119" t="str">
        <f>IF(OR(I27&lt;3,I26&lt;2),"TIRAGE AU SORT !!!"," ")</f>
        <v>TIRAGE AU SORT !!!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officiels'!U27=AO!U29),"E",""))</f>
        <v/>
      </c>
      <c r="R29" s="98" t="str">
        <f>IF('Résultats officiels'!O26=0,"",IF(AND(U28='Résultats officiels'!U26,'Résultats officiels'!U27=AO!U29),"A",""))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D1 ou C2</v>
      </c>
      <c r="V29" s="151"/>
      <c r="W29" s="100"/>
      <c r="X29" s="95">
        <f>IF(100*V14+W14&gt;100*V15+W15,1,IF(100*V14+W14&lt;100*V15+W15,1,0))</f>
        <v>0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officiels'!U32=AO!U30),"E",""))</f>
        <v/>
      </c>
      <c r="R30" s="98" t="str">
        <f>IF('Résultats officiels'!O30=0,"",IF(AND(U30='Résultats officiels'!U30,'Résultats officiels'!U31=AO!U31),"A",""))</f>
        <v/>
      </c>
      <c r="S30" s="286" t="str">
        <f>IF(O30=0,"",IF(AND(R30="A",O30='Résultats officiels'!O30),1,IF(AND(AO!R31="A",AO!O30='Résultats officiels'!O32),1,"")))</f>
        <v/>
      </c>
      <c r="T30" s="287" t="str">
        <f>IF(O30=0,"",IF(AND(R30="A",O30='Résultats officiels'!O30,V30='Résultats officiels'!V30,'Résultats officiels'!V31=AO!V31),1,IF(AND(AO!R31="A",AO!O30='Résultats officiels'!O32,AO!V30='Résultats officiels'!V32,'Résultats officiels'!V33=AO!V31),1,"")))</f>
        <v/>
      </c>
      <c r="U30" s="125" t="str">
        <f>IF(100*V16+W16&gt;100*V17+W17,U16,IF(100*V16+W16&lt;100*V17+W17,U17,CONCATENATE(U16," ou ",U17)))</f>
        <v>E1 ou F2</v>
      </c>
      <c r="V30" s="150"/>
      <c r="W30" s="100"/>
      <c r="X30" s="95">
        <f>IF(100*V16+W16&gt;100*V17+W17,1,IF(100*V16+W16&lt;100*V17+W17,1,0))</f>
        <v>0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officiels'!U33=AO!U31),"E",""))</f>
        <v/>
      </c>
      <c r="R31" s="98" t="str">
        <f>IF('Résultats officiels'!O32=0,"",IF(AND(U30='Résultats officiels'!U32,'Résultats officiels'!U33=AO!U31),"A",""))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G1 ou H2</v>
      </c>
      <c r="V31" s="151"/>
      <c r="W31" s="100"/>
      <c r="X31" s="95">
        <f>IF(100*V18+W18&gt;100*V19+W19,1,IF(100*V18+W18&lt;100*V19+W19,1,0))</f>
        <v>0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officiels'!H32,AO!E32='Résultats officiels'!E32,'Résultats officiels'!F32=AO!F32),1,""))</f>
        <v/>
      </c>
      <c r="D32" s="67" t="s">
        <v>94</v>
      </c>
      <c r="E32" s="217"/>
      <c r="F32" s="217"/>
      <c r="G32" s="72" t="s">
        <v>127</v>
      </c>
      <c r="H32" s="95">
        <f t="shared" si="0"/>
        <v>0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officiels'!U30=AO!U32),"E",""))</f>
        <v/>
      </c>
      <c r="R32" s="98" t="str">
        <f>IF('Résultats officiels'!O32=0,"",IF(AND(U32='Résultats officiels'!U32,'Résultats officiels'!U33=AO!U33),"A",""))</f>
        <v/>
      </c>
      <c r="S32" s="286" t="str">
        <f>IF(O32=0,"",IF(AND(R32="A",O32='Résultats officiels'!O32),1,IF(AND(AO!R33="A",AO!O32='Résultats officiels'!O30),1,"")))</f>
        <v/>
      </c>
      <c r="T32" s="287" t="str">
        <f>IF(O32=0,"",IF(AND(R32="A",O32='Résultats officiels'!O32,V32='Résultats officiels'!V32,'Résultats officiels'!V33=AO!V33),1,IF(AND(AO!R33="A",AO!O32='Résultats officiels'!O30,AO!V32='Résultats officiels'!V30,'Résultats officiels'!V31=AO!V33),1,"")))</f>
        <v/>
      </c>
      <c r="U32" s="125" t="str">
        <f>IF(100*V20+W20&gt;100*V21+W21,U20,IF(100*V20+W20&lt;100*V21+W21,U21,CONCATENATE(U20," ou ",U21)))</f>
        <v>F1 ou E2</v>
      </c>
      <c r="V32" s="150"/>
      <c r="W32" s="100"/>
      <c r="X32" s="95">
        <f>IF(100*V20+W20&gt;100*V21+W21,1,IF(100*V20+W20&lt;100*V21+W21,1,0))</f>
        <v>0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officiels'!H33,AO!E33='Résultats officiels'!E33,'Résultats officiels'!F33=AO!F33),1,""))</f>
        <v/>
      </c>
      <c r="D33" s="68" t="s">
        <v>37</v>
      </c>
      <c r="E33" s="217"/>
      <c r="F33" s="217"/>
      <c r="G33" s="73" t="s">
        <v>97</v>
      </c>
      <c r="H33" s="95">
        <f t="shared" si="0"/>
        <v>0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0</v>
      </c>
      <c r="L33" s="104">
        <f>INDEX(AO33:AO36,MATCH(AK33,$AL33:$AL36,0))</f>
        <v>0</v>
      </c>
      <c r="M33" s="103">
        <f>INDEX(AP33:AP36,MATCH(AK33,$AL33:$AL36,0))</f>
        <v>0</v>
      </c>
      <c r="N33" s="123">
        <f>INDEX(AQ33:AQ36,MATCH(AK33,$AL33:$AL36,0))</f>
        <v>0</v>
      </c>
      <c r="O33" s="293"/>
      <c r="P33" s="293"/>
      <c r="Q33" s="97" t="str">
        <f>IF(AND('Résultats officiels'!O32&gt;0,U33='Résultats officiels'!U33),"E",IF(AND('Résultats officiels'!O30&gt;0,'Résultats officiels'!U31=AO!U33),"E",""))</f>
        <v/>
      </c>
      <c r="R33" s="98" t="str">
        <f>IF('Résultats officiels'!O30=0,"",IF(AND(U32='Résultats officiels'!U30,'Résultats officiels'!U31=AO!U33),"A",""))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H1 ou G2</v>
      </c>
      <c r="V33" s="151"/>
      <c r="W33" s="100"/>
      <c r="X33" s="95">
        <f>IF(100*V22+W22&gt;100*V23+W23,1,IF(100*V22+W22&lt;100*V23+W23,1,0))</f>
        <v>0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2</v>
      </c>
      <c r="AK33" s="19">
        <f>MIN(AL33:AL36)</f>
        <v>2.4500000000000002</v>
      </c>
      <c r="AL33" s="20">
        <f>SUM(BD33:BG33)+2.45</f>
        <v>2.4500000000000002</v>
      </c>
      <c r="AM33" s="21" t="str">
        <f>D32</f>
        <v>Argentine</v>
      </c>
      <c r="AN33" s="22">
        <f>SUM(AR33:AU33)</f>
        <v>0</v>
      </c>
      <c r="AO33" s="23">
        <f>E32+E34+F36</f>
        <v>0</v>
      </c>
      <c r="AP33" s="22">
        <f>F32+F34+E36</f>
        <v>0</v>
      </c>
      <c r="AQ33" s="24">
        <f>AO33-AP33</f>
        <v>0</v>
      </c>
      <c r="AR33" s="22" t="s">
        <v>73</v>
      </c>
      <c r="AS33" s="22">
        <f>IF(ISBLANK(E32),0,IF(E32&gt;F32,3,IF(E32=F32,1,0)))</f>
        <v>0</v>
      </c>
      <c r="AT33" s="22">
        <f>IF(ISBLANK(E34),0,IF(E34&gt;F34,3,IF(E34=F34,1,0)))</f>
        <v>0</v>
      </c>
      <c r="AU33" s="22">
        <f>IF(ISBLANK(F36),0,IF(F36&gt;E36,3,IF(F36=E36,1,0)))</f>
        <v>0</v>
      </c>
      <c r="AV33" s="23" t="s">
        <v>73</v>
      </c>
      <c r="AW33" s="22" t="b">
        <f>(10*(AQ33-AQ34)+AO33-AO34&gt;0)</f>
        <v>0</v>
      </c>
      <c r="AX33" s="22" t="b">
        <f>10*(AQ33-AQ35)+AO33-AO35&gt;0</f>
        <v>0</v>
      </c>
      <c r="AY33" s="24" t="b">
        <f>10*(AQ33-AQ36)+AO33-AO36&gt;0</f>
        <v>0</v>
      </c>
      <c r="AZ33" s="23">
        <f>10000*(AS33+AT33)+(E34-F34+E32-F32)*100+(E34+E32)</f>
        <v>0</v>
      </c>
      <c r="BA33" s="22">
        <f>10000*(AS33+AU33)+(E32-F32+F36-E36)*100+(E32+F36)</f>
        <v>0</v>
      </c>
      <c r="BB33" s="22">
        <f>10000*(AT33+AU33)+(F36-E36+E34-F34)*100+(F36+E34)</f>
        <v>0</v>
      </c>
      <c r="BC33" s="24" t="s">
        <v>73</v>
      </c>
      <c r="BD33" s="23" t="s">
        <v>73</v>
      </c>
      <c r="BE33" s="25">
        <f>IF($AN33&gt;$AN34,-0.5,IF($AN34&gt;$AN33,0.5,IF(AW33,-0.5,IF(AV34,0.5,BU33))))</f>
        <v>0</v>
      </c>
      <c r="BF33" s="25">
        <f>IF($AN33&gt;$AN35,-0.5,IF($AN35&gt;$AN33,0.5,IF(AX33,-0.5,IF(AV35,0.5,BV33))))</f>
        <v>0</v>
      </c>
      <c r="BG33" s="26">
        <f>IF($AN33&gt;$AN36,-0.5,IF($AN36&gt;$AN33,0.5,IF(AY33,-0.5,IF(AV36,0.5,BW33))))</f>
        <v>0</v>
      </c>
      <c r="BH33" s="27" t="b">
        <f>AND(AND(AN33=AN34,AN34=AN35,AN35=AN36),AND(AO33=AO34,AO34=AO35,AO35=AO36),AND(AP33=AP34,AP34=AP35,AP35=AP36))</f>
        <v>1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0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officiels'!H34,AO!E34='Résultats officiels'!E34,'Résultats officiels'!F34=AO!F34),1,""))</f>
        <v/>
      </c>
      <c r="D34" s="68" t="str">
        <f>D32</f>
        <v>Argentine</v>
      </c>
      <c r="E34" s="149"/>
      <c r="F34" s="149"/>
      <c r="G34" s="73" t="str">
        <f>D33</f>
        <v>Croatie</v>
      </c>
      <c r="H34" s="95">
        <f t="shared" si="0"/>
        <v>0</v>
      </c>
      <c r="I34" s="106">
        <f>AI34</f>
        <v>1</v>
      </c>
      <c r="J34" s="124" t="str">
        <f>INDEX(AM33:AM36,MATCH(AK34,$AL33:$AL36,0))</f>
        <v>Islande</v>
      </c>
      <c r="K34" s="108">
        <f>INDEX(AN33:AN36,MATCH(AK34,$AL33:$AL36,0))</f>
        <v>0</v>
      </c>
      <c r="L34" s="109">
        <f>INDEX(AO33:AO36,MATCH(AK34,$AL33:$AL36,0))</f>
        <v>0</v>
      </c>
      <c r="M34" s="108">
        <f>INDEX(AP33:AP36,MATCH(AK34,$AL33:$AL36,0))</f>
        <v>0</v>
      </c>
      <c r="N34" s="110">
        <f>INDEX(AQ33:AQ36,MATCH(AK34,$AL33:$AL36,0))</f>
        <v>0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1</v>
      </c>
      <c r="AJ34" s="18">
        <f>ROUND(AK34,0)</f>
        <v>2</v>
      </c>
      <c r="AK34" s="19">
        <f>MAX(MIN(AL33:AL35),MIN(AL33,AL34,AL36),MIN(AL33,AL35,AL36),MIN(AL34:AL36))</f>
        <v>2.46</v>
      </c>
      <c r="AL34" s="28">
        <f>SUM(BD34:BG34)+2.46</f>
        <v>2.46</v>
      </c>
      <c r="AM34" s="21" t="str">
        <f>G32</f>
        <v>Islande</v>
      </c>
      <c r="AN34" s="22">
        <f>SUM(AR34:AU34)</f>
        <v>0</v>
      </c>
      <c r="AO34" s="23">
        <f>F32+F35+E37</f>
        <v>0</v>
      </c>
      <c r="AP34" s="22">
        <f>E32+E35+F37</f>
        <v>0</v>
      </c>
      <c r="AQ34" s="24">
        <f>AO34-AP34</f>
        <v>0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0</v>
      </c>
      <c r="BA34" s="22">
        <f>10000*(AR34+AU34)+(F32-E32+F35-E35)*100+(F32+F35)</f>
        <v>0</v>
      </c>
      <c r="BB34" s="22" t="s">
        <v>73</v>
      </c>
      <c r="BC34" s="24">
        <f>10000*(AT34+AU34)+(F35-E35+E37-F37)*100+(F35+E37)</f>
        <v>0</v>
      </c>
      <c r="BD34" s="29">
        <f>-BE33</f>
        <v>0</v>
      </c>
      <c r="BE34" s="22" t="s">
        <v>73</v>
      </c>
      <c r="BF34" s="25">
        <f>IF($AN34&gt;$AN35,-0.5,IF($AN35&gt;$AN34,0.5,IF(AX34,-0.5,IF(AW35,0.5,BV34))))</f>
        <v>0</v>
      </c>
      <c r="BG34" s="26">
        <f>IF($AN34&gt;$AN36,-0.5,IF($AN36&gt;$AN34,0.5,IF(AY34,-0.5,IF(AW36,0.5,BW34))))</f>
        <v>0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officiels'!H35,AO!E35='Résultats officiels'!E35,'Résultats officiels'!F35=AO!F35),1,""))</f>
        <v/>
      </c>
      <c r="D35" s="68" t="str">
        <f>G33</f>
        <v>Nigéria</v>
      </c>
      <c r="E35" s="149"/>
      <c r="F35" s="149"/>
      <c r="G35" s="73" t="str">
        <f>G32</f>
        <v>Islande</v>
      </c>
      <c r="H35" s="95">
        <f t="shared" si="0"/>
        <v>0</v>
      </c>
      <c r="I35" s="106">
        <f>AI35</f>
        <v>1</v>
      </c>
      <c r="J35" s="68" t="str">
        <f>INDEX(AM33:AM36,MATCH(AK35,$AL33:$AL36,0))</f>
        <v>Croatie</v>
      </c>
      <c r="K35" s="111">
        <f>INDEX(AN33:AN36,MATCH(AK35,$AL33:$AL36,0))</f>
        <v>0</v>
      </c>
      <c r="L35" s="112">
        <f>INDEX(AO33:AO36,MATCH(AK35,$AL33:$AL36,0))</f>
        <v>0</v>
      </c>
      <c r="M35" s="111">
        <f>INDEX(AP33:AP36,MATCH(AK35,$AL33:$AL36,0))</f>
        <v>0</v>
      </c>
      <c r="N35" s="113">
        <f>INDEX(AQ33:AQ36,MATCH(AK35,$AL33:$AL36,0))</f>
        <v>0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1</v>
      </c>
      <c r="AJ35" s="18">
        <f>ROUND(AK35,0)</f>
        <v>2</v>
      </c>
      <c r="AK35" s="19">
        <f>MIN(MAX(AL33:AL35),MAX(AL33,AL34,AL36),MAX(AL33,AL35,AL36),MAX(AL34:AL36))</f>
        <v>2.4700000000000002</v>
      </c>
      <c r="AL35" s="28">
        <f>SUM(BD35:BG35)+2.47</f>
        <v>2.4700000000000002</v>
      </c>
      <c r="AM35" s="21" t="str">
        <f>D33</f>
        <v>Croatie</v>
      </c>
      <c r="AN35" s="22">
        <f>SUM(AR35:AU35)</f>
        <v>0</v>
      </c>
      <c r="AO35" s="23">
        <f>E33+F34+F37</f>
        <v>0</v>
      </c>
      <c r="AP35" s="22">
        <f>F33+E34+E37</f>
        <v>0</v>
      </c>
      <c r="AQ35" s="24">
        <f>AO35-AP35</f>
        <v>0</v>
      </c>
      <c r="AR35" s="22">
        <f>IF(ISBLANK(F34),0,IF(AT33=3,0,IF(AT33=1,1,3)))</f>
        <v>0</v>
      </c>
      <c r="AS35" s="22">
        <f>IF(ISBLANK(F37),0,IF(F37&gt;E37,3,IF(F37=E37,1,0)))</f>
        <v>0</v>
      </c>
      <c r="AT35" s="22" t="s">
        <v>73</v>
      </c>
      <c r="AU35" s="22">
        <f>IF(ISBLANK(E33),0,IF(E33&gt;F33,3,IF(E33=F33,1,0)))</f>
        <v>0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0</v>
      </c>
      <c r="BA35" s="22" t="s">
        <v>73</v>
      </c>
      <c r="BB35" s="22">
        <f>10000*(AR35+AU35)+(E33-F33+F34-E34)*100+(E33+F34)</f>
        <v>0</v>
      </c>
      <c r="BC35" s="24">
        <f>10000*(AS35+AU35)+(E33-F33+F37-E37)*100+(E33+F37)</f>
        <v>0</v>
      </c>
      <c r="BD35" s="29">
        <f>-BF33</f>
        <v>0</v>
      </c>
      <c r="BE35" s="25">
        <f>-BF34</f>
        <v>0</v>
      </c>
      <c r="BF35" s="25" t="s">
        <v>73</v>
      </c>
      <c r="BG35" s="26">
        <f>IF($AN35&gt;$AN36,-0.5,IF($AN36&gt;$AN35,0.5,IF(AY35,-0.5,IF(AX36,0.5,BW35))))</f>
        <v>0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 t="str">
        <f>IF(H36=0,"",IF(H36='Résultats officiels'!H36,1,""))</f>
        <v/>
      </c>
      <c r="C36" s="75" t="str">
        <f>IF(H36=0,"",IF(AND(H36='Résultats officiels'!H36,AO!E36='Résultats officiels'!E36,'Résultats officiels'!F36=AO!F36),1,""))</f>
        <v/>
      </c>
      <c r="D36" s="68" t="str">
        <f>G33</f>
        <v>Nigéria</v>
      </c>
      <c r="E36" s="149"/>
      <c r="F36" s="149"/>
      <c r="G36" s="73" t="str">
        <f>D32</f>
        <v>Argentine</v>
      </c>
      <c r="H36" s="95">
        <f t="shared" si="0"/>
        <v>0</v>
      </c>
      <c r="I36" s="114">
        <f>AI36</f>
        <v>1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0</v>
      </c>
      <c r="M36" s="115">
        <f>INDEX(AP33:AP36,MATCH(AK36,$AL33:$AL36,0))</f>
        <v>0</v>
      </c>
      <c r="N36" s="117">
        <f>INDEX(AQ33:AQ36,MATCH(AK36,$AL33:$AL36,0))</f>
        <v>0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officiels'!U38=AO!U36),"E",""))</f>
        <v/>
      </c>
      <c r="R36" s="98" t="str">
        <f>IF('Résultats officiels'!O36=0,"",IF(AND(U36='Résultats officiels'!U36,'Résultats officiels'!U37=AO!U37),"A",""))</f>
        <v/>
      </c>
      <c r="S36" s="286" t="str">
        <f>IF(O36=0,"",IF(AND(R36="A",O36='Résultats officiels'!O36),1,IF(AND(AO!R37="A",AO!O36='Résultats officiels'!O38),1,"")))</f>
        <v/>
      </c>
      <c r="T36" s="297" t="str">
        <f>IF(O36=0,"",IF(AND(R36="A",O36='Résultats officiels'!O36,V36='Résultats officiels'!V36,'Résultats officiels'!V37=AO!V37),1,IF(AND(AO!R37="A",AO!O36='Résultats officiels'!O38,AO!V36='Résultats officiels'!V38,'Résultats officiels'!V39=AO!V37),1,"")))</f>
        <v/>
      </c>
      <c r="U36" s="128" t="str">
        <f>IF(100*V26+W26&gt;100*V27+W27,U26,IF(100*V26+W26&lt;100*V27+W27,U27,IF(X27*X26=1,"-",CONCATENATE(U26," ou ",U27))))</f>
        <v>A1 ou B2 ou C1 ou D2</v>
      </c>
      <c r="V36" s="150"/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1</v>
      </c>
      <c r="AJ36" s="18">
        <f>ROUND(AK36,0)</f>
        <v>2</v>
      </c>
      <c r="AK36" s="19">
        <f>MAX(AL33:AL36)</f>
        <v>2.48</v>
      </c>
      <c r="AL36" s="30">
        <f>SUM(BD36:BG36)+2.48</f>
        <v>2.48</v>
      </c>
      <c r="AM36" s="31" t="str">
        <f>G33</f>
        <v>Nigéria</v>
      </c>
      <c r="AN36" s="27">
        <f>SUM(AR36:AU36)</f>
        <v>0</v>
      </c>
      <c r="AO36" s="32">
        <f>F33+E35+E36</f>
        <v>0</v>
      </c>
      <c r="AP36" s="27">
        <f>E33+F35+F36</f>
        <v>0</v>
      </c>
      <c r="AQ36" s="33">
        <f>AO36-AP36</f>
        <v>0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0</v>
      </c>
      <c r="BB36" s="27">
        <f>10000*(AR36+AT36)+(E36-F36+F33-E33)*100+(E36+F33)</f>
        <v>0</v>
      </c>
      <c r="BC36" s="33">
        <f>10000*(AS36+AT36)+(E35-F35+F33-E33)*100+(E35+F33)</f>
        <v>0</v>
      </c>
      <c r="BD36" s="34">
        <f>-BG33</f>
        <v>0</v>
      </c>
      <c r="BE36" s="35">
        <f>-BG34</f>
        <v>0</v>
      </c>
      <c r="BF36" s="35">
        <f>-BG35</f>
        <v>0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officiels'!H37,AO!E37='Résultats officiels'!E37,'Résultats officiels'!F37=AO!F37),1,""))</f>
        <v/>
      </c>
      <c r="D37" s="71" t="str">
        <f>G32</f>
        <v>Islande</v>
      </c>
      <c r="E37" s="149"/>
      <c r="F37" s="149"/>
      <c r="G37" s="74" t="str">
        <f>D33</f>
        <v>Croatie</v>
      </c>
      <c r="H37" s="95">
        <f t="shared" si="0"/>
        <v>0</v>
      </c>
      <c r="I37" s="118"/>
      <c r="J37" s="119" t="str">
        <f>IF(OR(I35&lt;3,I34&lt;2),"TIRAGE AU SORT !!!"," ")</f>
        <v>TIRAGE AU SORT !!!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officiels'!U39=AO!U37),"E",""))</f>
        <v/>
      </c>
      <c r="R37" s="98" t="str">
        <f>IF('Résultats officiels'!O38=0,"",IF(AND(U36='Résultats officiels'!U38,'Résultats officiels'!U39=AO!U37),"A",""))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B1 ou A2 ou D1 ou C2</v>
      </c>
      <c r="V37" s="151"/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officiels'!U36=AO!U38),"E",""))</f>
        <v/>
      </c>
      <c r="R38" s="98" t="str">
        <f>IF('Résultats officiels'!O38=0,"",IF(AND(U38='Résultats officiels'!U38,'Résultats officiels'!U39=AO!U39),"A",""))</f>
        <v/>
      </c>
      <c r="S38" s="286" t="str">
        <f>IF(O38=0,"",IF(AND(R38="A",O38='Résultats officiels'!O38),1,IF(AND(AO!R39="A",AO!O38='Résultats officiels'!O36),1,"")))</f>
        <v/>
      </c>
      <c r="T38" s="297" t="str">
        <f>IF(O38=0,"",IF(AND(R38="A",O38='Résultats officiels'!O38,V38='Résultats officiels'!V38,'Résultats officiels'!V39=AO!V39),1,IF(AND(AO!R39="A",AO!O38='Résultats officiels'!O36,AO!V38='Résultats officiels'!V36,'Résultats officiels'!V37=AO!V39),1,"")))</f>
        <v/>
      </c>
      <c r="U38" s="125" t="str">
        <f>IF(100*V28+W28&gt;100*V29+W29,U28,IF(100*V28+W28&lt;100*V29+W29,U29,IF(X30*X31=1,"-",CONCATENATE(U28," ou ",U29))))</f>
        <v>B1 ou A2 ou D1 ou C2</v>
      </c>
      <c r="V38" s="150"/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officiels'!U37=AO!U39),"E",""))</f>
        <v/>
      </c>
      <c r="R39" s="98" t="str">
        <f>IF('Résultats officiels'!O36=0,"",IF(AND(U38='Résultats officiels'!U36,'Résultats officiels'!U37=AO!U39),"A",""))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F1 ou E2 ou H1 ou G2</v>
      </c>
      <c r="V39" s="151"/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officiels'!H40,AO!E40='Résultats officiels'!E40,'Résultats officiels'!F40=AO!F40),1,""))</f>
        <v/>
      </c>
      <c r="D40" s="67" t="s">
        <v>83</v>
      </c>
      <c r="E40" s="217"/>
      <c r="F40" s="217"/>
      <c r="G40" s="72" t="s">
        <v>128</v>
      </c>
      <c r="H40" s="95">
        <f t="shared" si="0"/>
        <v>0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officiels'!H41,AO!E41='Résultats officiels'!E41,'Résultats officiels'!F41=AO!F41),1,""))</f>
        <v/>
      </c>
      <c r="D41" s="68" t="s">
        <v>36</v>
      </c>
      <c r="E41" s="217"/>
      <c r="F41" s="217"/>
      <c r="G41" s="73" t="s">
        <v>87</v>
      </c>
      <c r="H41" s="95">
        <f t="shared" si="0"/>
        <v>0</v>
      </c>
      <c r="I41" s="101">
        <f>AI41</f>
        <v>1</v>
      </c>
      <c r="J41" s="122" t="str">
        <f>INDEX(AM41:AM44,MATCH(AK41,$AL41:$AL44,0))</f>
        <v>Costa Rica</v>
      </c>
      <c r="K41" s="103">
        <f>INDEX(AN41:AN44,MATCH(AK41,$AL41:$AL44,0))</f>
        <v>0</v>
      </c>
      <c r="L41" s="104">
        <f>INDEX(AO41:AO44,MATCH(AK41,$AL41:$AL44,0))</f>
        <v>0</v>
      </c>
      <c r="M41" s="103">
        <f>INDEX(AP41:AP44,MATCH(AK41,$AL41:$AL44,0))</f>
        <v>0</v>
      </c>
      <c r="N41" s="123">
        <f>INDEX(AQ41:AQ44,MATCH(AK41,$AL41:$AL44,0))</f>
        <v>0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2</v>
      </c>
      <c r="AK41" s="19">
        <f>MIN(AL41:AL44)</f>
        <v>2.4500000000000002</v>
      </c>
      <c r="AL41" s="20">
        <f>SUM(BD41:BG41)+2.45</f>
        <v>2.4500000000000002</v>
      </c>
      <c r="AM41" s="21" t="str">
        <f>D40</f>
        <v>Costa Rica</v>
      </c>
      <c r="AN41" s="22">
        <f>SUM(AR41:AU41)</f>
        <v>0</v>
      </c>
      <c r="AO41" s="23">
        <f>E40+E42+F44</f>
        <v>0</v>
      </c>
      <c r="AP41" s="22">
        <f>F40+F42+E44</f>
        <v>0</v>
      </c>
      <c r="AQ41" s="24">
        <f>AO41-AP41</f>
        <v>0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0</v>
      </c>
      <c r="BA41" s="22">
        <f>10000*(AS41+AU41)+(E40-F40+F44-E44)*100+(E40+F44)</f>
        <v>0</v>
      </c>
      <c r="BB41" s="22">
        <f>10000*(AT41+AU41)+(F44-E44+E42-F42)*100+(F44+E42)</f>
        <v>0</v>
      </c>
      <c r="BC41" s="24" t="s">
        <v>73</v>
      </c>
      <c r="BD41" s="23" t="s">
        <v>73</v>
      </c>
      <c r="BE41" s="25">
        <f>IF($AN41&gt;$AN42,-0.5,IF($AN42&gt;$AN41,0.5,IF(AW41,-0.5,IF(AV42,0.5,BU41))))</f>
        <v>0</v>
      </c>
      <c r="BF41" s="25">
        <f>IF($AN41&gt;$AN43,-0.5,IF($AN43&gt;$AN41,0.5,IF(AX41,-0.5,IF(AV43,0.5,BV41))))</f>
        <v>0</v>
      </c>
      <c r="BG41" s="26">
        <f>IF($AN41&gt;$AN44,-0.5,IF($AN44&gt;$AN41,0.5,IF(AY41,-0.5,IF(AV44,0.5,BW41))))</f>
        <v>0</v>
      </c>
      <c r="BH41" s="27" t="b">
        <f>AND(AND(AN41=AN42,AN42=AN43,AN43=AN44),AND(AO41=AO42,AO42=AO43,AO43=AO44),AND(AP41=AP42,AP42=AP43,AP43=AP44))</f>
        <v>1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0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 t="str">
        <f>IF(H42=0,"",IF(H42='Résultats officiels'!H42,1,""))</f>
        <v/>
      </c>
      <c r="C42" s="75" t="str">
        <f>IF(H42=0,"",IF(AND(H42='Résultats officiels'!H42,AO!E42='Résultats officiels'!E42,'Résultats officiels'!F42=AO!F42),1,""))</f>
        <v/>
      </c>
      <c r="D42" s="68" t="str">
        <f>D40</f>
        <v>Costa Rica</v>
      </c>
      <c r="E42" s="149"/>
      <c r="F42" s="149"/>
      <c r="G42" s="73" t="str">
        <f>D41</f>
        <v>Brésil</v>
      </c>
      <c r="H42" s="95">
        <f t="shared" si="0"/>
        <v>0</v>
      </c>
      <c r="I42" s="106">
        <f>AI42</f>
        <v>1</v>
      </c>
      <c r="J42" s="124" t="str">
        <f>INDEX(AM41:AM44,MATCH(AK42,$AL41:$AL44,0))</f>
        <v>Serbie</v>
      </c>
      <c r="K42" s="108">
        <f>INDEX(AN41:AN44,MATCH(AK42,$AL41:$AL44,0))</f>
        <v>0</v>
      </c>
      <c r="L42" s="109">
        <f>INDEX(AO41:AO44,MATCH(AK42,$AL41:$AL44,0))</f>
        <v>0</v>
      </c>
      <c r="M42" s="108">
        <f>INDEX(AP41:AP44,MATCH(AK42,$AL41:$AL44,0))</f>
        <v>0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1</v>
      </c>
      <c r="AJ42" s="18">
        <f>ROUND(AK42,0)</f>
        <v>2</v>
      </c>
      <c r="AK42" s="19">
        <f>MAX(MIN(AL41:AL43),MIN(AL41,AL42,AL44),MIN(AL41,AL43,AL44),MIN(AL42:AL44))</f>
        <v>2.46</v>
      </c>
      <c r="AL42" s="28">
        <f>SUM(BD42:BG42)+2.46</f>
        <v>2.46</v>
      </c>
      <c r="AM42" s="21" t="str">
        <f>G40</f>
        <v>Serbie</v>
      </c>
      <c r="AN42" s="22">
        <f>SUM(AR42:AU42)</f>
        <v>0</v>
      </c>
      <c r="AO42" s="23">
        <f>F40+F43+E45</f>
        <v>0</v>
      </c>
      <c r="AP42" s="22">
        <f>E40+E43+F45</f>
        <v>0</v>
      </c>
      <c r="AQ42" s="24">
        <f>AO42-AP42</f>
        <v>0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0</v>
      </c>
      <c r="BA42" s="22">
        <f>10000*(AR42+AU42)+(F40-E40+F43-E43)*100+(F40+F43)</f>
        <v>0</v>
      </c>
      <c r="BB42" s="22" t="s">
        <v>73</v>
      </c>
      <c r="BC42" s="24">
        <f>10000*(AT42+AU42)+(F43-E43+E45-F45)*100+(F43+E45)</f>
        <v>0</v>
      </c>
      <c r="BD42" s="29">
        <f>-BE41</f>
        <v>0</v>
      </c>
      <c r="BE42" s="22" t="s">
        <v>73</v>
      </c>
      <c r="BF42" s="25">
        <f>IF($AN42&gt;$AN43,-0.5,IF($AN43&gt;$AN42,0.5,IF(AX42,-0.5,IF(AW43,0.5,BV42))))</f>
        <v>0</v>
      </c>
      <c r="BG42" s="26">
        <f>IF($AN42&gt;$AN44,-0.5,IF($AN44&gt;$AN42,0.5,IF(AY42,-0.5,IF(AW44,0.5,BW42))))</f>
        <v>0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officiels'!H43,AO!E43='Résultats officiels'!E43,'Résultats officiels'!F43=AO!F43),1,""))</f>
        <v/>
      </c>
      <c r="D43" s="68" t="str">
        <f>G41</f>
        <v>Suisse</v>
      </c>
      <c r="E43" s="149"/>
      <c r="F43" s="149"/>
      <c r="G43" s="73" t="str">
        <f>G40</f>
        <v>Serbie</v>
      </c>
      <c r="H43" s="95">
        <f t="shared" si="0"/>
        <v>0</v>
      </c>
      <c r="I43" s="106">
        <f>AI43</f>
        <v>1</v>
      </c>
      <c r="J43" s="68" t="str">
        <f>INDEX(AM41:AM44,MATCH(AK43,$AL41:$AL44,0))</f>
        <v>Brésil</v>
      </c>
      <c r="K43" s="111">
        <f>INDEX(AN41:AN44,MATCH(AK43,$AL41:$AL44,0))</f>
        <v>0</v>
      </c>
      <c r="L43" s="112">
        <f>INDEX(AO41:AO44,MATCH(AK43,$AL41:$AL44,0))</f>
        <v>0</v>
      </c>
      <c r="M43" s="111">
        <f>INDEX(AP41:AP44,MATCH(AK43,$AL41:$AL44,0))</f>
        <v>0</v>
      </c>
      <c r="N43" s="113">
        <f>INDEX(AQ41:AQ44,MATCH(AK43,$AL41:$AL44,0))</f>
        <v>0</v>
      </c>
      <c r="O43" s="173"/>
      <c r="P43" s="173"/>
      <c r="Q43" s="97" t="str">
        <f>IF(AND('Résultats officiels'!O41&gt;0,U43='Résultats officiels'!U43),"E",IF(AND('Résultats officiels'!O41&gt;0,'Résultats officiels'!U44=AO!U43),"E",""))</f>
        <v/>
      </c>
      <c r="R43" s="98" t="str">
        <f>IF('Résultats officiels'!O41=0,"",IF(AND(U43='Résultats officiels'!U43,'Résultats officiels'!U44=AO!U44),"A",""))</f>
        <v/>
      </c>
      <c r="S43" s="286" t="str">
        <f>IF(O41=0,"",IF(AND(R43="A",O41='Résultats officiels'!O41),1,IF(AND(AO!R44="A",AO!O41='Résultats officiels'!O41),1,"")))</f>
        <v/>
      </c>
      <c r="T43" s="287" t="str">
        <f>IF(O41=0,"",IF(AND(R43="A",O41='Résultats officiels'!O41,V43='Résultats officiels'!V43,'Résultats officiels'!V44=AO!V44),1,IF(AND(AO!R44="A",AO!O41='Résultats officiels'!O41,AO!V43='Résultats officiels'!V44,'Résultats officiels'!V43=AO!V44),1,"")))</f>
        <v/>
      </c>
      <c r="U43" s="125" t="str">
        <f>IF(100*V36+W36&gt;100*V37+W37,U36,IF(100*V36+W36&lt;100*V37+W37,U37," - "))</f>
        <v xml:space="preserve"> - </v>
      </c>
      <c r="V43" s="150"/>
      <c r="W43" s="100"/>
      <c r="X43" s="147" t="str">
        <f>IF(AND('Résultats officiels'!X41&gt;0,AA43='Résultats officiels'!AA43),"E",IF(AND('Résultats officiels'!X41&gt;0,'Résultats officiels'!AA44=AO!AA43),"E",""))</f>
        <v/>
      </c>
      <c r="Y43" s="286" t="str">
        <f>IF(X41=0,"",IF(AND(X45="A",X41='Résultats officiels'!X41),1,IF(AND(X46="A",AO!X41='Résultats officiels'!X41),1,"")))</f>
        <v/>
      </c>
      <c r="Z43" s="287" t="str">
        <f>IF(X41=0,"",IF(AND(X45="A",X41='Résultats officiels'!X41,AB43='Résultats officiels'!AB43,'Résultats officiels'!AB44=AO!AB44),1,IF(AND(AO!X46="A",AO!X41='Résultats officiels'!X41,AO!AB43='Résultats officiels'!AB44,'Résultats officiels'!AB43=AO!AB44),1,"")))</f>
        <v/>
      </c>
      <c r="AA43" s="100" t="str">
        <f>IF(100*V36+W36&gt;100*V37+W37,U37,IF(100*V36+W36&lt;100*V37+W37,U36," - "))</f>
        <v xml:space="preserve"> - </v>
      </c>
      <c r="AB43" s="149"/>
      <c r="AC43" s="100"/>
      <c r="AD43" s="80"/>
      <c r="AE43" s="80"/>
      <c r="AF43" s="1"/>
      <c r="AG43" s="1"/>
      <c r="AH43" s="1"/>
      <c r="AI43" s="17">
        <f>IF(ROUND(AK43,0)=ROUND(AK42,0),AI42,3)</f>
        <v>1</v>
      </c>
      <c r="AJ43" s="18">
        <f>ROUND(AK43,0)</f>
        <v>2</v>
      </c>
      <c r="AK43" s="19">
        <f>MIN(MAX(AL41:AL43),MAX(AL41,AL42,AL44),MAX(AL41,AL43,AL44),MAX(AL42:AL44))</f>
        <v>2.4700000000000002</v>
      </c>
      <c r="AL43" s="28">
        <f>SUM(BD43:BG43)+2.47</f>
        <v>2.4700000000000002</v>
      </c>
      <c r="AM43" s="21" t="str">
        <f>D41</f>
        <v>Brésil</v>
      </c>
      <c r="AN43" s="22">
        <f>SUM(AR43:AU43)</f>
        <v>0</v>
      </c>
      <c r="AO43" s="23">
        <f>E41+F42+F45</f>
        <v>0</v>
      </c>
      <c r="AP43" s="22">
        <f>F41+E42+E45</f>
        <v>0</v>
      </c>
      <c r="AQ43" s="24">
        <f>AO43-AP43</f>
        <v>0</v>
      </c>
      <c r="AR43" s="22">
        <f>IF(ISBLANK(F42),0,IF(AT41=3,0,IF(AT41=1,1,3)))</f>
        <v>0</v>
      </c>
      <c r="AS43" s="22">
        <f>IF(ISBLANK(F45),0,IF(F45&gt;E45,3,IF(F45=E45,1,0)))</f>
        <v>0</v>
      </c>
      <c r="AT43" s="22" t="s">
        <v>73</v>
      </c>
      <c r="AU43" s="22">
        <f>IF(ISBLANK(E41),0,IF(E41&gt;F41,3,IF(E41=F41,1,0)))</f>
        <v>0</v>
      </c>
      <c r="AV43" s="23" t="b">
        <f>10*(AQ41-AQ43)+AO41-AO43&lt;0</f>
        <v>0</v>
      </c>
      <c r="AW43" s="22" t="b">
        <f>10*(AQ42-AQ43)+AO42-AO43&lt;0</f>
        <v>0</v>
      </c>
      <c r="AX43" s="22" t="s">
        <v>73</v>
      </c>
      <c r="AY43" s="24" t="b">
        <f>10*(AQ43-AQ44)+AO43-AO44&gt;0</f>
        <v>0</v>
      </c>
      <c r="AZ43" s="23">
        <f>10000*(AR43+AS43)+(F42-E42+F45-E45)*100+(F42+F45)</f>
        <v>0</v>
      </c>
      <c r="BA43" s="22" t="s">
        <v>73</v>
      </c>
      <c r="BB43" s="22">
        <f>10000*(AR43+AU43)+(E41-F41+F42-E42)*100+(E41+F42)</f>
        <v>0</v>
      </c>
      <c r="BC43" s="24">
        <f>10000*(AS43+AU43)+(E41-F41+F45-E45)*100+(E41+F45)</f>
        <v>0</v>
      </c>
      <c r="BD43" s="29">
        <f>-BF41</f>
        <v>0</v>
      </c>
      <c r="BE43" s="25">
        <f>-BF42</f>
        <v>0</v>
      </c>
      <c r="BF43" s="25" t="s">
        <v>73</v>
      </c>
      <c r="BG43" s="26">
        <f>IF($AN43&gt;$AN44,-0.5,IF($AN44&gt;$AN43,0.5,IF(AY43,-0.5,IF(AX44,0.5,BW43))))</f>
        <v>0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officiels'!H44,AO!E44='Résultats officiels'!E44,'Résultats officiels'!F44=AO!F44),1,""))</f>
        <v/>
      </c>
      <c r="D44" s="68" t="str">
        <f>G41</f>
        <v>Suisse</v>
      </c>
      <c r="E44" s="149"/>
      <c r="F44" s="149"/>
      <c r="G44" s="73" t="str">
        <f>D40</f>
        <v>Costa Rica</v>
      </c>
      <c r="H44" s="95">
        <f t="shared" si="0"/>
        <v>0</v>
      </c>
      <c r="I44" s="114">
        <f>AI44</f>
        <v>1</v>
      </c>
      <c r="J44" s="71" t="str">
        <f>INDEX(AM41:AM44,MATCH(AK44,$AL41:$AL44,0))</f>
        <v>Suisse</v>
      </c>
      <c r="K44" s="115">
        <f>INDEX(AN41:AN44,MATCH(AK44,$AL41:$AL44,0))</f>
        <v>0</v>
      </c>
      <c r="L44" s="116">
        <f>INDEX(AO41:AO44,MATCH(AK44,$AL41:$AL44,0))</f>
        <v>0</v>
      </c>
      <c r="M44" s="115">
        <f>INDEX(AP41:AP44,MATCH(AK44,$AL41:$AL44,0))</f>
        <v>0</v>
      </c>
      <c r="N44" s="117">
        <f>INDEX(AQ41:AQ44,MATCH(AK44,$AL41:$AL44,0))</f>
        <v>0</v>
      </c>
      <c r="O44" s="173"/>
      <c r="P44" s="173"/>
      <c r="Q44" s="97" t="str">
        <f>IF(AND('Résultats officiels'!O41&gt;0,U44='Résultats officiels'!U44),"E",IF(AND('Résultats officiels'!O41&gt;0,'Résultats officiels'!U43=AO!U44),"E",""))</f>
        <v/>
      </c>
      <c r="R44" s="98" t="str">
        <f>IF('Résultats officiels'!O41=0,"",IF(AND(U43='Résultats officiels'!U44,'Résultats officiels'!U43=AO!U44),"A",""))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 xml:space="preserve"> - </v>
      </c>
      <c r="V44" s="151"/>
      <c r="W44" s="100"/>
      <c r="X44" s="147" t="str">
        <f>IF(AND('Résultats officiels'!X41&gt;0,AA44='Résultats officiels'!AA44),"E",IF(AND('Résultats officiels'!X41&gt;0,'Résultats officiels'!AA43=AO!AA44),"E",""))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 xml:space="preserve"> - </v>
      </c>
      <c r="AB44" s="151"/>
      <c r="AC44" s="100"/>
      <c r="AD44" s="80"/>
      <c r="AE44" s="80"/>
      <c r="AF44" s="1"/>
      <c r="AG44" s="1"/>
      <c r="AH44" s="1"/>
      <c r="AI44" s="17">
        <f>IF(ROUND(AK44,0)=ROUND(AK43,0),AI43,4)</f>
        <v>1</v>
      </c>
      <c r="AJ44" s="18">
        <f>ROUND(AK44,0)</f>
        <v>2</v>
      </c>
      <c r="AK44" s="19">
        <f>MAX(AL41:AL44)</f>
        <v>2.48</v>
      </c>
      <c r="AL44" s="30">
        <f>SUM(BD44:BG44)+2.48</f>
        <v>2.48</v>
      </c>
      <c r="AM44" s="31" t="str">
        <f>G41</f>
        <v>Suisse</v>
      </c>
      <c r="AN44" s="27">
        <f>SUM(AR44:AU44)</f>
        <v>0</v>
      </c>
      <c r="AO44" s="32">
        <f>F41+E43+E44</f>
        <v>0</v>
      </c>
      <c r="AP44" s="27">
        <f>E41+F43+F44</f>
        <v>0</v>
      </c>
      <c r="AQ44" s="33">
        <f>AO44-AP44</f>
        <v>0</v>
      </c>
      <c r="AR44" s="27">
        <f>IF(ISBLANK(E44),0,IF(AU41=3,0,IF(AU41=1,1,3)))</f>
        <v>0</v>
      </c>
      <c r="AS44" s="27">
        <f>IF(ISBLANK(E43),0,IF(AU42=3,0,IF(AU42=1,1,3)))</f>
        <v>0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0</v>
      </c>
      <c r="AW44" s="27" t="b">
        <f>10*(AQ42-AQ44)+AO42-AO44&lt;0</f>
        <v>0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0</v>
      </c>
      <c r="BB44" s="27">
        <f>10000*(AR44+AT44)+(E44-F44+F41-E41)*100+(E44+F41)</f>
        <v>0</v>
      </c>
      <c r="BC44" s="33">
        <f>10000*(AS44+AT44)+(E43-F43+F41-E41)*100+(E43+F41)</f>
        <v>0</v>
      </c>
      <c r="BD44" s="34">
        <f>-BG41</f>
        <v>0</v>
      </c>
      <c r="BE44" s="35">
        <f>-BG42</f>
        <v>0</v>
      </c>
      <c r="BF44" s="35">
        <f>-BG43</f>
        <v>0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 t="str">
        <f>IF(H45=0,"",IF(H45='Résultats officiels'!H45,1,""))</f>
        <v/>
      </c>
      <c r="C45" s="75" t="str">
        <f>IF(H45=0,"",IF(AND(H45='Résultats officiels'!H45,AO!E45='Résultats officiels'!E45,'Résultats officiels'!F45=AO!F45),1,""))</f>
        <v/>
      </c>
      <c r="D45" s="71" t="str">
        <f>G40</f>
        <v>Serbie</v>
      </c>
      <c r="E45" s="149"/>
      <c r="F45" s="149"/>
      <c r="G45" s="74" t="str">
        <f>D41</f>
        <v>Brésil</v>
      </c>
      <c r="H45" s="95">
        <f t="shared" si="0"/>
        <v>0</v>
      </c>
      <c r="I45" s="118"/>
      <c r="J45" s="119" t="str">
        <f>IF(OR(I43&lt;3,I42&lt;2),"TIRAGE AU SORT !!!"," ")</f>
        <v>TIRAGE AU SORT !!!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officiels'!AA44=AO!AA44),"A",""))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officiels'!U46=AO!U46),"C","")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-</v>
      </c>
      <c r="V46" s="130"/>
      <c r="W46" s="95"/>
      <c r="X46" s="148" t="str">
        <f>IF('Résultats officiels'!X41=0,"",IF(AND(AA43='Résultats officiels'!AA44,'Résultats officiels'!AA43=AO!AA44),"A",""))</f>
        <v/>
      </c>
      <c r="Y46" s="288" t="s">
        <v>92</v>
      </c>
      <c r="Z46" s="257"/>
      <c r="AA46" s="282" t="str">
        <f>IF(100*V43+W43&gt;100*V44+W44,U44,IF(100*V44+W44&gt;100*V43+W43,U43,"-"))</f>
        <v>-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officiels'!AA46=AO!AA46),"S","")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officiels'!H48,AO!E48='Résultats officiels'!E48,'Résultats officiels'!F48=AO!F48),1,""))</f>
        <v/>
      </c>
      <c r="D48" s="67" t="s">
        <v>100</v>
      </c>
      <c r="E48" s="217"/>
      <c r="F48" s="217"/>
      <c r="G48" s="72" t="s">
        <v>72</v>
      </c>
      <c r="H48" s="95">
        <f t="shared" si="0"/>
        <v>0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-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officiels'!H49,AO!E49='Résultats officiels'!E49,'Résultats officiels'!F49=AO!F49),1,""))</f>
        <v/>
      </c>
      <c r="D49" s="68" t="s">
        <v>129</v>
      </c>
      <c r="E49" s="217"/>
      <c r="F49" s="217"/>
      <c r="G49" s="73" t="s">
        <v>105</v>
      </c>
      <c r="H49" s="95">
        <f t="shared" si="0"/>
        <v>0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0</v>
      </c>
      <c r="L49" s="104">
        <f>INDEX(AO49:AO52,MATCH(AK49,$AL49:$AL52,0))</f>
        <v>0</v>
      </c>
      <c r="M49" s="103">
        <f>INDEX(AP49:AP52,MATCH(AK49,$AL49:$AL52,0))</f>
        <v>0</v>
      </c>
      <c r="N49" s="123">
        <f>INDEX(AQ49:AQ52,MATCH(AK49,$AL49:$AL52,0))</f>
        <v>0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2</v>
      </c>
      <c r="AK49" s="19">
        <f>MIN(AL49:AL52)</f>
        <v>2.4500000000000002</v>
      </c>
      <c r="AL49" s="20">
        <f>SUM(BD49:BG49)+2.45</f>
        <v>2.4500000000000002</v>
      </c>
      <c r="AM49" s="21" t="str">
        <f>D48</f>
        <v>Allemagne</v>
      </c>
      <c r="AN49" s="22">
        <f>SUM(AR49:AU49)</f>
        <v>0</v>
      </c>
      <c r="AO49" s="23">
        <f>E48+E50+F52</f>
        <v>0</v>
      </c>
      <c r="AP49" s="22">
        <f>F48+F50+E52</f>
        <v>0</v>
      </c>
      <c r="AQ49" s="24">
        <f>AO49-AP49</f>
        <v>0</v>
      </c>
      <c r="AR49" s="22" t="s">
        <v>73</v>
      </c>
      <c r="AS49" s="22">
        <f>IF(ISBLANK(E48),0,IF(E48&gt;F48,3,IF(E48=F48,1,0)))</f>
        <v>0</v>
      </c>
      <c r="AT49" s="22">
        <f>IF(ISBLANK(E50),0,IF(E50&gt;F50,3,IF(E50=F50,1,0)))</f>
        <v>0</v>
      </c>
      <c r="AU49" s="22">
        <f>IF(ISBLANK(F52),0,IF(F52&gt;E52,3,IF(F52=E52,1,0)))</f>
        <v>0</v>
      </c>
      <c r="AV49" s="23" t="s">
        <v>73</v>
      </c>
      <c r="AW49" s="22" t="b">
        <f>(10*(AQ49-AQ50)+AO49-AO50&gt;0)</f>
        <v>0</v>
      </c>
      <c r="AX49" s="22" t="b">
        <f>10*(AQ49-AQ51)+AO49-AO51&gt;0</f>
        <v>0</v>
      </c>
      <c r="AY49" s="24" t="b">
        <f>10*(AQ49-AQ52)+AO49-AO52&gt;0</f>
        <v>0</v>
      </c>
      <c r="AZ49" s="23">
        <f>10000*(AS49+AT49)+(E50-F50+E48-F48)*100+(E50+E48)</f>
        <v>0</v>
      </c>
      <c r="BA49" s="22">
        <f>10000*(AS49+AU49)+(E48-F48+F52-E52)*100+(E48+F52)</f>
        <v>0</v>
      </c>
      <c r="BB49" s="22">
        <f>10000*(AT49+AU49)+(F52-E52+E50-F50)*100+(F52+E50)</f>
        <v>0</v>
      </c>
      <c r="BC49" s="24" t="s">
        <v>73</v>
      </c>
      <c r="BD49" s="23" t="s">
        <v>73</v>
      </c>
      <c r="BE49" s="25">
        <f>IF($AN49&gt;$AN50,-0.5,IF($AN50&gt;$AN49,0.5,IF(AW49,-0.5,IF(AV50,0.5,BU49))))</f>
        <v>0</v>
      </c>
      <c r="BF49" s="25">
        <f>IF($AN49&gt;$AN51,-0.5,IF($AN51&gt;$AN49,0.5,IF(AX49,-0.5,IF(AV51,0.5,BV49))))</f>
        <v>0</v>
      </c>
      <c r="BG49" s="26">
        <f>IF($AN49&gt;$AN52,-0.5,IF($AN52&gt;$AN49,0.5,IF(AY49,-0.5,IF(AV52,0.5,BW49))))</f>
        <v>0</v>
      </c>
      <c r="BH49" s="27" t="b">
        <f>AND(AND(AN49=AN50,AN50=AN51,AN51=AN52),AND(AO49=AO50,AO50=AO51,AO51=AO52),AND(AP49=AP50,AP50=AP51,AP51=AP52))</f>
        <v>1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0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 t="str">
        <f>IF(H50=0,"",IF(H50='Résultats officiels'!H50,1,""))</f>
        <v/>
      </c>
      <c r="C50" s="75" t="str">
        <f>IF(H50=0,"",IF(AND(H50='Résultats officiels'!H50,AO!E50='Résultats officiels'!E50,'Résultats officiels'!F50=AO!F50),1,""))</f>
        <v/>
      </c>
      <c r="D50" s="68" t="str">
        <f>D48</f>
        <v>Allemagne</v>
      </c>
      <c r="E50" s="149"/>
      <c r="F50" s="149"/>
      <c r="G50" s="73" t="str">
        <f>D49</f>
        <v>Suède</v>
      </c>
      <c r="H50" s="95">
        <f t="shared" si="0"/>
        <v>0</v>
      </c>
      <c r="I50" s="106">
        <f>AI50</f>
        <v>1</v>
      </c>
      <c r="J50" s="124" t="str">
        <f>INDEX(AM49:AM52,MATCH(AK50,$AL49:$AL52,0))</f>
        <v>Mexique</v>
      </c>
      <c r="K50" s="108">
        <f>INDEX(AN49:AN52,MATCH(AK50,$AL49:$AL52,0))</f>
        <v>0</v>
      </c>
      <c r="L50" s="109">
        <f>INDEX(AO49:AO52,MATCH(AK50,$AL49:$AL52,0))</f>
        <v>0</v>
      </c>
      <c r="M50" s="108">
        <f>INDEX(AP49:AP52,MATCH(AK50,$AL49:$AL52,0))</f>
        <v>0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-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1</v>
      </c>
      <c r="AJ50" s="18">
        <f>ROUND(AK50,0)</f>
        <v>2</v>
      </c>
      <c r="AK50" s="19">
        <f>MAX(MIN(AL49:AL51),MIN(AL49,AL50,AL52),MIN(AL49,AL51,AL52),MIN(AL50:AL52))</f>
        <v>2.46</v>
      </c>
      <c r="AL50" s="28">
        <f>SUM(BD50:BG50)+2.46</f>
        <v>2.46</v>
      </c>
      <c r="AM50" s="21" t="str">
        <f>G48</f>
        <v>Mexique</v>
      </c>
      <c r="AN50" s="22">
        <f>SUM(AR50:AU50)</f>
        <v>0</v>
      </c>
      <c r="AO50" s="23">
        <f>F48+F51+E53</f>
        <v>0</v>
      </c>
      <c r="AP50" s="22">
        <f>E48+E51+F53</f>
        <v>0</v>
      </c>
      <c r="AQ50" s="24">
        <f>AO50-AP50</f>
        <v>0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0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0</v>
      </c>
      <c r="AZ50" s="23">
        <f>10000*(AR50+AT50)+(F48-E48+E53-F53)*100+(F48+E53)</f>
        <v>0</v>
      </c>
      <c r="BA50" s="22">
        <f>10000*(AR50+AU50)+(F48-E48+F51-E51)*100+(F48+F51)</f>
        <v>0</v>
      </c>
      <c r="BB50" s="22" t="s">
        <v>73</v>
      </c>
      <c r="BC50" s="24">
        <f>10000*(AT50+AU50)+(F51-E51+E53-F53)*100+(F51+E53)</f>
        <v>0</v>
      </c>
      <c r="BD50" s="29">
        <f>-BE49</f>
        <v>0</v>
      </c>
      <c r="BE50" s="22" t="s">
        <v>73</v>
      </c>
      <c r="BF50" s="25">
        <f>IF($AN50&gt;$AN51,-0.5,IF($AN51&gt;$AN50,0.5,IF(AX50,-0.5,IF(AW51,0.5,BV50))))</f>
        <v>0</v>
      </c>
      <c r="BG50" s="26">
        <f>IF($AN50&gt;$AN52,-0.5,IF($AN52&gt;$AN50,0.5,IF(AY50,-0.5,IF(AW52,0.5,BW50))))</f>
        <v>0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officiels'!H51,AO!E51='Résultats officiels'!E51,'Résultats officiels'!F51=AO!F51),1,""))</f>
        <v/>
      </c>
      <c r="D51" s="68" t="str">
        <f>G49</f>
        <v>Corée du Sud</v>
      </c>
      <c r="E51" s="149"/>
      <c r="F51" s="149"/>
      <c r="G51" s="73" t="str">
        <f>G48</f>
        <v>Mexique</v>
      </c>
      <c r="H51" s="95">
        <f t="shared" si="0"/>
        <v>0</v>
      </c>
      <c r="I51" s="106">
        <f>AI51</f>
        <v>1</v>
      </c>
      <c r="J51" s="68" t="str">
        <f>INDEX(AM49:AM52,MATCH(AK51,$AL49:$AL52,0))</f>
        <v>Suède</v>
      </c>
      <c r="K51" s="111">
        <f>INDEX(AN49:AN52,MATCH(AK51,$AL49:$AL52,0))</f>
        <v>0</v>
      </c>
      <c r="L51" s="112">
        <f>INDEX(AO49:AO52,MATCH(AK51,$AL49:$AL52,0))</f>
        <v>0</v>
      </c>
      <c r="M51" s="111">
        <f>INDEX(AP49:AP52,MATCH(AK51,$AL49:$AL52,0))</f>
        <v>0</v>
      </c>
      <c r="N51" s="113">
        <f>INDEX(AQ49:AQ52,MATCH(AK51,$AL49:$AL52,0))</f>
        <v>0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0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1</v>
      </c>
      <c r="AJ51" s="18">
        <f>ROUND(AK51,0)</f>
        <v>2</v>
      </c>
      <c r="AK51" s="19">
        <f>MIN(MAX(AL49:AL51),MAX(AL49,AL50,AL52),MAX(AL49,AL51,AL52),MAX(AL50:AL52))</f>
        <v>2.4700000000000002</v>
      </c>
      <c r="AL51" s="28">
        <f>SUM(BD51:BG51)+2.47</f>
        <v>2.4700000000000002</v>
      </c>
      <c r="AM51" s="21" t="str">
        <f>D49</f>
        <v>Suède</v>
      </c>
      <c r="AN51" s="22">
        <f>SUM(AR51:AU51)</f>
        <v>0</v>
      </c>
      <c r="AO51" s="23">
        <f>E49+F50+F53</f>
        <v>0</v>
      </c>
      <c r="AP51" s="22">
        <f>F49+E50+E53</f>
        <v>0</v>
      </c>
      <c r="AQ51" s="24">
        <f>AO51-AP51</f>
        <v>0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0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0</v>
      </c>
      <c r="AZ51" s="23">
        <f>10000*(AR51+AS51)+(F50-E50+F53-E53)*100+(F50+F53)</f>
        <v>0</v>
      </c>
      <c r="BA51" s="22" t="s">
        <v>73</v>
      </c>
      <c r="BB51" s="22">
        <f>10000*(AR51+AU51)+(E49-F49+F50-E50)*100+(E49+F50)</f>
        <v>0</v>
      </c>
      <c r="BC51" s="24">
        <f>10000*(AS51+AU51)+(E49-F49+F53-E53)*100+(E49+F53)</f>
        <v>0</v>
      </c>
      <c r="BD51" s="29">
        <f>-BF49</f>
        <v>0</v>
      </c>
      <c r="BE51" s="25">
        <f>-BF50</f>
        <v>0</v>
      </c>
      <c r="BF51" s="25" t="s">
        <v>73</v>
      </c>
      <c r="BG51" s="26">
        <f>IF($AN51&gt;$AN52,-0.5,IF($AN52&gt;$AN51,0.5,IF(AY51,-0.5,IF(AX52,0.5,BW51))))</f>
        <v>0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officiels'!H52,AO!E52='Résultats officiels'!E52,'Résultats officiels'!F52=AO!F52),1,""))</f>
        <v/>
      </c>
      <c r="D52" s="68" t="str">
        <f>G49</f>
        <v>Corée du Sud</v>
      </c>
      <c r="E52" s="149"/>
      <c r="F52" s="149"/>
      <c r="G52" s="73" t="str">
        <f>D48</f>
        <v>Allemagne</v>
      </c>
      <c r="H52" s="95">
        <f t="shared" si="0"/>
        <v>0</v>
      </c>
      <c r="I52" s="114">
        <f>AI52</f>
        <v>1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0</v>
      </c>
      <c r="M52" s="115">
        <f>INDEX(AP49:AP52,MATCH(AK52,$AL49:$AL52,0))</f>
        <v>0</v>
      </c>
      <c r="N52" s="117">
        <f>INDEX(AQ49:AQ52,MATCH(AK52,$AL49:$AL52,0))</f>
        <v>0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1</v>
      </c>
      <c r="AJ52" s="18">
        <f>ROUND(AK52,0)</f>
        <v>2</v>
      </c>
      <c r="AK52" s="19">
        <f>MAX(AL49:AL52)</f>
        <v>2.48</v>
      </c>
      <c r="AL52" s="30">
        <f>SUM(BD52:BG52)+2.48</f>
        <v>2.48</v>
      </c>
      <c r="AM52" s="31" t="str">
        <f>G49</f>
        <v>Corée du Sud</v>
      </c>
      <c r="AN52" s="27">
        <f>SUM(AR52:AU52)</f>
        <v>0</v>
      </c>
      <c r="AO52" s="32">
        <f>F49+E51+E52</f>
        <v>0</v>
      </c>
      <c r="AP52" s="27">
        <f>E49+F51+F52</f>
        <v>0</v>
      </c>
      <c r="AQ52" s="33">
        <f>AO52-AP52</f>
        <v>0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0</v>
      </c>
      <c r="BB52" s="27">
        <f>10000*(AR52+AT52)+(E52-F52+F49-E49)*100+(E52+F49)</f>
        <v>0</v>
      </c>
      <c r="BC52" s="33">
        <f>10000*(AS52+AT52)+(E51-F51+F49-E49)*100+(E51+F49)</f>
        <v>0</v>
      </c>
      <c r="BD52" s="34">
        <f>-BG49</f>
        <v>0</v>
      </c>
      <c r="BE52" s="35">
        <f>-BG50</f>
        <v>0</v>
      </c>
      <c r="BF52" s="35">
        <f>-BG51</f>
        <v>0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officiels'!H53,AO!E53='Résultats officiels'!E53,'Résultats officiels'!F53=AO!F53),1,""))</f>
        <v/>
      </c>
      <c r="D53" s="71" t="str">
        <f>G48</f>
        <v>Mexique</v>
      </c>
      <c r="E53" s="149"/>
      <c r="F53" s="149"/>
      <c r="G53" s="74" t="str">
        <f>D49</f>
        <v>Suède</v>
      </c>
      <c r="H53" s="95">
        <f t="shared" si="0"/>
        <v>0</v>
      </c>
      <c r="I53" s="118"/>
      <c r="J53" s="119" t="str">
        <f>IF(OR(I51&lt;3,I50&lt;2),"TIRAGE AU SORT !!!"," ")</f>
        <v>TIRAGE AU SORT !!!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0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0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 t="str">
        <f>IF(H56=0,"",IF(H56='Résultats officiels'!H56,1,""))</f>
        <v/>
      </c>
      <c r="C56" s="75" t="str">
        <f>IF(H56=0,"",IF(AND(H56='Résultats officiels'!H56,AO!E56='Résultats officiels'!E56,'Résultats officiels'!F56=AO!F56),1,""))</f>
        <v/>
      </c>
      <c r="D56" s="67" t="s">
        <v>103</v>
      </c>
      <c r="E56" s="217"/>
      <c r="F56" s="217"/>
      <c r="G56" s="72" t="s">
        <v>130</v>
      </c>
      <c r="H56" s="95">
        <f t="shared" si="0"/>
        <v>0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 t="str">
        <f>IF(H57=0,"",IF(H57='Résultats officiels'!H57,1,""))</f>
        <v/>
      </c>
      <c r="C57" s="75" t="str">
        <f>IF(H57=0,"",IF(AND(H57='Résultats officiels'!H57,AO!E57='Résultats officiels'!E57,'Résultats officiels'!F57=AO!F57),1,""))</f>
        <v/>
      </c>
      <c r="D57" s="68" t="s">
        <v>131</v>
      </c>
      <c r="E57" s="217"/>
      <c r="F57" s="217"/>
      <c r="G57" s="73" t="s">
        <v>84</v>
      </c>
      <c r="H57" s="95">
        <f t="shared" si="0"/>
        <v>0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0</v>
      </c>
      <c r="L57" s="104">
        <f>INDEX(AO57:AO60,MATCH(AK57,$AL57:$AL60,0))</f>
        <v>0</v>
      </c>
      <c r="M57" s="103">
        <f>INDEX(AP57:AP60,MATCH(AK57,$AL57:$AL60,0))</f>
        <v>0</v>
      </c>
      <c r="N57" s="123">
        <f>INDEX(AQ57:AQ60,MATCH(AK57,$AL57:$AL60,0))</f>
        <v>0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0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2</v>
      </c>
      <c r="AK57" s="43">
        <f>MIN(AL57:AL60)</f>
        <v>2.4500000000000002</v>
      </c>
      <c r="AL57" s="44">
        <f>SUM(BD57:BG57)+2.45</f>
        <v>2.4500000000000002</v>
      </c>
      <c r="AM57" s="45" t="str">
        <f>D56</f>
        <v>Belgique</v>
      </c>
      <c r="AN57" s="46">
        <f>SUM(AR57:AU57)</f>
        <v>0</v>
      </c>
      <c r="AO57" s="47">
        <f>E56+E58+F60</f>
        <v>0</v>
      </c>
      <c r="AP57" s="46">
        <f>F56+F58+E60</f>
        <v>0</v>
      </c>
      <c r="AQ57" s="48">
        <f>AO57-AP57</f>
        <v>0</v>
      </c>
      <c r="AR57" s="46" t="s">
        <v>73</v>
      </c>
      <c r="AS57" s="46">
        <f>IF(ISBLANK(E56),0,IF(E56&gt;F56,3,IF(E56=F56,1,0)))</f>
        <v>0</v>
      </c>
      <c r="AT57" s="46">
        <f>IF(ISBLANK(E58),0,IF(E58&gt;F58,3,IF(E58=F58,1,0)))</f>
        <v>0</v>
      </c>
      <c r="AU57" s="46">
        <f>IF(ISBLANK(F60),0,IF(F60&gt;E60,3,IF(F60=E60,1,0)))</f>
        <v>0</v>
      </c>
      <c r="AV57" s="47" t="s">
        <v>73</v>
      </c>
      <c r="AW57" s="46" t="b">
        <f>(10*(AQ57-AQ58)+AO57-AO58&gt;0)</f>
        <v>0</v>
      </c>
      <c r="AX57" s="46" t="b">
        <f>10*(AQ57-AQ59)+AO57-AO59&gt;0</f>
        <v>0</v>
      </c>
      <c r="AY57" s="48" t="b">
        <f>10*(AQ57-AQ60)+AO57-AO60&gt;0</f>
        <v>0</v>
      </c>
      <c r="AZ57" s="47">
        <f>10000*(AS57+AT57)+(E58-F58+E56-F56)*100+(E58+E56)</f>
        <v>0</v>
      </c>
      <c r="BA57" s="46">
        <f>10000*(AS57+AU57)+(E56-F56+F60-E60)*100+(E56+F60)</f>
        <v>0</v>
      </c>
      <c r="BB57" s="46">
        <f>10000*(AT57+AU57)+(F60-E60+E58-F58)*100+(F60+E58)</f>
        <v>0</v>
      </c>
      <c r="BC57" s="48" t="s">
        <v>73</v>
      </c>
      <c r="BD57" s="47" t="s">
        <v>73</v>
      </c>
      <c r="BE57" s="49">
        <f>IF($AN57&gt;$AN58,-0.5,IF($AN58&gt;$AN57,0.5,IF(AW57,-0.5,IF(AV58,0.5,BU57))))</f>
        <v>0</v>
      </c>
      <c r="BF57" s="49">
        <f>IF($AN57&gt;$AN59,-0.5,IF($AN59&gt;$AN57,0.5,IF(AX57,-0.5,IF(AV59,0.5,BV57))))</f>
        <v>0</v>
      </c>
      <c r="BG57" s="50">
        <f>IF($AN57&gt;$AN60,-0.5,IF($AN60&gt;$AN57,0.5,IF(AY57,-0.5,IF(AV60,0.5,BW57))))</f>
        <v>0</v>
      </c>
      <c r="BH57" s="51" t="b">
        <f>AND(AND(AN57=AN58,AN58=AN59,AN59=AN60),AND(AO57=AO58,AO58=AO59,AO59=AO60),AND(AP57=AP58,AP58=AP59,AP59=AP60))</f>
        <v>1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0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 t="str">
        <f>IF(H58=0,"",IF(H58='Résultats officiels'!H58,1,""))</f>
        <v/>
      </c>
      <c r="C58" s="75" t="str">
        <f>IF(H58=0,"",IF(AND(H58='Résultats officiels'!H58,AO!E58='Résultats officiels'!E58,'Résultats officiels'!F58=AO!F58),1,""))</f>
        <v/>
      </c>
      <c r="D58" s="68" t="str">
        <f>D56</f>
        <v>Belgique</v>
      </c>
      <c r="E58" s="149"/>
      <c r="F58" s="149"/>
      <c r="G58" s="73" t="str">
        <f>D57</f>
        <v>Tunisie</v>
      </c>
      <c r="H58" s="95">
        <f t="shared" si="0"/>
        <v>0</v>
      </c>
      <c r="I58" s="106">
        <f>AI58</f>
        <v>1</v>
      </c>
      <c r="J58" s="124" t="str">
        <f>INDEX(AM57:AM60,MATCH(AK58,$AL57:$AL60,0))</f>
        <v>Panama</v>
      </c>
      <c r="K58" s="108">
        <f>INDEX(AN57:AN60,MATCH(AK58,$AL57:$AL60,0))</f>
        <v>0</v>
      </c>
      <c r="L58" s="109">
        <f>INDEX(AO57:AO60,MATCH(AK58,$AL57:$AL60,0))</f>
        <v>0</v>
      </c>
      <c r="M58" s="108">
        <f>INDEX(AP57:AP60,MATCH(AK58,$AL57:$AL60,0))</f>
        <v>0</v>
      </c>
      <c r="N58" s="110">
        <f>INDEX(AQ57:AQ60,MATCH(AK58,$AL57:$AL60,0))</f>
        <v>0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1</v>
      </c>
      <c r="AJ58" s="18">
        <f>ROUND(AK58,0)</f>
        <v>2</v>
      </c>
      <c r="AK58" s="43">
        <f>MAX(MIN(AL57:AL59),MIN(AL57,AL58,AL60),MIN(AL57,AL59,AL60),MIN(AL58:AL60))</f>
        <v>2.46</v>
      </c>
      <c r="AL58" s="52">
        <f>SUM(BD58:BG58)+2.46</f>
        <v>2.46</v>
      </c>
      <c r="AM58" s="45" t="str">
        <f>G56</f>
        <v>Panama</v>
      </c>
      <c r="AN58" s="46">
        <f>SUM(AR58:AU58)</f>
        <v>0</v>
      </c>
      <c r="AO58" s="47">
        <f>F56+F59+E61</f>
        <v>0</v>
      </c>
      <c r="AP58" s="46">
        <f>E56+E59+F61</f>
        <v>0</v>
      </c>
      <c r="AQ58" s="48">
        <f>AO58-AP58</f>
        <v>0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0</v>
      </c>
      <c r="BA58" s="46">
        <f>10000*(AR58+AU58)+(F56-E56+F59-E59)*100+(F56+F59)</f>
        <v>0</v>
      </c>
      <c r="BB58" s="46" t="s">
        <v>73</v>
      </c>
      <c r="BC58" s="48">
        <f>10000*(AT58+AU58)+(F59-E59+E61-F61)*100+(F59+E61)</f>
        <v>0</v>
      </c>
      <c r="BD58" s="53">
        <f>-BE57</f>
        <v>0</v>
      </c>
      <c r="BE58" s="46" t="s">
        <v>73</v>
      </c>
      <c r="BF58" s="49">
        <f>IF($AN58&gt;$AN59,-0.5,IF($AN59&gt;$AN58,0.5,IF(AX58,-0.5,IF(AW59,0.5,BV58))))</f>
        <v>0</v>
      </c>
      <c r="BG58" s="50">
        <f>IF($AN58&gt;$AN60,-0.5,IF($AN60&gt;$AN58,0.5,IF(AY58,-0.5,IF(AW60,0.5,BW58))))</f>
        <v>0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 t="str">
        <f>IF(H59=0,"",IF(H59='Résultats officiels'!H59,1,""))</f>
        <v/>
      </c>
      <c r="C59" s="75" t="str">
        <f>IF(H59=0,"",IF(AND(H59='Résultats officiels'!H59,AO!E59='Résultats officiels'!E59,'Résultats officiels'!F59=AO!F59),1,""))</f>
        <v/>
      </c>
      <c r="D59" s="68" t="str">
        <f>G57</f>
        <v>Angleterre</v>
      </c>
      <c r="E59" s="149"/>
      <c r="F59" s="149"/>
      <c r="G59" s="73" t="str">
        <f>G56</f>
        <v>Panama</v>
      </c>
      <c r="H59" s="95">
        <f t="shared" si="0"/>
        <v>0</v>
      </c>
      <c r="I59" s="106">
        <f>AI59</f>
        <v>1</v>
      </c>
      <c r="J59" s="68" t="str">
        <f>INDEX(AM57:AM60,MATCH(AK59,$AL57:$AL60,0))</f>
        <v>Tunisie</v>
      </c>
      <c r="K59" s="111">
        <f>INDEX(AN57:AN60,MATCH(AK59,$AL57:$AL60,0))</f>
        <v>0</v>
      </c>
      <c r="L59" s="112">
        <f>INDEX(AO57:AO60,MATCH(AK59,$AL57:$AL60,0))</f>
        <v>0</v>
      </c>
      <c r="M59" s="111">
        <f>INDEX(AP57:AP60,MATCH(AK59,$AL57:$AL60,0))</f>
        <v>0</v>
      </c>
      <c r="N59" s="113">
        <f>INDEX(AQ57:AQ60,MATCH(AK59,$AL57:$AL60,0))</f>
        <v>0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1</v>
      </c>
      <c r="AJ59" s="18">
        <f>ROUND(AK59,0)</f>
        <v>2</v>
      </c>
      <c r="AK59" s="43">
        <f>MIN(MAX(AL57:AL59),MAX(AL57,AL58,AL60),MAX(AL57,AL59,AL60),MAX(AL58:AL60))</f>
        <v>2.4700000000000002</v>
      </c>
      <c r="AL59" s="52">
        <f>SUM(BD59:BG59)+2.47</f>
        <v>2.4700000000000002</v>
      </c>
      <c r="AM59" s="45" t="str">
        <f>D57</f>
        <v>Tunisie</v>
      </c>
      <c r="AN59" s="46">
        <f>SUM(AR59:AU59)</f>
        <v>0</v>
      </c>
      <c r="AO59" s="47">
        <f>E57+F58+F61</f>
        <v>0</v>
      </c>
      <c r="AP59" s="46">
        <f>F57+E58+E61</f>
        <v>0</v>
      </c>
      <c r="AQ59" s="48">
        <f>AO59-AP59</f>
        <v>0</v>
      </c>
      <c r="AR59" s="46">
        <f>IF(ISBLANK(F58),0,IF(AT57=3,0,IF(AT57=1,1,3)))</f>
        <v>0</v>
      </c>
      <c r="AS59" s="46">
        <f>IF(ISBLANK(F61),0,IF(F61&gt;E61,3,IF(F61=E61,1,0)))</f>
        <v>0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0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0</v>
      </c>
      <c r="BA59" s="46" t="s">
        <v>73</v>
      </c>
      <c r="BB59" s="46">
        <f>10000*(AR59+AU59)+(E57-F57+F58-E58)*100+(E57+F58)</f>
        <v>0</v>
      </c>
      <c r="BC59" s="48">
        <f>10000*(AS59+AU59)+(E57-F57+F61-E61)*100+(E57+F61)</f>
        <v>0</v>
      </c>
      <c r="BD59" s="53">
        <f>-BF57</f>
        <v>0</v>
      </c>
      <c r="BE59" s="49">
        <f>-BF58</f>
        <v>0</v>
      </c>
      <c r="BF59" s="49" t="s">
        <v>73</v>
      </c>
      <c r="BG59" s="50">
        <f>IF($AN59&gt;$AN60,-0.5,IF($AN60&gt;$AN59,0.5,IF(AY59,-0.5,IF(AX60,0.5,BW59))))</f>
        <v>0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officiels'!H60,AO!E60='Résultats officiels'!E60,'Résultats officiels'!F60=AO!F60),1,""))</f>
        <v/>
      </c>
      <c r="D60" s="68" t="str">
        <f>G57</f>
        <v>Angleterre</v>
      </c>
      <c r="E60" s="149"/>
      <c r="F60" s="149"/>
      <c r="G60" s="73" t="str">
        <f>D56</f>
        <v>Belgique</v>
      </c>
      <c r="H60" s="95">
        <f t="shared" si="0"/>
        <v>0</v>
      </c>
      <c r="I60" s="114">
        <f>AI60</f>
        <v>1</v>
      </c>
      <c r="J60" s="71" t="str">
        <f>INDEX(AM57:AM60,MATCH(AK60,$AL57:$AL60,0))</f>
        <v>Angleterre</v>
      </c>
      <c r="K60" s="115">
        <f>INDEX(AN57:AN60,MATCH(AK60,$AL57:$AL60,0))</f>
        <v>0</v>
      </c>
      <c r="L60" s="116">
        <f>INDEX(AO57:AO60,MATCH(AK60,$AL57:$AL60,0))</f>
        <v>0</v>
      </c>
      <c r="M60" s="115">
        <f>INDEX(AP57:AP60,MATCH(AK60,$AL57:$AL60,0))</f>
        <v>0</v>
      </c>
      <c r="N60" s="117">
        <f>INDEX(AQ57:AQ60,MATCH(AK60,$AL57:$AL60,0))</f>
        <v>0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1</v>
      </c>
      <c r="AJ60" s="55">
        <f>ROUND(AK60,0)</f>
        <v>2</v>
      </c>
      <c r="AK60" s="43">
        <f>MAX(AL57:AL60)</f>
        <v>2.48</v>
      </c>
      <c r="AL60" s="56">
        <f>SUM(BD60:BG60)+2.48</f>
        <v>2.48</v>
      </c>
      <c r="AM60" s="57" t="str">
        <f>G57</f>
        <v>Angleterre</v>
      </c>
      <c r="AN60" s="51">
        <f>SUM(AR60:AU60)</f>
        <v>0</v>
      </c>
      <c r="AO60" s="58">
        <f>F57+E59+E60</f>
        <v>0</v>
      </c>
      <c r="AP60" s="51">
        <f>E57+F59+F60</f>
        <v>0</v>
      </c>
      <c r="AQ60" s="59">
        <f>AO60-AP60</f>
        <v>0</v>
      </c>
      <c r="AR60" s="51">
        <f>IF(ISBLANK(E60),0,IF(AU57=3,0,IF(AU57=1,1,3)))</f>
        <v>0</v>
      </c>
      <c r="AS60" s="51">
        <f>IF(ISBLANK(E59),0,IF(AU58=3,0,IF(AU58=1,1,3)))</f>
        <v>0</v>
      </c>
      <c r="AT60" s="51">
        <f>IF(ISBLANK(F57),0,IF(AU59=3,0,IF(AU59=1,1,3)))</f>
        <v>0</v>
      </c>
      <c r="AU60" s="51" t="s">
        <v>73</v>
      </c>
      <c r="AV60" s="58" t="b">
        <f>10*(AQ57-AQ60)+AO57-AO60&lt;0</f>
        <v>0</v>
      </c>
      <c r="AW60" s="51" t="b">
        <f>10*(AQ58-AQ60)+AO58-AO60&lt;0</f>
        <v>0</v>
      </c>
      <c r="AX60" s="51" t="b">
        <f>10*(AQ59-AQ60)+AO59-AO60&lt;0</f>
        <v>0</v>
      </c>
      <c r="AY60" s="59" t="s">
        <v>73</v>
      </c>
      <c r="AZ60" s="58" t="s">
        <v>73</v>
      </c>
      <c r="BA60" s="51">
        <f>10000*(AR60+AS60)+(E59-F59+E60-F60)*100+(E59+E60)</f>
        <v>0</v>
      </c>
      <c r="BB60" s="51">
        <f>10000*(AR60+AT60)+(E60-F60+F57-E57)*100+(E60+F57)</f>
        <v>0</v>
      </c>
      <c r="BC60" s="59">
        <f>10000*(AS60+AT60)+(E59-F59+F57-E57)*100+(E59+F57)</f>
        <v>0</v>
      </c>
      <c r="BD60" s="60">
        <f>-BG57</f>
        <v>0</v>
      </c>
      <c r="BE60" s="61">
        <f>-BG58</f>
        <v>0</v>
      </c>
      <c r="BF60" s="61">
        <f>-BG59</f>
        <v>0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officiels'!H61,AO!E61='Résultats officiels'!E61,'Résultats officiels'!F61=AO!F61),1,""))</f>
        <v/>
      </c>
      <c r="D61" s="71" t="str">
        <f>G56</f>
        <v>Panama</v>
      </c>
      <c r="E61" s="149"/>
      <c r="F61" s="149"/>
      <c r="G61" s="74" t="str">
        <f>D57</f>
        <v>Tunisie</v>
      </c>
      <c r="H61" s="95">
        <f t="shared" si="0"/>
        <v>0</v>
      </c>
      <c r="I61" s="118"/>
      <c r="J61" s="119" t="str">
        <f>IF(OR(I59&lt;3,I58&lt;2),"TIRAGE AU SORT !!!"," ")</f>
        <v>TIRAGE AU SORT !!!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officiels'!H64,AO!E64='Résultats officiels'!E64,'Résultats officiels'!F64=AO!F64),1,""))</f>
        <v/>
      </c>
      <c r="D64" s="67" t="s">
        <v>78</v>
      </c>
      <c r="E64" s="217"/>
      <c r="F64" s="217"/>
      <c r="G64" s="72" t="s">
        <v>79</v>
      </c>
      <c r="H64" s="95">
        <f t="shared" si="0"/>
        <v>0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0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officiels'!H65,AO!E65='Résultats officiels'!E65,'Résultats officiels'!F65=AO!F65),1,""))</f>
        <v/>
      </c>
      <c r="D65" s="68" t="s">
        <v>132</v>
      </c>
      <c r="E65" s="217"/>
      <c r="F65" s="217"/>
      <c r="G65" s="73" t="s">
        <v>133</v>
      </c>
      <c r="H65" s="95">
        <f t="shared" si="0"/>
        <v>0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0</v>
      </c>
      <c r="L65" s="104">
        <f>INDEX(AO65:AO68,MATCH(AK65,$AL65:$AL68,0))</f>
        <v>0</v>
      </c>
      <c r="M65" s="103">
        <f>INDEX(AP65:AP68,MATCH(AK65,$AL65:$AL68,0))</f>
        <v>0</v>
      </c>
      <c r="N65" s="123">
        <f>INDEX(AQ65:AQ68,MATCH(AK65,$AL65:$AL68,0))</f>
        <v>0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2</v>
      </c>
      <c r="AK65" s="43">
        <f>MIN(AL65:AL68)</f>
        <v>2.4500000000000002</v>
      </c>
      <c r="AL65" s="44">
        <f>SUM(BD65:BG65)+2.45</f>
        <v>2.4500000000000002</v>
      </c>
      <c r="AM65" s="45" t="str">
        <f>D64</f>
        <v>Colombie</v>
      </c>
      <c r="AN65" s="46">
        <f>SUM(AR65:AU65)</f>
        <v>0</v>
      </c>
      <c r="AO65" s="47">
        <f>E64+E66+F68</f>
        <v>0</v>
      </c>
      <c r="AP65" s="46">
        <f>F64+F66+E68</f>
        <v>0</v>
      </c>
      <c r="AQ65" s="48">
        <f>AO65-AP65</f>
        <v>0</v>
      </c>
      <c r="AR65" s="46" t="s">
        <v>73</v>
      </c>
      <c r="AS65" s="46">
        <f>IF(ISBLANK(E64),0,IF(E64&gt;F64,3,IF(E64=F64,1,0)))</f>
        <v>0</v>
      </c>
      <c r="AT65" s="46">
        <f>IF(ISBLANK(E66),0,IF(E66&gt;F66,3,IF(E66=F66,1,0)))</f>
        <v>0</v>
      </c>
      <c r="AU65" s="46">
        <f>IF(ISBLANK(F68),0,IF(F68&gt;E68,3,IF(F68=E68,1,0)))</f>
        <v>0</v>
      </c>
      <c r="AV65" s="47" t="s">
        <v>73</v>
      </c>
      <c r="AW65" s="46" t="b">
        <f>(10*(AQ65-AQ66)+AO65-AO66&gt;0)</f>
        <v>0</v>
      </c>
      <c r="AX65" s="46" t="b">
        <f>10*(AQ65-AQ67)+AO65-AO67&gt;0</f>
        <v>0</v>
      </c>
      <c r="AY65" s="48" t="b">
        <f>10*(AQ65-AQ68)+AO65-AO68&gt;0</f>
        <v>0</v>
      </c>
      <c r="AZ65" s="47">
        <f>10000*(AS65+AT65)+(E66-F66+E64-F64)*100+(E66+E64)</f>
        <v>0</v>
      </c>
      <c r="BA65" s="46">
        <f>10000*(AS65+AU65)+(E64-F64+F68-E68)*100+(E64+F68)</f>
        <v>0</v>
      </c>
      <c r="BB65" s="46">
        <f>10000*(AT65+AU65)+(F68-E68+E66-F66)*100+(F68+E66)</f>
        <v>0</v>
      </c>
      <c r="BC65" s="48" t="s">
        <v>73</v>
      </c>
      <c r="BD65" s="47" t="s">
        <v>73</v>
      </c>
      <c r="BE65" s="49">
        <f>IF($AN65&gt;$AN66,-0.5,IF($AN66&gt;$AN65,0.5,IF(AW65,-0.5,IF(AV66,0.5,BU65))))</f>
        <v>0</v>
      </c>
      <c r="BF65" s="49">
        <f>IF($AN65&gt;$AN67,-0.5,IF($AN67&gt;$AN65,0.5,IF(AX65,-0.5,IF(AV67,0.5,BV65))))</f>
        <v>0</v>
      </c>
      <c r="BG65" s="50">
        <f>IF($AN65&gt;$AN68,-0.5,IF($AN68&gt;$AN65,0.5,IF(AY65,-0.5,IF(AV68,0.5,BW65))))</f>
        <v>0</v>
      </c>
      <c r="BH65" s="51" t="b">
        <f>AND(AND(AN65=AN66,AN66=AN67,AN67=AN68),AND(AO65=AO66,AO66=AO67,AO67=AO68),AND(AP65=AP66,AP66=AP67,AP67=AP68))</f>
        <v>1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0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officiels'!H66,AO!E66='Résultats officiels'!E66,'Résultats officiels'!F66=AO!F66),1,""))</f>
        <v/>
      </c>
      <c r="D66" s="68" t="str">
        <f>D64</f>
        <v>Colombie</v>
      </c>
      <c r="E66" s="149"/>
      <c r="F66" s="149"/>
      <c r="G66" s="73" t="str">
        <f>D65</f>
        <v>Pologne</v>
      </c>
      <c r="H66" s="95">
        <f t="shared" si="0"/>
        <v>0</v>
      </c>
      <c r="I66" s="106">
        <f>AI66</f>
        <v>1</v>
      </c>
      <c r="J66" s="124" t="str">
        <f>INDEX(AM65:AM68,MATCH(AK66,$AL65:$AL68,0))</f>
        <v>Japon</v>
      </c>
      <c r="K66" s="108">
        <f>INDEX(AN65:AN68,MATCH(AK66,$AL65:$AL68,0))</f>
        <v>0</v>
      </c>
      <c r="L66" s="109">
        <f>INDEX(AO65:AO68,MATCH(AK66,$AL65:$AL68,0))</f>
        <v>0</v>
      </c>
      <c r="M66" s="108">
        <f>INDEX(AP65:AP68,MATCH(AK66,$AL65:$AL68,0))</f>
        <v>0</v>
      </c>
      <c r="N66" s="110">
        <f>INDEX(AQ65:AQ68,MATCH(AK66,$AL65:$AL68,0))</f>
        <v>0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1</v>
      </c>
      <c r="AJ66" s="55">
        <f>ROUND(AK66,0)</f>
        <v>2</v>
      </c>
      <c r="AK66" s="43">
        <f>MAX(MIN(AL65:AL67),MIN(AL65,AL66,AL68),MIN(AL65,AL67,AL68),MIN(AL66:AL68))</f>
        <v>2.46</v>
      </c>
      <c r="AL66" s="52">
        <f>SUM(BD66:BG66)+2.46</f>
        <v>2.46</v>
      </c>
      <c r="AM66" s="45" t="str">
        <f>G64</f>
        <v>Japon</v>
      </c>
      <c r="AN66" s="46">
        <f>SUM(AR66:AU66)</f>
        <v>0</v>
      </c>
      <c r="AO66" s="47">
        <f>F64+F67+E69</f>
        <v>0</v>
      </c>
      <c r="AP66" s="46">
        <f>E64+E67+F69</f>
        <v>0</v>
      </c>
      <c r="AQ66" s="48">
        <f>AO66-AP66</f>
        <v>0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0</v>
      </c>
      <c r="BA66" s="46">
        <f>10000*(AR66+AU66)+(F64-E64+F67-E67)*100+(F64+F67)</f>
        <v>0</v>
      </c>
      <c r="BB66" s="46" t="s">
        <v>73</v>
      </c>
      <c r="BC66" s="48">
        <f>10000*(AT66+AU66)+(F67-E67+E69-F69)*100+(F67+E69)</f>
        <v>0</v>
      </c>
      <c r="BD66" s="53">
        <f>-BE65</f>
        <v>0</v>
      </c>
      <c r="BE66" s="46" t="s">
        <v>73</v>
      </c>
      <c r="BF66" s="49">
        <f>IF($AN66&gt;$AN67,-0.5,IF($AN67&gt;$AN66,0.5,IF(AX66,-0.5,IF(AW67,0.5,BV66))))</f>
        <v>0</v>
      </c>
      <c r="BG66" s="50">
        <f>IF($AN66&gt;$AN68,-0.5,IF($AN68&gt;$AN66,0.5,IF(AY66,-0.5,IF(AW68,0.5,BW66))))</f>
        <v>0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officiels'!H67,AO!E67='Résultats officiels'!E67,'Résultats officiels'!F67=AO!F67),1,""))</f>
        <v/>
      </c>
      <c r="D67" s="68" t="str">
        <f>G65</f>
        <v>Sénégal</v>
      </c>
      <c r="E67" s="149"/>
      <c r="F67" s="149"/>
      <c r="G67" s="73" t="str">
        <f>G64</f>
        <v>Japon</v>
      </c>
      <c r="H67" s="95">
        <f t="shared" si="0"/>
        <v>0</v>
      </c>
      <c r="I67" s="106">
        <f>AI67</f>
        <v>1</v>
      </c>
      <c r="J67" s="68" t="str">
        <f>INDEX(AM65:AM68,MATCH(AK67,$AL65:$AL68,0))</f>
        <v>Pologne</v>
      </c>
      <c r="K67" s="111">
        <f>INDEX(AN65:AN68,MATCH(AK67,$AL65:$AL68,0))</f>
        <v>0</v>
      </c>
      <c r="L67" s="112">
        <f>INDEX(AO65:AO68,MATCH(AK67,$AL65:$AL68,0))</f>
        <v>0</v>
      </c>
      <c r="M67" s="111">
        <f>INDEX(AP65:AP68,MATCH(AK67,$AL65:$AL68,0))</f>
        <v>0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1</v>
      </c>
      <c r="AJ67" s="55">
        <f>ROUND(AK67,0)</f>
        <v>2</v>
      </c>
      <c r="AK67" s="43">
        <f>MIN(MAX(AL65:AL67),MAX(AL65,AL66,AL68),MAX(AL65,AL67,AL68),MAX(AL66:AL68))</f>
        <v>2.4700000000000002</v>
      </c>
      <c r="AL67" s="52">
        <f>SUM(BD67:BG67)+2.47</f>
        <v>2.4700000000000002</v>
      </c>
      <c r="AM67" s="45" t="str">
        <f>D65</f>
        <v>Pologne</v>
      </c>
      <c r="AN67" s="46">
        <f>SUM(AR67:AU67)</f>
        <v>0</v>
      </c>
      <c r="AO67" s="47">
        <f>E65+F66+F69</f>
        <v>0</v>
      </c>
      <c r="AP67" s="46">
        <f>F65+E66+E69</f>
        <v>0</v>
      </c>
      <c r="AQ67" s="48">
        <f>AO67-AP67</f>
        <v>0</v>
      </c>
      <c r="AR67" s="46">
        <f>IF(ISBLANK(F66),0,IF(AT65=3,0,IF(AT65=1,1,3)))</f>
        <v>0</v>
      </c>
      <c r="AS67" s="46">
        <f>IF(ISBLANK(F69),0,IF(F69&gt;E69,3,IF(F69=E69,1,0)))</f>
        <v>0</v>
      </c>
      <c r="AT67" s="46" t="s">
        <v>73</v>
      </c>
      <c r="AU67" s="46">
        <f>IF(ISBLANK(E65),0,IF(E65&gt;F65,3,IF(E65=F65,1,0)))</f>
        <v>0</v>
      </c>
      <c r="AV67" s="47" t="b">
        <f>10*(AQ65-AQ67)+AO65-AO67&lt;0</f>
        <v>0</v>
      </c>
      <c r="AW67" s="46" t="b">
        <f>10*(AQ66-AQ67)+AO66-AO67&lt;0</f>
        <v>0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0</v>
      </c>
      <c r="BA67" s="46" t="s">
        <v>73</v>
      </c>
      <c r="BB67" s="46">
        <f>10000*(AR67+AU67)+(E65-F65+F66-E66)*100+(E65+F66)</f>
        <v>0</v>
      </c>
      <c r="BC67" s="48">
        <f>10000*(AS67+AU67)+(E65-F65+F69-E69)*100+(E65+F69)</f>
        <v>0</v>
      </c>
      <c r="BD67" s="53">
        <f>-BF65</f>
        <v>0</v>
      </c>
      <c r="BE67" s="49">
        <f>-BF66</f>
        <v>0</v>
      </c>
      <c r="BF67" s="49" t="s">
        <v>73</v>
      </c>
      <c r="BG67" s="50">
        <f>IF($AN67&gt;$AN68,-0.5,IF($AN68&gt;$AN67,0.5,IF(AY67,-0.5,IF(AX68,0.5,BW67))))</f>
        <v>0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officiels'!H68,AO!E68='Résultats officiels'!E68,'Résultats officiels'!F68=AO!F68),1,""))</f>
        <v/>
      </c>
      <c r="D68" s="68" t="str">
        <f>G65</f>
        <v>Sénégal</v>
      </c>
      <c r="E68" s="149"/>
      <c r="F68" s="149"/>
      <c r="G68" s="73" t="str">
        <f>D64</f>
        <v>Colombie</v>
      </c>
      <c r="H68" s="95">
        <f t="shared" si="0"/>
        <v>0</v>
      </c>
      <c r="I68" s="114">
        <f>AI68</f>
        <v>1</v>
      </c>
      <c r="J68" s="71" t="str">
        <f>INDEX(AM65:AM68,MATCH(AK68,$AL65:$AL68,0))</f>
        <v>Sénégal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0</v>
      </c>
      <c r="N68" s="117">
        <f>INDEX(AQ65:AQ68,MATCH(AK68,$AL65:$AL68,0))</f>
        <v>0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1</v>
      </c>
      <c r="AJ68" s="55">
        <f>ROUND(AK68,0)</f>
        <v>2</v>
      </c>
      <c r="AK68" s="43">
        <f>MAX(AL65:AL68)</f>
        <v>2.48</v>
      </c>
      <c r="AL68" s="56">
        <f>SUM(BD68:BG68)+2.48</f>
        <v>2.48</v>
      </c>
      <c r="AM68" s="57" t="str">
        <f>G65</f>
        <v>Sénégal</v>
      </c>
      <c r="AN68" s="51">
        <f>SUM(AR68:AU68)</f>
        <v>0</v>
      </c>
      <c r="AO68" s="58">
        <f>F65+E67+E68</f>
        <v>0</v>
      </c>
      <c r="AP68" s="51">
        <f>E65+F67+F68</f>
        <v>0</v>
      </c>
      <c r="AQ68" s="59">
        <f>AO68-AP68</f>
        <v>0</v>
      </c>
      <c r="AR68" s="51">
        <f>IF(ISBLANK(E68),0,IF(AU65=3,0,IF(AU65=1,1,3)))</f>
        <v>0</v>
      </c>
      <c r="AS68" s="51">
        <f>IF(ISBLANK(E67),0,IF(AU66=3,0,IF(AU66=1,1,3)))</f>
        <v>0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0</v>
      </c>
      <c r="BB68" s="51">
        <f>10000*(AR68+AT68)+(E68-F68+F65-E65)*100+(E68+F65)</f>
        <v>0</v>
      </c>
      <c r="BC68" s="59">
        <f>10000*(AS68+AT68)+(E67-F67+F65-E65)*100+(E67+F65)</f>
        <v>0</v>
      </c>
      <c r="BD68" s="60">
        <f>-BG65</f>
        <v>0</v>
      </c>
      <c r="BE68" s="61">
        <f>-BG66</f>
        <v>0</v>
      </c>
      <c r="BF68" s="61">
        <f>-BG67</f>
        <v>0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officiels'!H69,AO!E69='Résultats officiels'!E69,'Résultats officiels'!F69=AO!F69),1,""))</f>
        <v/>
      </c>
      <c r="D69" s="71" t="str">
        <f>G64</f>
        <v>Japon</v>
      </c>
      <c r="E69" s="149"/>
      <c r="F69" s="149"/>
      <c r="G69" s="74" t="str">
        <f>D65</f>
        <v>Pologne</v>
      </c>
      <c r="H69" s="95">
        <f t="shared" si="0"/>
        <v>0</v>
      </c>
      <c r="I69" s="118"/>
      <c r="J69" s="119" t="str">
        <f>IF(OR(I67&lt;3,I66&lt;2),"TIRAGE AU SORT !!!"," ")</f>
        <v>TIRAGE AU SORT !!!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elect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102" priority="7" stopIfTrue="1">
      <formula>100*$V8+$W8&gt;100*$V9+$W9</formula>
    </cfRule>
  </conditionalFormatting>
  <conditionalFormatting sqref="U9 U11 U13 U15 U17 U19 U21 U23 U27 U29 U31 U33 U37 U39 U44">
    <cfRule type="expression" dxfId="101" priority="6" stopIfTrue="1">
      <formula>100*$V9+$W9&gt;100*$V8+$W8</formula>
    </cfRule>
  </conditionalFormatting>
  <conditionalFormatting sqref="AA43">
    <cfRule type="expression" dxfId="100" priority="5" stopIfTrue="1">
      <formula>100*$AB43+$AC43&gt;100*$AB44+$AC44</formula>
    </cfRule>
  </conditionalFormatting>
  <conditionalFormatting sqref="AA44">
    <cfRule type="expression" dxfId="99" priority="4" stopIfTrue="1">
      <formula>100*$AB44+$AC44&gt;100*$AB43+$AC43</formula>
    </cfRule>
  </conditionalFormatting>
  <conditionalFormatting sqref="J35:N35 J43:N43 J11:N11 J27:N27 J19:N19 J51:N51 J59:N59 J67:N67">
    <cfRule type="expression" dxfId="98" priority="3" stopIfTrue="1">
      <formula>OR($I11&lt;3)</formula>
    </cfRule>
  </conditionalFormatting>
  <conditionalFormatting sqref="J36:N36 J44:N44 J12:N12 J28:N28 J20:N20 J52:N52 J60:N60 J68:N68">
    <cfRule type="expression" dxfId="97" priority="2" stopIfTrue="1">
      <formula>$I12&lt;3</formula>
    </cfRule>
  </conditionalFormatting>
  <conditionalFormatting sqref="U46:U47 AA46:AA51">
    <cfRule type="cellIs" dxfId="96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9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 t="str">
        <f>IF(H8=0,"",IF(H8='Résultats officiels'!H8,1,""))</f>
        <v/>
      </c>
      <c r="C8" s="70" t="str">
        <f>IF(H8=0,"",IF(AND(H8='Résultats officiels'!H8,AP!E8='Résultats officiels'!E8,'Résultats officiels'!F8=AP!F8),1,""))</f>
        <v/>
      </c>
      <c r="D8" s="67" t="s">
        <v>104</v>
      </c>
      <c r="E8" s="149"/>
      <c r="F8" s="149"/>
      <c r="G8" s="72" t="s">
        <v>123</v>
      </c>
      <c r="H8" s="95">
        <f>IF(E8="",0,IF(F8="",0,IF(E8&gt;F8,1,IF(E8&lt;F8,2,IF(E8=F8,3)))))</f>
        <v>0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officiels'!U13=AP!U8),"E",""))</f>
        <v/>
      </c>
      <c r="R8" s="98" t="str">
        <f>IF('Résultats officiels'!O8=0,"",IF(AND(U8='Résultats officiels'!U8,AP!U9='Résultats officiels'!U9),"A",""))</f>
        <v/>
      </c>
      <c r="S8" s="286" t="str">
        <f>IF(O8=0,"",IF(AND(R8="A",O8='Résultats officiels'!O8),1,IF(AND(AP!R9="A",AP!O8='Résultats officiels'!O12),1,"")))</f>
        <v/>
      </c>
      <c r="T8" s="287" t="str">
        <f>IF(O8=0,"",IF(AND(R8="A",O8='Résultats officiels'!O8,V8='Résultats officiels'!V8,'Résultats officiels'!V9=AP!V9),1,IF(AND(AP!R9="A",AP!O8='Résultats officiels'!O12,AP!V8='Résultats officiels'!V13,'Résultats officiels'!V12=AP!V9),1,"")))</f>
        <v/>
      </c>
      <c r="U8" s="99" t="str">
        <f>IF(OR(I10&lt;2),"A1",T(J9))</f>
        <v>A1</v>
      </c>
      <c r="V8" s="150"/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 t="str">
        <f>IF(H9=0,"",IF(H9='Résultats officiels'!H9,1,""))</f>
        <v/>
      </c>
      <c r="C9" s="70" t="str">
        <f>IF(H9=0,"",IF(AND(H9='Résultats officiels'!H9,AP!E9='Résultats officiels'!E9,'Résultats officiels'!F9=AP!F9),1,""))</f>
        <v/>
      </c>
      <c r="D9" s="68" t="s">
        <v>122</v>
      </c>
      <c r="E9" s="149"/>
      <c r="F9" s="149"/>
      <c r="G9" s="73" t="s">
        <v>82</v>
      </c>
      <c r="H9" s="95">
        <f t="shared" ref="H9:H69" si="0">IF(E9="",0,IF(F9="",0,IF(E9&gt;F9,1,IF(E9&lt;F9,2,IF(E9=F9,3)))))</f>
        <v>0</v>
      </c>
      <c r="I9" s="101">
        <f>AI9</f>
        <v>1</v>
      </c>
      <c r="J9" s="102" t="str">
        <f>INDEX(AM9:AM12,MATCH(AK9,$AL9:$AL12,0))</f>
        <v>Russie</v>
      </c>
      <c r="K9" s="103">
        <f>INDEX(AN9:AN12,MATCH(AK9,$AL9:$AL12,0))</f>
        <v>0</v>
      </c>
      <c r="L9" s="104">
        <f>INDEX(AO9:AO12,MATCH(AK9,$AL9:$AL12,0))</f>
        <v>0</v>
      </c>
      <c r="M9" s="103">
        <f>INDEX(AP9:AP12,MATCH(AK9,$AL9:$AL12,0))</f>
        <v>0</v>
      </c>
      <c r="N9" s="105">
        <f>INDEX(AQ9:AQ12,MATCH(AK9,$AL9:$AL12,0))</f>
        <v>0</v>
      </c>
      <c r="O9" s="293"/>
      <c r="P9" s="293"/>
      <c r="Q9" s="97" t="str">
        <f>IF(AND('Résultats officiels'!O8&gt;0,U9='Résultats officiels'!U9),"E",IF(AND('Résultats officiels'!O12&gt;0,'Résultats officiels'!U12=AP!U9),"E",""))</f>
        <v/>
      </c>
      <c r="R9" s="98" t="str">
        <f>IF('Résultats officiels'!O12=0,"",IF(AND(U8='Résultats officiels'!U13,'Résultats officiels'!U12=AP!U9),"A",""))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B2</v>
      </c>
      <c r="V9" s="151"/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2</v>
      </c>
      <c r="AK9" s="19">
        <f>MIN(AL9:AL12)</f>
        <v>2.4500000000000002</v>
      </c>
      <c r="AL9" s="20">
        <f>SUM(BD9:BG9)+2.45</f>
        <v>2.4500000000000002</v>
      </c>
      <c r="AM9" s="21" t="str">
        <f>D8</f>
        <v>Russie</v>
      </c>
      <c r="AN9" s="22">
        <f>SUM(AR9:AU9)</f>
        <v>0</v>
      </c>
      <c r="AO9" s="23">
        <f>E8+E10+F12</f>
        <v>0</v>
      </c>
      <c r="AP9" s="22">
        <f>F8+F10+E12</f>
        <v>0</v>
      </c>
      <c r="AQ9" s="24">
        <f>AO9-AP9</f>
        <v>0</v>
      </c>
      <c r="AR9" s="22" t="s">
        <v>73</v>
      </c>
      <c r="AS9" s="22">
        <f>IF(ISBLANK(E8),0,IF(E8&gt;F8,3,IF(E8=F8,1,0)))</f>
        <v>0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0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0</v>
      </c>
      <c r="BA9" s="22">
        <f>10000*(AS9+AU9)+(E8-F8+F12-E12)*100+(E8+F12)</f>
        <v>0</v>
      </c>
      <c r="BB9" s="22">
        <f>10000*(AT9+AU9)+(E10-F10+F12-E12)*100+(E10+F12)</f>
        <v>0</v>
      </c>
      <c r="BC9" s="24" t="s">
        <v>73</v>
      </c>
      <c r="BD9" s="23" t="s">
        <v>73</v>
      </c>
      <c r="BE9" s="25">
        <f>IF($AN9&gt;$AN10,-0.5,IF($AN10&gt;$AN9,0.5,IF(AW9,-0.5,IF(AV10,0.5,BU9))))</f>
        <v>0</v>
      </c>
      <c r="BF9" s="25">
        <f>IF($AN9&gt;$AN11,-0.5,IF($AN11&gt;$AN9,0.5,IF(AX9,-0.5,IF(AV11,0.5,BV9))))</f>
        <v>0</v>
      </c>
      <c r="BG9" s="26">
        <f>IF($AN9&gt;$AN12,-0.5,IF($AN12&gt;$AN9,0.5,IF(AY9,-0.5,IF(AV12,0.5,BW9))))</f>
        <v>0</v>
      </c>
      <c r="BH9" s="27" t="b">
        <f>AND(AND(AN9=AN10,AN10=AN11,AN11=AN12),AND(AO9=AO10,AO10=AO11,AO11=AO12),AND(AP9=AP10,AP10=AP11,AP11=AP12))</f>
        <v>1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0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officiels'!H10,AP!E10='Résultats officiels'!E10,'Résultats officiels'!F10=AP!F10),1,""))</f>
        <v/>
      </c>
      <c r="D10" s="68" t="str">
        <f>D8</f>
        <v>Russie</v>
      </c>
      <c r="E10" s="149"/>
      <c r="F10" s="149"/>
      <c r="G10" s="73" t="str">
        <f>D9</f>
        <v>Egypte</v>
      </c>
      <c r="H10" s="95">
        <f t="shared" si="0"/>
        <v>0</v>
      </c>
      <c r="I10" s="106">
        <f>AI10</f>
        <v>1</v>
      </c>
      <c r="J10" s="107" t="str">
        <f>INDEX(AM9:AM12,MATCH(AK10,$AL9:$AL12,0))</f>
        <v>Arabie Saoudite</v>
      </c>
      <c r="K10" s="108">
        <f>INDEX(AN9:AN12,MATCH(AK10,$AL9:$AL12,0))</f>
        <v>0</v>
      </c>
      <c r="L10" s="109">
        <f>INDEX(AO9:AO12,MATCH(AK10,$AL9:$AL12,0))</f>
        <v>0</v>
      </c>
      <c r="M10" s="108">
        <f>INDEX(AP9:AP12,MATCH(AK10,$AL9:$AL12,0))</f>
        <v>0</v>
      </c>
      <c r="N10" s="110">
        <f>INDEX(AQ9:AQ12,MATCH(AK10,$AL9:$AL12,0))</f>
        <v>0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officiels'!U15=AP!U10),"E",""))</f>
        <v/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officiels'!O10),1,IF(AND(AP!R11="A",AP!O10='Résultats officiels'!O14),1,"")))</f>
        <v/>
      </c>
      <c r="T10" s="310" t="str">
        <f>IF(O10=0,"",IF(AND(R10="A",O10='Résultats officiels'!O10,V10='Résultats officiels'!V10,'Résultats officiels'!V11=AP!V11),1,IF(AND(AP!R11="A",AP!O10='Résultats officiels'!O14,AP!V10='Résultats officiels'!V15,'Résultats officiels'!V14=AP!V11),1,"")))</f>
        <v/>
      </c>
      <c r="U10" s="99" t="str">
        <f>IF(OR(I26&lt;2),"C1",T(J25))</f>
        <v>C1</v>
      </c>
      <c r="V10" s="150"/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1</v>
      </c>
      <c r="AJ10" s="18">
        <f>ROUND(AK10,0)</f>
        <v>2</v>
      </c>
      <c r="AK10" s="19">
        <f>MAX(MIN(AL9:AL11),MIN(AL9,AL10,AL12),MIN(AL9,AL11,AL12),MIN(AL10:AL12))</f>
        <v>2.46</v>
      </c>
      <c r="AL10" s="28">
        <f>SUM(BD10:BG10)+2.46</f>
        <v>2.46</v>
      </c>
      <c r="AM10" s="21" t="str">
        <f>G8</f>
        <v>Arabie Saoudite</v>
      </c>
      <c r="AN10" s="22">
        <f>SUM(AR10:AU10)</f>
        <v>0</v>
      </c>
      <c r="AO10" s="23">
        <f>F8+F11+E13</f>
        <v>0</v>
      </c>
      <c r="AP10" s="22">
        <f>E8+E11+F13</f>
        <v>0</v>
      </c>
      <c r="AQ10" s="24">
        <f>AO10-AP10</f>
        <v>0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0</v>
      </c>
      <c r="BA10" s="22">
        <f>10000*(AR10+AU10)+(F8-E8+F11-E11)*100+(F8+F11)</f>
        <v>0</v>
      </c>
      <c r="BB10" s="22" t="s">
        <v>73</v>
      </c>
      <c r="BC10" s="24">
        <f>10000*(AT10+AU10)+(F11-E11+E13-F13)*100+(F11+E13)</f>
        <v>0</v>
      </c>
      <c r="BD10" s="29">
        <f>-BE9</f>
        <v>0</v>
      </c>
      <c r="BE10" s="22" t="s">
        <v>73</v>
      </c>
      <c r="BF10" s="25">
        <f>IF($AN10&gt;$AN11,-0.5,IF($AN11&gt;$AN10,0.5,IF(AX10,-0.5,IF(AW11,0.5,BV10))))</f>
        <v>0</v>
      </c>
      <c r="BG10" s="26">
        <f>IF($AN10&gt;$AN12,-0.5,IF($AN12&gt;$AN10,0.5,IF(AY10,-0.5,IF(AW12,0.5,BW10))))</f>
        <v>0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 t="str">
        <f>IF(H11=0,"",IF(H11='Résultats officiels'!H11,1,""))</f>
        <v/>
      </c>
      <c r="C11" s="70" t="str">
        <f>IF(H11=0,"",IF(AND(H11='Résultats officiels'!H11,AP!E11='Résultats officiels'!E11,'Résultats officiels'!F11=AP!F11),1,""))</f>
        <v/>
      </c>
      <c r="D11" s="68" t="str">
        <f>G9</f>
        <v>Uruguay</v>
      </c>
      <c r="E11" s="149"/>
      <c r="F11" s="149"/>
      <c r="G11" s="73" t="str">
        <f>G8</f>
        <v>Arabie Saoudite</v>
      </c>
      <c r="H11" s="95">
        <f t="shared" si="0"/>
        <v>0</v>
      </c>
      <c r="I11" s="106">
        <f>AI11</f>
        <v>1</v>
      </c>
      <c r="J11" s="68" t="str">
        <f>INDEX(AM9:AM12,MATCH(AK11,$AL9:$AL12,0))</f>
        <v>Egypte</v>
      </c>
      <c r="K11" s="111">
        <f>INDEX(AN9:AN12,MATCH(AK11,$AL9:$AL12,0))</f>
        <v>0</v>
      </c>
      <c r="L11" s="112">
        <f>INDEX(AO9:AO12,MATCH(AK11,$AL9:$AL12,0))</f>
        <v>0</v>
      </c>
      <c r="M11" s="111">
        <f>INDEX(AP9:AP12,MATCH(AK11,$AL9:$AL12,0))</f>
        <v>0</v>
      </c>
      <c r="N11" s="113">
        <f>INDEX(AQ9:AQ12,MATCH(AK11,$AL9:$AL12,0))</f>
        <v>0</v>
      </c>
      <c r="O11" s="293"/>
      <c r="P11" s="293"/>
      <c r="Q11" s="97" t="str">
        <f>IF(AND('Résultats officiels'!O10&gt;0,U11='Résultats officiels'!U11),"E",IF(AND('Résultats officiels'!O14&gt;0,'Résultats officiels'!U14=AP!U11),"E",""))</f>
        <v/>
      </c>
      <c r="R11" s="98" t="str">
        <f>IF('Résultats officiels'!O14=0,"",IF(AND(U10='Résultats officiels'!U15,'Résultats officiels'!U14=AP!U11),"A",""))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D2</v>
      </c>
      <c r="V11" s="151"/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1</v>
      </c>
      <c r="AJ11" s="18">
        <f>ROUND(AK11,0)</f>
        <v>2</v>
      </c>
      <c r="AK11" s="19">
        <f>MIN(MAX(AL9:AL11),MAX(AL9,AL10,AL12),MAX(AL9,AL11,AL12),MAX(AL10:AL12))</f>
        <v>2.4700000000000002</v>
      </c>
      <c r="AL11" s="28">
        <f>SUM(BD11:BG11)+2.47</f>
        <v>2.4700000000000002</v>
      </c>
      <c r="AM11" s="21" t="str">
        <f>D9</f>
        <v>Egypte</v>
      </c>
      <c r="AN11" s="22">
        <f>SUM(AR11:AU11)</f>
        <v>0</v>
      </c>
      <c r="AO11" s="23">
        <f>E9+F10+F13</f>
        <v>0</v>
      </c>
      <c r="AP11" s="22">
        <f>F9+E10+E13</f>
        <v>0</v>
      </c>
      <c r="AQ11" s="24">
        <f>AO11-AP11</f>
        <v>0</v>
      </c>
      <c r="AR11" s="22">
        <f>IF(ISBLANK(F10),0,IF(AT9=3,0,IF(AT9=1,1,3)))</f>
        <v>0</v>
      </c>
      <c r="AS11" s="22">
        <f>IF(ISBLANK(F13),0,IF(F13&gt;E13,3,IF(F13=E13,1,0)))</f>
        <v>0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0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0</v>
      </c>
      <c r="BA11" s="22" t="s">
        <v>73</v>
      </c>
      <c r="BB11" s="22">
        <f>10000*(AR11+AU11)+(E9-F9+F10-E10)*100+(E9+F10)</f>
        <v>0</v>
      </c>
      <c r="BC11" s="24">
        <f>10000*(AS11+AU11)+(E9-F9+F13-E13)*100+(E9+F13)</f>
        <v>0</v>
      </c>
      <c r="BD11" s="29">
        <f>-BF9</f>
        <v>0</v>
      </c>
      <c r="BE11" s="25">
        <f>-BF10</f>
        <v>0</v>
      </c>
      <c r="BF11" s="25" t="s">
        <v>73</v>
      </c>
      <c r="BG11" s="26">
        <f>IF($AN11&gt;$AN12,-0.5,IF($AN12&gt;$AN11,0.5,IF(AY11,-0.5,IF(AX12,0.5,BW11))))</f>
        <v>0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officiels'!H12,AP!E12='Résultats officiels'!E12,'Résultats officiels'!F12=AP!F12),1,""))</f>
        <v/>
      </c>
      <c r="D12" s="68" t="str">
        <f>G9</f>
        <v>Uruguay</v>
      </c>
      <c r="E12" s="149"/>
      <c r="F12" s="149"/>
      <c r="G12" s="73" t="str">
        <f>D8</f>
        <v>Russie</v>
      </c>
      <c r="H12" s="95">
        <f t="shared" si="0"/>
        <v>0</v>
      </c>
      <c r="I12" s="114">
        <f>AI12</f>
        <v>1</v>
      </c>
      <c r="J12" s="71" t="str">
        <f>INDEX(AM9:AM12,MATCH(AK12,$AL9:$AL12,0))</f>
        <v>Uruguay</v>
      </c>
      <c r="K12" s="115">
        <f>INDEX(AN9:AN12,MATCH(AK12,$AL9:$AL12,0))</f>
        <v>0</v>
      </c>
      <c r="L12" s="116">
        <f>INDEX(AO9:AO12,MATCH(AK12,$AL9:$AL12,0))</f>
        <v>0</v>
      </c>
      <c r="M12" s="115">
        <f>INDEX(AP9:AP12,MATCH(AK12,$AL9:$AL12,0))</f>
        <v>0</v>
      </c>
      <c r="N12" s="117">
        <f>INDEX(AQ9:AQ12,MATCH(AK12,$AL9:$AL12,0))</f>
        <v>0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officiels'!U9=AP!U12),"E",""))</f>
        <v/>
      </c>
      <c r="R12" s="98" t="str">
        <f>IF('Résultats officiels'!O12=0,"",IF(AND(U12='Résultats officiels'!U12,'Résultats officiels'!U13=AP!U13),"A",""))</f>
        <v/>
      </c>
      <c r="S12" s="286" t="str">
        <f>IF(O12=0,"",IF(AND(R12="A",O12='Résultats officiels'!O12),1,IF(AND(AP!R13="A",AP!O12='Résultats officiels'!O8),1,"")))</f>
        <v/>
      </c>
      <c r="T12" s="308" t="str">
        <f>IF(O12=0,"",IF(AND(R12="A",O12='Résultats officiels'!O12,V12='Résultats officiels'!V12,'Résultats officiels'!V13=AP!V13),1,IF(AND(AP!R13="A",AP!O12='Résultats officiels'!O8,AP!V12='Résultats officiels'!V9,'Résultats officiels'!V8=AP!V13),1,"")))</f>
        <v/>
      </c>
      <c r="U12" s="99" t="str">
        <f>IF(OR(I18&lt;2),"B1",T(J17))</f>
        <v>B1</v>
      </c>
      <c r="V12" s="150"/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1</v>
      </c>
      <c r="AJ12" s="18">
        <f>ROUND(AK12,0)</f>
        <v>2</v>
      </c>
      <c r="AK12" s="19">
        <f>MAX(AL9:AL12)</f>
        <v>2.48</v>
      </c>
      <c r="AL12" s="30">
        <f>SUM(BD12:BG12)+2.48</f>
        <v>2.48</v>
      </c>
      <c r="AM12" s="31" t="str">
        <f>G9</f>
        <v>Uruguay</v>
      </c>
      <c r="AN12" s="27">
        <f>SUM(AR12:AU12)</f>
        <v>0</v>
      </c>
      <c r="AO12" s="32">
        <f>F9+E11+E12</f>
        <v>0</v>
      </c>
      <c r="AP12" s="27">
        <f>E9+F11+F12</f>
        <v>0</v>
      </c>
      <c r="AQ12" s="33">
        <f>AO12-AP12</f>
        <v>0</v>
      </c>
      <c r="AR12" s="27">
        <f>IF(ISBLANK(E12),0,IF(AU9=3,0,IF(AU9=1,1,3)))</f>
        <v>0</v>
      </c>
      <c r="AS12" s="27">
        <f>IF(ISBLANK(E11),0,IF(AU10=3,0,IF(AU10=1,1,3)))</f>
        <v>0</v>
      </c>
      <c r="AT12" s="27">
        <f>IF(ISBLANK(F9),0,IF(AU11=3,0,IF(AU11=1,1,3)))</f>
        <v>0</v>
      </c>
      <c r="AU12" s="27" t="s">
        <v>73</v>
      </c>
      <c r="AV12" s="32" t="b">
        <f>10*(AQ9-AQ12)+AO9-AO12&lt;0</f>
        <v>0</v>
      </c>
      <c r="AW12" s="27" t="b">
        <f>10*(AQ10-AQ12)+AO10-AO12&lt;0</f>
        <v>0</v>
      </c>
      <c r="AX12" s="27" t="b">
        <f>10*(AQ11-AQ12)+AO11-AO12&lt;0</f>
        <v>0</v>
      </c>
      <c r="AY12" s="33" t="s">
        <v>73</v>
      </c>
      <c r="AZ12" s="32" t="s">
        <v>73</v>
      </c>
      <c r="BA12" s="27">
        <f>10000*(AR12+AS12)+(E12-F12+E11-F11)*100+(E12+E11)</f>
        <v>0</v>
      </c>
      <c r="BB12" s="27">
        <f>10000*(AR12+AT12)+(F9-E9+E12-F12)*100+(F9+E12)</f>
        <v>0</v>
      </c>
      <c r="BC12" s="33">
        <f>10000*(AS12+AT12)+(E11-F11+F9-E9)*100+(E11+F9)</f>
        <v>0</v>
      </c>
      <c r="BD12" s="34">
        <f>-BG9</f>
        <v>0</v>
      </c>
      <c r="BE12" s="35">
        <f>-BG10</f>
        <v>0</v>
      </c>
      <c r="BF12" s="35">
        <f>-BG11</f>
        <v>0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officiels'!H13,AP!E13='Résultats officiels'!E13,'Résultats officiels'!F13=AP!F13),1,""))</f>
        <v/>
      </c>
      <c r="D13" s="71" t="str">
        <f>G8</f>
        <v>Arabie Saoudite</v>
      </c>
      <c r="E13" s="149"/>
      <c r="F13" s="149"/>
      <c r="G13" s="74" t="str">
        <f>D9</f>
        <v>Egypte</v>
      </c>
      <c r="H13" s="95">
        <f t="shared" si="0"/>
        <v>0</v>
      </c>
      <c r="I13" s="118"/>
      <c r="J13" s="119" t="str">
        <f>IF(OR(I11&lt;3,I10&lt;2),"TIRAGE AU SORT !!!"," ")</f>
        <v>TIRAGE AU SORT !!!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officiels'!U8=AP!U13),"E",""))</f>
        <v/>
      </c>
      <c r="R13" s="98" t="str">
        <f>IF('Résultats officiels'!O8=0,"",IF(AND(U12='Résultats officiels'!U9,'Résultats officiels'!U8=AP!U13),"A",""))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A2</v>
      </c>
      <c r="V13" s="151"/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officiels'!U11=AP!U14),"E",""))</f>
        <v/>
      </c>
      <c r="R14" s="98" t="str">
        <f>IF('Résultats officiels'!O14=0,"",IF(AND(U14='Résultats officiels'!U14,'Résultats officiels'!U15=AP!U15),"A",""))</f>
        <v/>
      </c>
      <c r="S14" s="286" t="str">
        <f>IF(O14=0,"",IF(AND(R14="A",O14='Résultats officiels'!O14),1,IF(AND(AP!R15="A",AP!O14='Résultats officiels'!O10),1,"")))</f>
        <v/>
      </c>
      <c r="T14" s="308" t="str">
        <f>IF(O14=0,"",IF(AND(R14="A",O14='Résultats officiels'!O14,V14='Résultats officiels'!V14,'Résultats officiels'!V15=AP!V15),1,IF(AND(AP!R15="A",AP!O14='Résultats officiels'!O10,AP!V14='Résultats officiels'!V11,'Résultats officiels'!V10=AP!V15),1,"")))</f>
        <v/>
      </c>
      <c r="U14" s="99" t="str">
        <f>IF(OR(I34&lt;2),"D1",T(J33))</f>
        <v>D1</v>
      </c>
      <c r="V14" s="150"/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officiels'!U10=AP!U15),"E",""))</f>
        <v/>
      </c>
      <c r="R15" s="98" t="str">
        <f>IF('Résultats officiels'!O10=0,"",IF(AND(U15='Résultats officiels'!U10,'Résultats officiels'!U11=AP!U14),"A",""))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C2</v>
      </c>
      <c r="V15" s="151"/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officiels'!H16,AP!E16='Résultats officiels'!E16,'Résultats officiels'!F16=AP!F16),1,""))</f>
        <v/>
      </c>
      <c r="D16" s="67" t="s">
        <v>124</v>
      </c>
      <c r="E16" s="149"/>
      <c r="F16" s="149"/>
      <c r="G16" s="72" t="s">
        <v>96</v>
      </c>
      <c r="H16" s="95">
        <f t="shared" si="0"/>
        <v>0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officiels'!U21=AP!U16),"E",""))</f>
        <v/>
      </c>
      <c r="R16" s="98" t="str">
        <f>IF('Résultats officiels'!O16=0,"",IF(AND(U16='Résultats officiels'!U16,'Résultats officiels'!U17=AP!U17),"A",""))</f>
        <v/>
      </c>
      <c r="S16" s="286" t="str">
        <f>IF(O16=0,"",IF(AND(R16="A",O16='Résultats officiels'!O16),1,IF(AND(AP!R17="A",AP!O16='Résultats officiels'!O20),1,"")))</f>
        <v/>
      </c>
      <c r="T16" s="308" t="str">
        <f>IF(O16=0,"",IF(AND(R16="A",O16='Résultats officiels'!O16,V16='Résultats officiels'!V16,'Résultats officiels'!V17=AP!V17),1,IF(AND(AP!R17="A",AP!O16='Résultats officiels'!O20,AP!V16='Résultats officiels'!V21,'Résultats officiels'!V20=AP!V17),1,"")))</f>
        <v/>
      </c>
      <c r="U16" s="121" t="str">
        <f>IF(OR(I42&lt;2),"E1",T(J41))</f>
        <v>E1</v>
      </c>
      <c r="V16" s="150"/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officiels'!H17,AP!E17='Résultats officiels'!E17,'Résultats officiels'!F17=AP!F17),1,""))</f>
        <v/>
      </c>
      <c r="D17" s="68" t="s">
        <v>101</v>
      </c>
      <c r="E17" s="149"/>
      <c r="F17" s="149"/>
      <c r="G17" s="73" t="s">
        <v>75</v>
      </c>
      <c r="H17" s="95">
        <f t="shared" si="0"/>
        <v>0</v>
      </c>
      <c r="I17" s="101">
        <f>AI17</f>
        <v>1</v>
      </c>
      <c r="J17" s="122" t="str">
        <f>INDEX(AM17:AM20,MATCH(AK17,$AL17:$AL20,0))</f>
        <v>Maroc</v>
      </c>
      <c r="K17" s="103">
        <f>INDEX(AN17:AN20,MATCH(AK17,$AL17:$AL20,0))</f>
        <v>0</v>
      </c>
      <c r="L17" s="104">
        <f>INDEX(AO17:AO20,MATCH(AK17,$AL17:$AL20,0))</f>
        <v>0</v>
      </c>
      <c r="M17" s="103">
        <f>INDEX(AP17:AP20,MATCH(AK17,$AL17:$AL20,0))</f>
        <v>0</v>
      </c>
      <c r="N17" s="123">
        <f>INDEX(AQ17:AQ20,MATCH(AK17,$AL17:$AL20,0))</f>
        <v>0</v>
      </c>
      <c r="O17" s="293"/>
      <c r="P17" s="293"/>
      <c r="Q17" s="97" t="str">
        <f>IF(AND('Résultats officiels'!O16&gt;0,U17='Résultats officiels'!U17),"E",IF(AND('Résultats officiels'!O20&gt;0,'Résultats officiels'!U20=AP!U17),"E",""))</f>
        <v/>
      </c>
      <c r="R17" s="98" t="str">
        <f>IF('Résultats officiels'!O20=0,"",IF(AND(U16='Résultats officiels'!U21,'Résultats officiels'!U20=AP!U17),"A",""))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F2</v>
      </c>
      <c r="V17" s="151"/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2</v>
      </c>
      <c r="AK17" s="19">
        <f>MIN(AL17:AL20)</f>
        <v>2.4500000000000002</v>
      </c>
      <c r="AL17" s="20">
        <f>SUM(BD17:BG17)+2.45</f>
        <v>2.4500000000000002</v>
      </c>
      <c r="AM17" s="21" t="str">
        <f>D16</f>
        <v>Maroc</v>
      </c>
      <c r="AN17" s="22">
        <f>SUM(AR17:AU17)</f>
        <v>0</v>
      </c>
      <c r="AO17" s="23">
        <f>E16+E18+F20</f>
        <v>0</v>
      </c>
      <c r="AP17" s="22">
        <f>F16+F18+E20</f>
        <v>0</v>
      </c>
      <c r="AQ17" s="24">
        <f>AO17-AP17</f>
        <v>0</v>
      </c>
      <c r="AR17" s="22" t="s">
        <v>73</v>
      </c>
      <c r="AS17" s="22">
        <f>IF(ISBLANK(E16),0,IF(E16&gt;F16,3,IF(E16=F16,1,0)))</f>
        <v>0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0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0</v>
      </c>
      <c r="BA17" s="22">
        <f>10000*(AS17+AU17)+(E16-F16+F20-E20)*100+(E16+F20)</f>
        <v>0</v>
      </c>
      <c r="BB17" s="22">
        <f>10000*(AT17+AU17)+(F20-E20+E18-F18)*100+(F20+E18)</f>
        <v>0</v>
      </c>
      <c r="BC17" s="24" t="s">
        <v>73</v>
      </c>
      <c r="BD17" s="23" t="s">
        <v>73</v>
      </c>
      <c r="BE17" s="25">
        <f>IF($AN17&gt;$AN18,-0.5,IF($AN18&gt;$AN17,0.5,IF(AW17,-0.5,IF(AV18,0.5,BU17))))</f>
        <v>0</v>
      </c>
      <c r="BF17" s="25">
        <f>IF($AN17&gt;$AN19,-0.5,IF($AN19&gt;$AN17,0.5,IF(AX17,-0.5,IF(AV19,0.5,BV17))))</f>
        <v>0</v>
      </c>
      <c r="BG17" s="26">
        <f>IF($AN17&gt;$AN20,-0.5,IF($AN20&gt;$AN17,0.5,IF(AY17,-0.5,IF(AV20,0.5,BW17))))</f>
        <v>0</v>
      </c>
      <c r="BH17" s="27" t="b">
        <f>AND(AND(AN17=AN18,AN18=AN19,AN19=AN20),AND(AO17=AO18,AO18=AO19,AO19=AO20),AND(AP17=AP18,AP18=AP19,AP19=AP20))</f>
        <v>1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0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 t="str">
        <f>IF(H18=0,"",IF(H18='Résultats officiels'!H18,1,""))</f>
        <v/>
      </c>
      <c r="C18" s="75" t="str">
        <f>IF(H18=0,"",IF(AND(H18='Résultats officiels'!H18,AP!E18='Résultats officiels'!E18,'Résultats officiels'!F18=AP!F18),1,""))</f>
        <v/>
      </c>
      <c r="D18" s="68" t="str">
        <f>D16</f>
        <v>Maroc</v>
      </c>
      <c r="E18" s="149"/>
      <c r="F18" s="149"/>
      <c r="G18" s="73" t="str">
        <f>D17</f>
        <v>Portugal</v>
      </c>
      <c r="H18" s="95">
        <f t="shared" si="0"/>
        <v>0</v>
      </c>
      <c r="I18" s="106">
        <f>AI18</f>
        <v>1</v>
      </c>
      <c r="J18" s="124" t="str">
        <f>INDEX(AM17:AM20,MATCH(AK18,$AL17:$AL20,0))</f>
        <v>Iran</v>
      </c>
      <c r="K18" s="108">
        <f>INDEX(AN17:AN20,MATCH(AK18,$AL17:$AL20,0))</f>
        <v>0</v>
      </c>
      <c r="L18" s="109">
        <f>INDEX(AO17:AO20,MATCH(AK18,$AL17:$AL20,0))</f>
        <v>0</v>
      </c>
      <c r="M18" s="108">
        <f>INDEX(AP17:AP20,MATCH(AK18,$AL17:$AL20,0))</f>
        <v>0</v>
      </c>
      <c r="N18" s="110">
        <f>INDEX(AQ17:AQ20,MATCH(AK18,$AL17:$AL20,0))</f>
        <v>0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officiels'!U23=AP!U18),"E",""))</f>
        <v/>
      </c>
      <c r="R18" s="98" t="str">
        <f>IF('Résultats officiels'!O18=0,"",IF(AND(U18='Résultats officiels'!U18,'Résultats officiels'!U19=AP!U19),"A",""))</f>
        <v/>
      </c>
      <c r="S18" s="286" t="str">
        <f>IF(O18=0,"",IF(AND(R18="A",O18='Résultats officiels'!O18),1,IF(AND(AP!R19="A",AP!O18='Résultats officiels'!O22),1,"")))</f>
        <v/>
      </c>
      <c r="T18" s="308" t="str">
        <f>IF(O18=0,"",IF(AND(R18="A",O18='Résultats officiels'!O18,V18='Résultats officiels'!V18,'Résultats officiels'!V19=AP!V19),1,IF(AND(AP!R19="A",AP!O18='Résultats officiels'!O22,AP!V18='Résultats officiels'!V23,'Résultats officiels'!V22=AP!V19),1,"")))</f>
        <v/>
      </c>
      <c r="U18" s="121" t="str">
        <f>IF(OR(I58&lt;2),"G1",T(J57))</f>
        <v>G1</v>
      </c>
      <c r="V18" s="150"/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1</v>
      </c>
      <c r="AJ18" s="18">
        <f>ROUND(AK18,0)</f>
        <v>2</v>
      </c>
      <c r="AK18" s="19">
        <f>MAX(MIN(AL17:AL19),MIN(AL17,AL18,AL20),MIN(AL17,AL19,AL20),MIN(AL18:AL20))</f>
        <v>2.46</v>
      </c>
      <c r="AL18" s="28">
        <f>SUM(BD18:BG18)+2.46</f>
        <v>2.46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0</v>
      </c>
      <c r="AQ18" s="24">
        <f>AO18-AP18</f>
        <v>0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0</v>
      </c>
      <c r="BA18" s="22">
        <f>10000*(AR18+AU18)+(F16-E16+F19-E19)*100+(F16+F19)</f>
        <v>0</v>
      </c>
      <c r="BB18" s="22" t="s">
        <v>73</v>
      </c>
      <c r="BC18" s="24">
        <f>10000*(AT18+AU18)+(F19-E19+E21-F21)*100+(F19+E21)</f>
        <v>0</v>
      </c>
      <c r="BD18" s="29">
        <f>-BE17</f>
        <v>0</v>
      </c>
      <c r="BE18" s="22" t="s">
        <v>73</v>
      </c>
      <c r="BF18" s="25">
        <f>IF($AN18&gt;$AN19,-0.5,IF($AN19&gt;$AN18,0.5,IF(AX18,-0.5,IF(AW19,0.5,BV18))))</f>
        <v>0</v>
      </c>
      <c r="BG18" s="26">
        <f>IF($AN18&gt;$AN20,-0.5,IF($AN20&gt;$AN18,0.5,IF(AY18,-0.5,IF(AW20,0.5,BW18))))</f>
        <v>0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 t="str">
        <f>IF(H19=0,"",IF(H19='Résultats officiels'!H19,1,""))</f>
        <v/>
      </c>
      <c r="C19" s="75" t="str">
        <f>IF(H19=0,"",IF(AND(H19='Résultats officiels'!H19,AP!E19='Résultats officiels'!E19,'Résultats officiels'!F19=AP!F19),1,""))</f>
        <v/>
      </c>
      <c r="D19" s="68" t="str">
        <f>G17</f>
        <v>Espagne</v>
      </c>
      <c r="E19" s="149"/>
      <c r="F19" s="149"/>
      <c r="G19" s="73" t="str">
        <f>G16</f>
        <v>Iran</v>
      </c>
      <c r="H19" s="95">
        <f t="shared" si="0"/>
        <v>0</v>
      </c>
      <c r="I19" s="106">
        <f>AI19</f>
        <v>1</v>
      </c>
      <c r="J19" s="68" t="str">
        <f>INDEX(AM17:AM20,MATCH(AK19,$AL17:$AL20,0))</f>
        <v>Portugal</v>
      </c>
      <c r="K19" s="111">
        <f>INDEX(AN17:AN20,MATCH(AK19,$AL17:$AL20,0))</f>
        <v>0</v>
      </c>
      <c r="L19" s="112">
        <f>INDEX(AO17:AO20,MATCH(AK19,$AL17:$AL20,0))</f>
        <v>0</v>
      </c>
      <c r="M19" s="111">
        <f>INDEX(AP17:AP20,MATCH(AK19,$AL17:$AL20,0))</f>
        <v>0</v>
      </c>
      <c r="N19" s="113">
        <f>INDEX(AQ17:AQ20,MATCH(AK19,$AL17:$AL20,0))</f>
        <v>0</v>
      </c>
      <c r="O19" s="293"/>
      <c r="P19" s="293"/>
      <c r="Q19" s="97" t="str">
        <f>IF(AND('Résultats officiels'!O18&gt;0,U19='Résultats officiels'!U19),"E",IF(AND('Résultats officiels'!O22&gt;0,'Résultats officiels'!U22=AP!U19),"E",""))</f>
        <v/>
      </c>
      <c r="R19" s="98" t="str">
        <f>IF('Résultats officiels'!O22=0,"",IF(AND(U18='Résultats officiels'!U23,'Résultats officiels'!U22=AP!U19),"A",""))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H2</v>
      </c>
      <c r="V19" s="151"/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1</v>
      </c>
      <c r="AJ19" s="18">
        <f>ROUND(AK19,0)</f>
        <v>2</v>
      </c>
      <c r="AK19" s="19">
        <f>MIN(MAX(AL17:AL19),MAX(AL17,AL18,AL20),MAX(AL17,AL19,AL20),MAX(AL18:AL20))</f>
        <v>2.4700000000000002</v>
      </c>
      <c r="AL19" s="28">
        <f>SUM(BD19:BG19)+2.47</f>
        <v>2.4700000000000002</v>
      </c>
      <c r="AM19" s="21" t="str">
        <f>D17</f>
        <v>Portugal</v>
      </c>
      <c r="AN19" s="22">
        <f>SUM(AR19:AU19)</f>
        <v>0</v>
      </c>
      <c r="AO19" s="23">
        <f>E17+F18+F21</f>
        <v>0</v>
      </c>
      <c r="AP19" s="22">
        <f>F17+E18+E21</f>
        <v>0</v>
      </c>
      <c r="AQ19" s="24">
        <f>AO19-AP19</f>
        <v>0</v>
      </c>
      <c r="AR19" s="22">
        <f>IF(ISBLANK(F18),0,IF(AT17=3,0,IF(AT17=1,1,3)))</f>
        <v>0</v>
      </c>
      <c r="AS19" s="22">
        <f>IF(ISBLANK(F21),0,IF(F21&gt;E21,3,IF(F21=E21,1,0)))</f>
        <v>0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0</v>
      </c>
      <c r="AW19" s="22" t="b">
        <f>10*(AQ18-AQ19)+AO18-AO19&lt;0</f>
        <v>0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0</v>
      </c>
      <c r="BA19" s="22" t="s">
        <v>73</v>
      </c>
      <c r="BB19" s="22">
        <f>10000*(AR19+AU19)+(E17-F17+F18-E18)*100+(E17+F18)</f>
        <v>0</v>
      </c>
      <c r="BC19" s="24">
        <f>10000*(AS19+AU19)+(E17-F17+F21-E21)*100+(E17+F21)</f>
        <v>0</v>
      </c>
      <c r="BD19" s="29">
        <f>-BF17</f>
        <v>0</v>
      </c>
      <c r="BE19" s="25">
        <f>-BF18</f>
        <v>0</v>
      </c>
      <c r="BF19" s="25" t="s">
        <v>73</v>
      </c>
      <c r="BG19" s="26">
        <f>IF($AN19&gt;$AN20,-0.5,IF($AN20&gt;$AN19,0.5,IF(AY19,-0.5,IF(AX20,0.5,BW19))))</f>
        <v>0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officiels'!H20,AP!E20='Résultats officiels'!E20,'Résultats officiels'!F20=AP!F20),1,""))</f>
        <v/>
      </c>
      <c r="D20" s="68" t="str">
        <f>G17</f>
        <v>Espagne</v>
      </c>
      <c r="E20" s="149"/>
      <c r="F20" s="149"/>
      <c r="G20" s="73" t="str">
        <f>D16</f>
        <v>Maroc</v>
      </c>
      <c r="H20" s="95">
        <f t="shared" si="0"/>
        <v>0</v>
      </c>
      <c r="I20" s="114">
        <f>AI20</f>
        <v>1</v>
      </c>
      <c r="J20" s="71" t="str">
        <f>INDEX(AM17:AM20,MATCH(AK20,$AL17:$AL20,0))</f>
        <v>Espagne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0</v>
      </c>
      <c r="N20" s="117">
        <f>INDEX(AQ17:AQ20,MATCH(AK20,$AL17:$AL20,0))</f>
        <v>0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officiels'!U17=AP!U20),"E",""))</f>
        <v/>
      </c>
      <c r="R20" s="98" t="str">
        <f>IF('Résultats officiels'!O20=0,"",IF(AND(U20='Résultats officiels'!U20,'Résultats officiels'!U21=AP!U21),"A",""))</f>
        <v/>
      </c>
      <c r="S20" s="286" t="str">
        <f>IF(O20=0,"",IF(AND(R20="A",O20='Résultats officiels'!O20),1,IF(AND(AP!R21="A",AP!O20='Résultats officiels'!O16),1,"")))</f>
        <v/>
      </c>
      <c r="T20" s="308" t="str">
        <f>IF(O20=0,"",IF(AND(R20="A",O20='Résultats officiels'!O20,V20='Résultats officiels'!V20,'Résultats officiels'!V21=AP!V21),1,IF(AND(AP!R21="A",AP!O20='Résultats officiels'!O16,AP!V20='Résultats officiels'!V17,'Résultats officiels'!V16=AP!V21),1,"")))</f>
        <v/>
      </c>
      <c r="U20" s="121" t="str">
        <f>IF(OR(I50&lt;2),"F1",T(J49))</f>
        <v>F1</v>
      </c>
      <c r="V20" s="150"/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1</v>
      </c>
      <c r="AJ20" s="18">
        <f>ROUND(AK20,0)</f>
        <v>2</v>
      </c>
      <c r="AK20" s="19">
        <f>MAX(AL17:AL20)</f>
        <v>2.48</v>
      </c>
      <c r="AL20" s="30">
        <f>SUM(BD20:BG20)+2.48</f>
        <v>2.48</v>
      </c>
      <c r="AM20" s="31" t="str">
        <f>G17</f>
        <v>Espagne</v>
      </c>
      <c r="AN20" s="27">
        <f>SUM(AR20:AU20)</f>
        <v>0</v>
      </c>
      <c r="AO20" s="32">
        <f>F17+E19+E20</f>
        <v>0</v>
      </c>
      <c r="AP20" s="27">
        <f>E17+F19+F20</f>
        <v>0</v>
      </c>
      <c r="AQ20" s="33">
        <f>AO20-AP20</f>
        <v>0</v>
      </c>
      <c r="AR20" s="27">
        <f>IF(ISBLANK(E20),0,IF(AU17=3,0,IF(AU17=1,1,3)))</f>
        <v>0</v>
      </c>
      <c r="AS20" s="27">
        <f>IF(ISBLANK(E19),0,IF(AU18=3,0,IF(AU18=1,1,3)))</f>
        <v>0</v>
      </c>
      <c r="AT20" s="27">
        <f>IF(ISBLANK(F17),0,IF(AU19=3,0,IF(AU19=1,1,3)))</f>
        <v>0</v>
      </c>
      <c r="AU20" s="27" t="s">
        <v>73</v>
      </c>
      <c r="AV20" s="32" t="b">
        <f>10*(AQ17-AQ20)+AO17-AO20&lt;0</f>
        <v>0</v>
      </c>
      <c r="AW20" s="27" t="b">
        <f>10*(AQ18-AQ20)+AO18-AO20&lt;0</f>
        <v>0</v>
      </c>
      <c r="AX20" s="27" t="b">
        <f>10*(AQ19-AQ20)+AO19-AO20&lt;0</f>
        <v>0</v>
      </c>
      <c r="AY20" s="33" t="s">
        <v>73</v>
      </c>
      <c r="AZ20" s="32" t="s">
        <v>73</v>
      </c>
      <c r="BA20" s="27">
        <f>10000*(AR20+AS20)+(E19-F19+E20-F20)*100+(E19+E20)</f>
        <v>0</v>
      </c>
      <c r="BB20" s="27">
        <f>10000*(AR20+AT20)+(E20-F20+F17-E17)*100+(E20+F17)</f>
        <v>0</v>
      </c>
      <c r="BC20" s="33">
        <f>10000*(AS20+AT20)+(E19-F19+F17-E17)*100+(E19+F17)</f>
        <v>0</v>
      </c>
      <c r="BD20" s="34">
        <f>-BG17</f>
        <v>0</v>
      </c>
      <c r="BE20" s="35">
        <f>-BG18</f>
        <v>0</v>
      </c>
      <c r="BF20" s="35">
        <f>-BG19</f>
        <v>0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officiels'!H21,AP!E21='Résultats officiels'!E21,'Résultats officiels'!F21=AP!F21),1,""))</f>
        <v/>
      </c>
      <c r="D21" s="71" t="str">
        <f>G16</f>
        <v>Iran</v>
      </c>
      <c r="E21" s="149"/>
      <c r="F21" s="149"/>
      <c r="G21" s="74" t="str">
        <f>D17</f>
        <v>Portugal</v>
      </c>
      <c r="H21" s="95">
        <f t="shared" si="0"/>
        <v>0</v>
      </c>
      <c r="I21" s="118"/>
      <c r="J21" s="119" t="str">
        <f>IF(OR(I19&lt;3,I18&lt;2),"TIRAGE AU SORT !!!"," ")</f>
        <v>TIRAGE AU SORT !!!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officiels'!U16=AP!U21),"E",""))</f>
        <v/>
      </c>
      <c r="R21" s="98" t="str">
        <f>IF('Résultats officiels'!O16=0,"",IF(AND(U20='Résultats officiels'!U17,'Résultats officiels'!U16=AP!U21),"A",""))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E2</v>
      </c>
      <c r="V21" s="151"/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officiels'!U19=AP!U22),"E",""))</f>
        <v/>
      </c>
      <c r="R22" s="98" t="str">
        <f>IF('Résultats officiels'!O22=0,"",IF(AND(U22='Résultats officiels'!U22,'Résultats officiels'!U23=AP!U23),"A",""))</f>
        <v/>
      </c>
      <c r="S22" s="286" t="str">
        <f>IF(O22=0,"",IF(AND(R22="A",O22='Résultats officiels'!O22),1,IF(AND(AP!R23="A",AP!O22='Résultats officiels'!O18),1,"")))</f>
        <v/>
      </c>
      <c r="T22" s="308" t="str">
        <f>IF(O22=0,"",IF(AND(R22="A",O22='Résultats officiels'!O22,V22='Résultats officiels'!V22,'Résultats officiels'!V23=AP!V23),1,IF(AND(AP!R23="A",AP!O22='Résultats officiels'!O18,AP!V22='Résultats officiels'!V19,'Résultats officiels'!V18=AP!V23),1,"")))</f>
        <v/>
      </c>
      <c r="U22" s="121" t="str">
        <f>IF(OR(I66&lt;2),"H1",T(J65))</f>
        <v>H1</v>
      </c>
      <c r="V22" s="150"/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officiels'!U18=AP!U23),"E",""))</f>
        <v/>
      </c>
      <c r="R23" s="98" t="str">
        <f>IF('Résultats officiels'!O18=0,"",IF(AND(U22='Résultats officiels'!U19,'Résultats officiels'!U18=AP!U23),"A",""))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G2</v>
      </c>
      <c r="V23" s="151"/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 t="str">
        <f>IF(H24=0,"",IF(H24='Résultats officiels'!H24,1,""))</f>
        <v/>
      </c>
      <c r="C24" s="75" t="str">
        <f>IF(H24=0,"",IF(AND(H24='Résultats officiels'!H24,AP!E24='Résultats officiels'!E24,'Résultats officiels'!F24=AP!F24),1,""))</f>
        <v/>
      </c>
      <c r="D24" s="67" t="s">
        <v>88</v>
      </c>
      <c r="E24" s="149"/>
      <c r="F24" s="149"/>
      <c r="G24" s="72" t="s">
        <v>76</v>
      </c>
      <c r="H24" s="95">
        <f t="shared" si="0"/>
        <v>0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officiels'!H25,AP!E25='Résultats officiels'!E25,'Résultats officiels'!F25=AP!F25),1,""))</f>
        <v/>
      </c>
      <c r="D25" s="68" t="s">
        <v>125</v>
      </c>
      <c r="E25" s="149"/>
      <c r="F25" s="149"/>
      <c r="G25" s="73" t="s">
        <v>126</v>
      </c>
      <c r="H25" s="95">
        <f t="shared" si="0"/>
        <v>0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0</v>
      </c>
      <c r="L25" s="104">
        <f>INDEX(AO25:AO28,MATCH(AK25,$AL25:$AL28,0))</f>
        <v>0</v>
      </c>
      <c r="M25" s="103">
        <f>INDEX(AP25:AP28,MATCH(AK25,$AL25:$AL28,0))</f>
        <v>0</v>
      </c>
      <c r="N25" s="123">
        <f>INDEX(AQ25:AQ28,MATCH(AK25,$AL25:$AL28,0))</f>
        <v>0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2</v>
      </c>
      <c r="AK25" s="19">
        <f>MIN(AL25:AL28)</f>
        <v>2.4500000000000002</v>
      </c>
      <c r="AL25" s="20">
        <f>SUM(BD25:BG25)+2.45</f>
        <v>2.4500000000000002</v>
      </c>
      <c r="AM25" s="21" t="str">
        <f>D24</f>
        <v>France</v>
      </c>
      <c r="AN25" s="22">
        <f>SUM(AR25:AU25)</f>
        <v>0</v>
      </c>
      <c r="AO25" s="23">
        <f>E24+E26+F28</f>
        <v>0</v>
      </c>
      <c r="AP25" s="22">
        <f>F24+F26+E28</f>
        <v>0</v>
      </c>
      <c r="AQ25" s="24">
        <f>AO25-AP25</f>
        <v>0</v>
      </c>
      <c r="AR25" s="22" t="s">
        <v>73</v>
      </c>
      <c r="AS25" s="22">
        <f>IF(ISBLANK(E24),0,IF(E24&gt;F24,3,IF(E24=F24,1,0)))</f>
        <v>0</v>
      </c>
      <c r="AT25" s="22">
        <f>IF(ISBLANK(E26),0,IF(E26&gt;F26,3,IF(E26=F26,1,0)))</f>
        <v>0</v>
      </c>
      <c r="AU25" s="22">
        <f>IF(ISBLANK(F28),0,IF(F28&gt;E28,3,IF(F28=E28,1,0)))</f>
        <v>0</v>
      </c>
      <c r="AV25" s="23" t="s">
        <v>73</v>
      </c>
      <c r="AW25" s="22" t="b">
        <f>(10*(AQ25-AQ26)+AO25-AO26&gt;0)</f>
        <v>0</v>
      </c>
      <c r="AX25" s="22" t="b">
        <f>10*(AQ25-AQ27)+AO25-AO27&gt;0</f>
        <v>0</v>
      </c>
      <c r="AY25" s="24" t="b">
        <f>10*(AQ25-AQ28)+AO25-AO28&gt;0</f>
        <v>0</v>
      </c>
      <c r="AZ25" s="23">
        <f>10000*(AS25+AT25)+(E26-F26+E24-F24)*100+(E26+E24)</f>
        <v>0</v>
      </c>
      <c r="BA25" s="22">
        <f>10000*(AS25+AU25)+(E24-F24+F28-E28)*100+(E24+F28)</f>
        <v>0</v>
      </c>
      <c r="BB25" s="22">
        <f>10000*(AT25+AU25)+(F28-E28+E26-F26)*100+(F28+E26)</f>
        <v>0</v>
      </c>
      <c r="BC25" s="24" t="s">
        <v>73</v>
      </c>
      <c r="BD25" s="23" t="s">
        <v>73</v>
      </c>
      <c r="BE25" s="25">
        <f>IF($AN25&gt;$AN26,-0.5,IF($AN26&gt;$AN25,0.5,IF(AW25,-0.5,IF(AV26,0.5,BU25))))</f>
        <v>0</v>
      </c>
      <c r="BF25" s="25">
        <f>IF($AN25&gt;$AN27,-0.5,IF($AN27&gt;$AN25,0.5,IF(AX25,-0.5,IF(AV27,0.5,BV25))))</f>
        <v>0</v>
      </c>
      <c r="BG25" s="26">
        <f>IF($AN25&gt;$AN28,-0.5,IF($AN28&gt;$AN25,0.5,IF(AY25,-0.5,IF(AV28,0.5,BW25))))</f>
        <v>0</v>
      </c>
      <c r="BH25" s="27" t="b">
        <f>AND(AND(AN25=AN26,AN26=AN27,AN27=AN28),AND(AO25=AO26,AO26=AO27,AO27=AO28),AND(AP25=AP26,AP26=AP27,AP27=AP28))</f>
        <v>1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0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 t="str">
        <f>IF(H26=0,"",IF(H26='Résultats officiels'!H26,1,""))</f>
        <v/>
      </c>
      <c r="C26" s="75" t="str">
        <f>IF(H26=0,"",IF(AND(H26='Résultats officiels'!H26,AP!E26='Résultats officiels'!E26,'Résultats officiels'!F26=AP!F26),1,""))</f>
        <v/>
      </c>
      <c r="D26" s="68" t="str">
        <f>D24</f>
        <v>France</v>
      </c>
      <c r="E26" s="149"/>
      <c r="F26" s="149"/>
      <c r="G26" s="73" t="str">
        <f>D25</f>
        <v>Pérou</v>
      </c>
      <c r="H26" s="95">
        <f t="shared" si="0"/>
        <v>0</v>
      </c>
      <c r="I26" s="106">
        <f>AI26</f>
        <v>1</v>
      </c>
      <c r="J26" s="124" t="str">
        <f>INDEX(AM25:AM28,MATCH(AK26,$AL25:$AL28,0))</f>
        <v>Australie</v>
      </c>
      <c r="K26" s="108">
        <f>INDEX(AN25:AN28,MATCH(AK26,$AL25:$AL28,0))</f>
        <v>0</v>
      </c>
      <c r="L26" s="109">
        <f>INDEX(AO25:AO28,MATCH(AK26,$AL25:$AL28,0))</f>
        <v>0</v>
      </c>
      <c r="M26" s="108">
        <f>INDEX(AP25:AP28,MATCH(AK26,$AL25:$AL28,0))</f>
        <v>0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officiels'!U28=AP!U26),"E",""))</f>
        <v/>
      </c>
      <c r="R26" s="98" t="str">
        <f>IF('Résultats officiels'!O26=0,"",IF(AND(U26='Résultats officiels'!U26,'Résultats officiels'!U27=AP!U27),"A",""))</f>
        <v/>
      </c>
      <c r="S26" s="286" t="str">
        <f>IF(O26=0,"",IF(AND(R26="A",O26='Résultats officiels'!O26),1,IF(AND(AP!R27="A",AP!O26='Résultats officiels'!O28),1,"")))</f>
        <v/>
      </c>
      <c r="T26" s="287" t="str">
        <f>IF(O26=0,"",IF(AND(R26="A",O26='Résultats officiels'!O26,V26='Résultats officiels'!V26,'Résultats officiels'!V27=AP!V27),1,IF(AND(AP!R27="A",AP!O26='Résultats officiels'!O28,AP!V26='Résultats officiels'!V28,'Résultats officiels'!V29=AP!V27),1,"")))</f>
        <v/>
      </c>
      <c r="U26" s="125" t="str">
        <f>IF(100*V8+W8&gt;100*V9+W9,U8,IF(100*V8+W8&lt;100*V9+W9,U9,CONCATENATE(U8," ou ",U9)))</f>
        <v>A1 ou B2</v>
      </c>
      <c r="V26" s="150"/>
      <c r="W26" s="100"/>
      <c r="X26" s="95">
        <f>IF(100*V8+W8&gt;100*V9+W9,1,IF(100*V8+W8&lt;100*V9+W9,1,0))</f>
        <v>0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1</v>
      </c>
      <c r="AJ26" s="18">
        <f>ROUND(AK26,0)</f>
        <v>2</v>
      </c>
      <c r="AK26" s="19">
        <f>MAX(MIN(AL25:AL27),MIN(AL25,AL26,AL28),MIN(AL25,AL27,AL28),MIN(AL26:AL28))</f>
        <v>2.46</v>
      </c>
      <c r="AL26" s="28">
        <f>SUM(BD26:BG26)+2.46</f>
        <v>2.46</v>
      </c>
      <c r="AM26" s="21" t="str">
        <f>G24</f>
        <v>Australie</v>
      </c>
      <c r="AN26" s="22">
        <f>SUM(AR26:AU26)</f>
        <v>0</v>
      </c>
      <c r="AO26" s="23">
        <f>F24+F27+E29</f>
        <v>0</v>
      </c>
      <c r="AP26" s="22">
        <f>E24+E27+F29</f>
        <v>0</v>
      </c>
      <c r="AQ26" s="24">
        <f>AO26-AP26</f>
        <v>0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0</v>
      </c>
      <c r="BA26" s="22">
        <f>10000*(AR26+AU26)+(F24-E24+F27-E27)*100+(F24+F27)</f>
        <v>0</v>
      </c>
      <c r="BB26" s="22" t="s">
        <v>73</v>
      </c>
      <c r="BC26" s="24">
        <f>10000*(AT26+AU26)+(F27-E27+E29-F29)*100+(F27+E29)</f>
        <v>0</v>
      </c>
      <c r="BD26" s="29">
        <f>-BE25</f>
        <v>0</v>
      </c>
      <c r="BE26" s="22" t="s">
        <v>73</v>
      </c>
      <c r="BF26" s="25">
        <f>IF($AN26&gt;$AN27,-0.5,IF($AN27&gt;$AN26,0.5,IF(AX26,-0.5,IF(AW27,0.5,BV26))))</f>
        <v>0</v>
      </c>
      <c r="BG26" s="26">
        <f>IF($AN26&gt;$AN28,-0.5,IF($AN28&gt;$AN26,0.5,IF(AY26,-0.5,IF(AW28,0.5,BW26))))</f>
        <v>0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officiels'!H27,AP!E27='Résultats officiels'!E27,'Résultats officiels'!F27=AP!F27),1,""))</f>
        <v/>
      </c>
      <c r="D27" s="68" t="str">
        <f>G25</f>
        <v>Danemark</v>
      </c>
      <c r="E27" s="149"/>
      <c r="F27" s="149"/>
      <c r="G27" s="73" t="str">
        <f>G24</f>
        <v>Australie</v>
      </c>
      <c r="H27" s="95">
        <f t="shared" si="0"/>
        <v>0</v>
      </c>
      <c r="I27" s="106">
        <f>AI27</f>
        <v>1</v>
      </c>
      <c r="J27" s="68" t="str">
        <f>INDEX(AM25:AM28,MATCH(AK27,$AL25:$AL28,0))</f>
        <v>Pérou</v>
      </c>
      <c r="K27" s="111">
        <f>INDEX(AN25:AN28,MATCH(AK27,$AL25:$AL28,0))</f>
        <v>0</v>
      </c>
      <c r="L27" s="112">
        <f>INDEX(AO25:AO28,MATCH(AK27,$AL25:$AL28,0))</f>
        <v>0</v>
      </c>
      <c r="M27" s="111">
        <f>INDEX(AP25:AP28,MATCH(AK27,$AL25:$AL28,0))</f>
        <v>0</v>
      </c>
      <c r="N27" s="113">
        <f>INDEX(AQ25:AQ28,MATCH(AK27,$AL25:$AL28,0))</f>
        <v>0</v>
      </c>
      <c r="O27" s="293"/>
      <c r="P27" s="293"/>
      <c r="Q27" s="97" t="str">
        <f>IF(AND('Résultats officiels'!O26&gt;0,U27='Résultats officiels'!U27),"E",IF(AND('Résultats officiels'!O28&gt;0,'Résultats officiels'!U29=AP!U27),"E",""))</f>
        <v/>
      </c>
      <c r="R27" s="98" t="str">
        <f>IF('Résultats officiels'!O28=0,"",IF(AND(U26='Résultats officiels'!U28,'Résultats officiels'!U29=AP!U27),"A",""))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C1 ou D2</v>
      </c>
      <c r="V27" s="151"/>
      <c r="W27" s="100"/>
      <c r="X27" s="95">
        <f>IF(100*V10+W10&gt;100*V11+W11,1,IF(100*V10+W10&lt;100*V11+W11,1,0))</f>
        <v>0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1</v>
      </c>
      <c r="AJ27" s="18">
        <f>ROUND(AK27,0)</f>
        <v>2</v>
      </c>
      <c r="AK27" s="19">
        <f>MIN(MAX(AL25:AL27),MAX(AL25,AL26,AL28),MAX(AL25,AL27,AL28),MAX(AL26:AL28))</f>
        <v>2.4700000000000002</v>
      </c>
      <c r="AL27" s="28">
        <f>SUM(BD27:BG27)+2.47</f>
        <v>2.4700000000000002</v>
      </c>
      <c r="AM27" s="21" t="str">
        <f>D25</f>
        <v>Pérou</v>
      </c>
      <c r="AN27" s="22">
        <f>SUM(AR27:AU27)</f>
        <v>0</v>
      </c>
      <c r="AO27" s="23">
        <f>E25+F26+F29</f>
        <v>0</v>
      </c>
      <c r="AP27" s="22">
        <f>F25+E26+E29</f>
        <v>0</v>
      </c>
      <c r="AQ27" s="24">
        <f>AO27-AP27</f>
        <v>0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0</v>
      </c>
      <c r="BA27" s="22" t="s">
        <v>73</v>
      </c>
      <c r="BB27" s="22">
        <f>10000*(AR27+AU27)+(E25-F25+F26-E26)*100+(E25+F26)</f>
        <v>0</v>
      </c>
      <c r="BC27" s="24">
        <f>10000*(AS27+AU27)+(E25-F25+F29-E29)*100+(E25+F29)</f>
        <v>0</v>
      </c>
      <c r="BD27" s="29">
        <f>-BF25</f>
        <v>0</v>
      </c>
      <c r="BE27" s="25">
        <f>-BF26</f>
        <v>0</v>
      </c>
      <c r="BF27" s="25" t="s">
        <v>73</v>
      </c>
      <c r="BG27" s="26">
        <f>IF($AN27&gt;$AN28,-0.5,IF($AN28&gt;$AN27,0.5,IF(AY27,-0.5,IF(AX28,0.5,BW27))))</f>
        <v>0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officiels'!H28,AP!E28='Résultats officiels'!E28,'Résultats officiels'!F28=AP!F28),1,""))</f>
        <v/>
      </c>
      <c r="D28" s="68" t="str">
        <f>G25</f>
        <v>Danemark</v>
      </c>
      <c r="E28" s="149"/>
      <c r="F28" s="149"/>
      <c r="G28" s="73" t="str">
        <f>D24</f>
        <v>France</v>
      </c>
      <c r="H28" s="95">
        <f t="shared" si="0"/>
        <v>0</v>
      </c>
      <c r="I28" s="114">
        <f>AI28</f>
        <v>1</v>
      </c>
      <c r="J28" s="71" t="str">
        <f>INDEX(AM25:AM28,MATCH(AK28,$AL25:$AL28,0))</f>
        <v>Danemark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0</v>
      </c>
      <c r="N28" s="117">
        <f>INDEX(AQ25:AQ28,MATCH(AK28,$AL25:$AL28,0))</f>
        <v>0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officiels'!U26=AP!U28),"E",""))</f>
        <v/>
      </c>
      <c r="R28" s="98" t="str">
        <f>IF('Résultats officiels'!O28=0,"",IF(AND(U28='Résultats officiels'!U28,'Résultats officiels'!U29=AP!U29),"A",""))</f>
        <v/>
      </c>
      <c r="S28" s="286" t="str">
        <f>IF(O28=0,"",IF(AND(R28="A",O28='Résultats officiels'!O28),1,IF(AND(AP!R29="A",AP!O28='Résultats officiels'!O26),1,"")))</f>
        <v/>
      </c>
      <c r="T28" s="287" t="str">
        <f>IF(O28=0,"",IF(AND(R28="A",O28='Résultats officiels'!O28,V28='Résultats officiels'!V28,'Résultats officiels'!V29=AP!V29),1,IF(AND(AP!R29="A",AP!O28='Résultats officiels'!O26,AP!V28='Résultats officiels'!V26,'Résultats officiels'!V27=AP!V29),1,"")))</f>
        <v/>
      </c>
      <c r="U28" s="125" t="str">
        <f>IF(100*V12+W12&gt;100*V13+W13,U12,IF(100*V12+W12&lt;100*V13+W13,U13,CONCATENATE(U12," ou ",U13)))</f>
        <v>B1 ou A2</v>
      </c>
      <c r="V28" s="150"/>
      <c r="W28" s="100"/>
      <c r="X28" s="95">
        <f>IF(100*V12+W12&gt;100*V13+W13,1,IF(100*V12+W12&lt;100*V13+W13,1,0))</f>
        <v>0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1</v>
      </c>
      <c r="AJ28" s="18">
        <f>ROUND(AK28,0)</f>
        <v>2</v>
      </c>
      <c r="AK28" s="19">
        <f>MAX(AL25:AL28)</f>
        <v>2.48</v>
      </c>
      <c r="AL28" s="30">
        <f>SUM(BD28:BG28)+2.48</f>
        <v>2.48</v>
      </c>
      <c r="AM28" s="31" t="str">
        <f>G25</f>
        <v>Danemark</v>
      </c>
      <c r="AN28" s="27">
        <f>SUM(AR28:AU28)</f>
        <v>0</v>
      </c>
      <c r="AO28" s="32">
        <f>F25+E27+E28</f>
        <v>0</v>
      </c>
      <c r="AP28" s="27">
        <f>E25+F27+F28</f>
        <v>0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0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0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0</v>
      </c>
      <c r="BB28" s="27">
        <f>10000*(AR28+AT28)+(E28-F28+F25-E25)*100+(E28+F25)</f>
        <v>0</v>
      </c>
      <c r="BC28" s="33">
        <f>10000*(AS28+AT28)+(E27-F27+F25-E25)*100+(E27+F25)</f>
        <v>0</v>
      </c>
      <c r="BD28" s="34">
        <f>-BG25</f>
        <v>0</v>
      </c>
      <c r="BE28" s="35">
        <f>-BG26</f>
        <v>0</v>
      </c>
      <c r="BF28" s="35">
        <f>-BG27</f>
        <v>0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officiels'!H29,AP!E29='Résultats officiels'!E29,'Résultats officiels'!F29=AP!F29),1,""))</f>
        <v/>
      </c>
      <c r="D29" s="71" t="str">
        <f>G24</f>
        <v>Australie</v>
      </c>
      <c r="E29" s="149"/>
      <c r="F29" s="149"/>
      <c r="G29" s="74" t="str">
        <f>D25</f>
        <v>Pérou</v>
      </c>
      <c r="H29" s="95">
        <f t="shared" si="0"/>
        <v>0</v>
      </c>
      <c r="I29" s="118"/>
      <c r="J29" s="119" t="str">
        <f>IF(OR(I27&lt;3,I26&lt;2),"TIRAGE AU SORT !!!"," ")</f>
        <v>TIRAGE AU SORT !!!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officiels'!U27=AP!U29),"E",""))</f>
        <v/>
      </c>
      <c r="R29" s="98" t="str">
        <f>IF('Résultats officiels'!O26=0,"",IF(AND(U28='Résultats officiels'!U26,'Résultats officiels'!U27=AP!U29),"A",""))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D1 ou C2</v>
      </c>
      <c r="V29" s="151"/>
      <c r="W29" s="100"/>
      <c r="X29" s="95">
        <f>IF(100*V14+W14&gt;100*V15+W15,1,IF(100*V14+W14&lt;100*V15+W15,1,0))</f>
        <v>0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officiels'!U32=AP!U30),"E",""))</f>
        <v/>
      </c>
      <c r="R30" s="98" t="str">
        <f>IF('Résultats officiels'!O30=0,"",IF(AND(U30='Résultats officiels'!U30,'Résultats officiels'!U31=AP!U31),"A",""))</f>
        <v/>
      </c>
      <c r="S30" s="286" t="str">
        <f>IF(O30=0,"",IF(AND(R30="A",O30='Résultats officiels'!O30),1,IF(AND(AP!R31="A",AP!O30='Résultats officiels'!O32),1,"")))</f>
        <v/>
      </c>
      <c r="T30" s="287" t="str">
        <f>IF(O30=0,"",IF(AND(R30="A",O30='Résultats officiels'!O30,V30='Résultats officiels'!V30,'Résultats officiels'!V31=AP!V31),1,IF(AND(AP!R31="A",AP!O30='Résultats officiels'!O32,AP!V30='Résultats officiels'!V32,'Résultats officiels'!V33=AP!V31),1,"")))</f>
        <v/>
      </c>
      <c r="U30" s="125" t="str">
        <f>IF(100*V16+W16&gt;100*V17+W17,U16,IF(100*V16+W16&lt;100*V17+W17,U17,CONCATENATE(U16," ou ",U17)))</f>
        <v>E1 ou F2</v>
      </c>
      <c r="V30" s="150"/>
      <c r="W30" s="100"/>
      <c r="X30" s="95">
        <f>IF(100*V16+W16&gt;100*V17+W17,1,IF(100*V16+W16&lt;100*V17+W17,1,0))</f>
        <v>0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officiels'!U33=AP!U31),"E",""))</f>
        <v/>
      </c>
      <c r="R31" s="98" t="str">
        <f>IF('Résultats officiels'!O32=0,"",IF(AND(U30='Résultats officiels'!U32,'Résultats officiels'!U33=AP!U31),"A",""))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G1 ou H2</v>
      </c>
      <c r="V31" s="151"/>
      <c r="W31" s="100"/>
      <c r="X31" s="95">
        <f>IF(100*V18+W18&gt;100*V19+W19,1,IF(100*V18+W18&lt;100*V19+W19,1,0))</f>
        <v>0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officiels'!H32,AP!E32='Résultats officiels'!E32,'Résultats officiels'!F32=AP!F32),1,""))</f>
        <v/>
      </c>
      <c r="D32" s="67" t="s">
        <v>94</v>
      </c>
      <c r="E32" s="217"/>
      <c r="F32" s="217"/>
      <c r="G32" s="72" t="s">
        <v>127</v>
      </c>
      <c r="H32" s="95">
        <f t="shared" si="0"/>
        <v>0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officiels'!U30=AP!U32),"E",""))</f>
        <v/>
      </c>
      <c r="R32" s="98" t="str">
        <f>IF('Résultats officiels'!O32=0,"",IF(AND(U32='Résultats officiels'!U32,'Résultats officiels'!U33=AP!U33),"A",""))</f>
        <v/>
      </c>
      <c r="S32" s="286" t="str">
        <f>IF(O32=0,"",IF(AND(R32="A",O32='Résultats officiels'!O32),1,IF(AND(AP!R33="A",AP!O32='Résultats officiels'!O30),1,"")))</f>
        <v/>
      </c>
      <c r="T32" s="287" t="str">
        <f>IF(O32=0,"",IF(AND(R32="A",O32='Résultats officiels'!O32,V32='Résultats officiels'!V32,'Résultats officiels'!V33=AP!V33),1,IF(AND(AP!R33="A",AP!O32='Résultats officiels'!O30,AP!V32='Résultats officiels'!V30,'Résultats officiels'!V31=AP!V33),1,"")))</f>
        <v/>
      </c>
      <c r="U32" s="125" t="str">
        <f>IF(100*V20+W20&gt;100*V21+W21,U20,IF(100*V20+W20&lt;100*V21+W21,U21,CONCATENATE(U20," ou ",U21)))</f>
        <v>F1 ou E2</v>
      </c>
      <c r="V32" s="150"/>
      <c r="W32" s="100"/>
      <c r="X32" s="95">
        <f>IF(100*V20+W20&gt;100*V21+W21,1,IF(100*V20+W20&lt;100*V21+W21,1,0))</f>
        <v>0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officiels'!H33,AP!E33='Résultats officiels'!E33,'Résultats officiels'!F33=AP!F33),1,""))</f>
        <v/>
      </c>
      <c r="D33" s="68" t="s">
        <v>37</v>
      </c>
      <c r="E33" s="217"/>
      <c r="F33" s="217"/>
      <c r="G33" s="73" t="s">
        <v>97</v>
      </c>
      <c r="H33" s="95">
        <f t="shared" si="0"/>
        <v>0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0</v>
      </c>
      <c r="L33" s="104">
        <f>INDEX(AO33:AO36,MATCH(AK33,$AL33:$AL36,0))</f>
        <v>0</v>
      </c>
      <c r="M33" s="103">
        <f>INDEX(AP33:AP36,MATCH(AK33,$AL33:$AL36,0))</f>
        <v>0</v>
      </c>
      <c r="N33" s="123">
        <f>INDEX(AQ33:AQ36,MATCH(AK33,$AL33:$AL36,0))</f>
        <v>0</v>
      </c>
      <c r="O33" s="293"/>
      <c r="P33" s="293"/>
      <c r="Q33" s="97" t="str">
        <f>IF(AND('Résultats officiels'!O32&gt;0,U33='Résultats officiels'!U33),"E",IF(AND('Résultats officiels'!O30&gt;0,'Résultats officiels'!U31=AP!U33),"E",""))</f>
        <v/>
      </c>
      <c r="R33" s="98" t="str">
        <f>IF('Résultats officiels'!O30=0,"",IF(AND(U32='Résultats officiels'!U30,'Résultats officiels'!U31=AP!U33),"A",""))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H1 ou G2</v>
      </c>
      <c r="V33" s="151"/>
      <c r="W33" s="100"/>
      <c r="X33" s="95">
        <f>IF(100*V22+W22&gt;100*V23+W23,1,IF(100*V22+W22&lt;100*V23+W23,1,0))</f>
        <v>0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2</v>
      </c>
      <c r="AK33" s="19">
        <f>MIN(AL33:AL36)</f>
        <v>2.4500000000000002</v>
      </c>
      <c r="AL33" s="20">
        <f>SUM(BD33:BG33)+2.45</f>
        <v>2.4500000000000002</v>
      </c>
      <c r="AM33" s="21" t="str">
        <f>D32</f>
        <v>Argentine</v>
      </c>
      <c r="AN33" s="22">
        <f>SUM(AR33:AU33)</f>
        <v>0</v>
      </c>
      <c r="AO33" s="23">
        <f>E32+E34+F36</f>
        <v>0</v>
      </c>
      <c r="AP33" s="22">
        <f>F32+F34+E36</f>
        <v>0</v>
      </c>
      <c r="AQ33" s="24">
        <f>AO33-AP33</f>
        <v>0</v>
      </c>
      <c r="AR33" s="22" t="s">
        <v>73</v>
      </c>
      <c r="AS33" s="22">
        <f>IF(ISBLANK(E32),0,IF(E32&gt;F32,3,IF(E32=F32,1,0)))</f>
        <v>0</v>
      </c>
      <c r="AT33" s="22">
        <f>IF(ISBLANK(E34),0,IF(E34&gt;F34,3,IF(E34=F34,1,0)))</f>
        <v>0</v>
      </c>
      <c r="AU33" s="22">
        <f>IF(ISBLANK(F36),0,IF(F36&gt;E36,3,IF(F36=E36,1,0)))</f>
        <v>0</v>
      </c>
      <c r="AV33" s="23" t="s">
        <v>73</v>
      </c>
      <c r="AW33" s="22" t="b">
        <f>(10*(AQ33-AQ34)+AO33-AO34&gt;0)</f>
        <v>0</v>
      </c>
      <c r="AX33" s="22" t="b">
        <f>10*(AQ33-AQ35)+AO33-AO35&gt;0</f>
        <v>0</v>
      </c>
      <c r="AY33" s="24" t="b">
        <f>10*(AQ33-AQ36)+AO33-AO36&gt;0</f>
        <v>0</v>
      </c>
      <c r="AZ33" s="23">
        <f>10000*(AS33+AT33)+(E34-F34+E32-F32)*100+(E34+E32)</f>
        <v>0</v>
      </c>
      <c r="BA33" s="22">
        <f>10000*(AS33+AU33)+(E32-F32+F36-E36)*100+(E32+F36)</f>
        <v>0</v>
      </c>
      <c r="BB33" s="22">
        <f>10000*(AT33+AU33)+(F36-E36+E34-F34)*100+(F36+E34)</f>
        <v>0</v>
      </c>
      <c r="BC33" s="24" t="s">
        <v>73</v>
      </c>
      <c r="BD33" s="23" t="s">
        <v>73</v>
      </c>
      <c r="BE33" s="25">
        <f>IF($AN33&gt;$AN34,-0.5,IF($AN34&gt;$AN33,0.5,IF(AW33,-0.5,IF(AV34,0.5,BU33))))</f>
        <v>0</v>
      </c>
      <c r="BF33" s="25">
        <f>IF($AN33&gt;$AN35,-0.5,IF($AN35&gt;$AN33,0.5,IF(AX33,-0.5,IF(AV35,0.5,BV33))))</f>
        <v>0</v>
      </c>
      <c r="BG33" s="26">
        <f>IF($AN33&gt;$AN36,-0.5,IF($AN36&gt;$AN33,0.5,IF(AY33,-0.5,IF(AV36,0.5,BW33))))</f>
        <v>0</v>
      </c>
      <c r="BH33" s="27" t="b">
        <f>AND(AND(AN33=AN34,AN34=AN35,AN35=AN36),AND(AO33=AO34,AO34=AO35,AO35=AO36),AND(AP33=AP34,AP34=AP35,AP35=AP36))</f>
        <v>1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0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officiels'!H34,AP!E34='Résultats officiels'!E34,'Résultats officiels'!F34=AP!F34),1,""))</f>
        <v/>
      </c>
      <c r="D34" s="68" t="str">
        <f>D32</f>
        <v>Argentine</v>
      </c>
      <c r="E34" s="149"/>
      <c r="F34" s="149"/>
      <c r="G34" s="73" t="str">
        <f>D33</f>
        <v>Croatie</v>
      </c>
      <c r="H34" s="95">
        <f t="shared" si="0"/>
        <v>0</v>
      </c>
      <c r="I34" s="106">
        <f>AI34</f>
        <v>1</v>
      </c>
      <c r="J34" s="124" t="str">
        <f>INDEX(AM33:AM36,MATCH(AK34,$AL33:$AL36,0))</f>
        <v>Islande</v>
      </c>
      <c r="K34" s="108">
        <f>INDEX(AN33:AN36,MATCH(AK34,$AL33:$AL36,0))</f>
        <v>0</v>
      </c>
      <c r="L34" s="109">
        <f>INDEX(AO33:AO36,MATCH(AK34,$AL33:$AL36,0))</f>
        <v>0</v>
      </c>
      <c r="M34" s="108">
        <f>INDEX(AP33:AP36,MATCH(AK34,$AL33:$AL36,0))</f>
        <v>0</v>
      </c>
      <c r="N34" s="110">
        <f>INDEX(AQ33:AQ36,MATCH(AK34,$AL33:$AL36,0))</f>
        <v>0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1</v>
      </c>
      <c r="AJ34" s="18">
        <f>ROUND(AK34,0)</f>
        <v>2</v>
      </c>
      <c r="AK34" s="19">
        <f>MAX(MIN(AL33:AL35),MIN(AL33,AL34,AL36),MIN(AL33,AL35,AL36),MIN(AL34:AL36))</f>
        <v>2.46</v>
      </c>
      <c r="AL34" s="28">
        <f>SUM(BD34:BG34)+2.46</f>
        <v>2.46</v>
      </c>
      <c r="AM34" s="21" t="str">
        <f>G32</f>
        <v>Islande</v>
      </c>
      <c r="AN34" s="22">
        <f>SUM(AR34:AU34)</f>
        <v>0</v>
      </c>
      <c r="AO34" s="23">
        <f>F32+F35+E37</f>
        <v>0</v>
      </c>
      <c r="AP34" s="22">
        <f>E32+E35+F37</f>
        <v>0</v>
      </c>
      <c r="AQ34" s="24">
        <f>AO34-AP34</f>
        <v>0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0</v>
      </c>
      <c r="BA34" s="22">
        <f>10000*(AR34+AU34)+(F32-E32+F35-E35)*100+(F32+F35)</f>
        <v>0</v>
      </c>
      <c r="BB34" s="22" t="s">
        <v>73</v>
      </c>
      <c r="BC34" s="24">
        <f>10000*(AT34+AU34)+(F35-E35+E37-F37)*100+(F35+E37)</f>
        <v>0</v>
      </c>
      <c r="BD34" s="29">
        <f>-BE33</f>
        <v>0</v>
      </c>
      <c r="BE34" s="22" t="s">
        <v>73</v>
      </c>
      <c r="BF34" s="25">
        <f>IF($AN34&gt;$AN35,-0.5,IF($AN35&gt;$AN34,0.5,IF(AX34,-0.5,IF(AW35,0.5,BV34))))</f>
        <v>0</v>
      </c>
      <c r="BG34" s="26">
        <f>IF($AN34&gt;$AN36,-0.5,IF($AN36&gt;$AN34,0.5,IF(AY34,-0.5,IF(AW36,0.5,BW34))))</f>
        <v>0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officiels'!H35,AP!E35='Résultats officiels'!E35,'Résultats officiels'!F35=AP!F35),1,""))</f>
        <v/>
      </c>
      <c r="D35" s="68" t="str">
        <f>G33</f>
        <v>Nigéria</v>
      </c>
      <c r="E35" s="149"/>
      <c r="F35" s="149"/>
      <c r="G35" s="73" t="str">
        <f>G32</f>
        <v>Islande</v>
      </c>
      <c r="H35" s="95">
        <f t="shared" si="0"/>
        <v>0</v>
      </c>
      <c r="I35" s="106">
        <f>AI35</f>
        <v>1</v>
      </c>
      <c r="J35" s="68" t="str">
        <f>INDEX(AM33:AM36,MATCH(AK35,$AL33:$AL36,0))</f>
        <v>Croatie</v>
      </c>
      <c r="K35" s="111">
        <f>INDEX(AN33:AN36,MATCH(AK35,$AL33:$AL36,0))</f>
        <v>0</v>
      </c>
      <c r="L35" s="112">
        <f>INDEX(AO33:AO36,MATCH(AK35,$AL33:$AL36,0))</f>
        <v>0</v>
      </c>
      <c r="M35" s="111">
        <f>INDEX(AP33:AP36,MATCH(AK35,$AL33:$AL36,0))</f>
        <v>0</v>
      </c>
      <c r="N35" s="113">
        <f>INDEX(AQ33:AQ36,MATCH(AK35,$AL33:$AL36,0))</f>
        <v>0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1</v>
      </c>
      <c r="AJ35" s="18">
        <f>ROUND(AK35,0)</f>
        <v>2</v>
      </c>
      <c r="AK35" s="19">
        <f>MIN(MAX(AL33:AL35),MAX(AL33,AL34,AL36),MAX(AL33,AL35,AL36),MAX(AL34:AL36))</f>
        <v>2.4700000000000002</v>
      </c>
      <c r="AL35" s="28">
        <f>SUM(BD35:BG35)+2.47</f>
        <v>2.4700000000000002</v>
      </c>
      <c r="AM35" s="21" t="str">
        <f>D33</f>
        <v>Croatie</v>
      </c>
      <c r="AN35" s="22">
        <f>SUM(AR35:AU35)</f>
        <v>0</v>
      </c>
      <c r="AO35" s="23">
        <f>E33+F34+F37</f>
        <v>0</v>
      </c>
      <c r="AP35" s="22">
        <f>F33+E34+E37</f>
        <v>0</v>
      </c>
      <c r="AQ35" s="24">
        <f>AO35-AP35</f>
        <v>0</v>
      </c>
      <c r="AR35" s="22">
        <f>IF(ISBLANK(F34),0,IF(AT33=3,0,IF(AT33=1,1,3)))</f>
        <v>0</v>
      </c>
      <c r="AS35" s="22">
        <f>IF(ISBLANK(F37),0,IF(F37&gt;E37,3,IF(F37=E37,1,0)))</f>
        <v>0</v>
      </c>
      <c r="AT35" s="22" t="s">
        <v>73</v>
      </c>
      <c r="AU35" s="22">
        <f>IF(ISBLANK(E33),0,IF(E33&gt;F33,3,IF(E33=F33,1,0)))</f>
        <v>0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0</v>
      </c>
      <c r="BA35" s="22" t="s">
        <v>73</v>
      </c>
      <c r="BB35" s="22">
        <f>10000*(AR35+AU35)+(E33-F33+F34-E34)*100+(E33+F34)</f>
        <v>0</v>
      </c>
      <c r="BC35" s="24">
        <f>10000*(AS35+AU35)+(E33-F33+F37-E37)*100+(E33+F37)</f>
        <v>0</v>
      </c>
      <c r="BD35" s="29">
        <f>-BF33</f>
        <v>0</v>
      </c>
      <c r="BE35" s="25">
        <f>-BF34</f>
        <v>0</v>
      </c>
      <c r="BF35" s="25" t="s">
        <v>73</v>
      </c>
      <c r="BG35" s="26">
        <f>IF($AN35&gt;$AN36,-0.5,IF($AN36&gt;$AN35,0.5,IF(AY35,-0.5,IF(AX36,0.5,BW35))))</f>
        <v>0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 t="str">
        <f>IF(H36=0,"",IF(H36='Résultats officiels'!H36,1,""))</f>
        <v/>
      </c>
      <c r="C36" s="75" t="str">
        <f>IF(H36=0,"",IF(AND(H36='Résultats officiels'!H36,AP!E36='Résultats officiels'!E36,'Résultats officiels'!F36=AP!F36),1,""))</f>
        <v/>
      </c>
      <c r="D36" s="68" t="str">
        <f>G33</f>
        <v>Nigéria</v>
      </c>
      <c r="E36" s="149"/>
      <c r="F36" s="149"/>
      <c r="G36" s="73" t="str">
        <f>D32</f>
        <v>Argentine</v>
      </c>
      <c r="H36" s="95">
        <f t="shared" si="0"/>
        <v>0</v>
      </c>
      <c r="I36" s="114">
        <f>AI36</f>
        <v>1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0</v>
      </c>
      <c r="M36" s="115">
        <f>INDEX(AP33:AP36,MATCH(AK36,$AL33:$AL36,0))</f>
        <v>0</v>
      </c>
      <c r="N36" s="117">
        <f>INDEX(AQ33:AQ36,MATCH(AK36,$AL33:$AL36,0))</f>
        <v>0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officiels'!U38=AP!U36),"E",""))</f>
        <v/>
      </c>
      <c r="R36" s="98" t="str">
        <f>IF('Résultats officiels'!O36=0,"",IF(AND(U36='Résultats officiels'!U36,'Résultats officiels'!U37=AP!U37),"A",""))</f>
        <v/>
      </c>
      <c r="S36" s="286" t="str">
        <f>IF(O36=0,"",IF(AND(R36="A",O36='Résultats officiels'!O36),1,IF(AND(AP!R37="A",AP!O36='Résultats officiels'!O38),1,"")))</f>
        <v/>
      </c>
      <c r="T36" s="297" t="str">
        <f>IF(O36=0,"",IF(AND(R36="A",O36='Résultats officiels'!O36,V36='Résultats officiels'!V36,'Résultats officiels'!V37=AP!V37),1,IF(AND(AP!R37="A",AP!O36='Résultats officiels'!O38,AP!V36='Résultats officiels'!V38,'Résultats officiels'!V39=AP!V37),1,"")))</f>
        <v/>
      </c>
      <c r="U36" s="128" t="str">
        <f>IF(100*V26+W26&gt;100*V27+W27,U26,IF(100*V26+W26&lt;100*V27+W27,U27,IF(X27*X26=1,"-",CONCATENATE(U26," ou ",U27))))</f>
        <v>A1 ou B2 ou C1 ou D2</v>
      </c>
      <c r="V36" s="150"/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1</v>
      </c>
      <c r="AJ36" s="18">
        <f>ROUND(AK36,0)</f>
        <v>2</v>
      </c>
      <c r="AK36" s="19">
        <f>MAX(AL33:AL36)</f>
        <v>2.48</v>
      </c>
      <c r="AL36" s="30">
        <f>SUM(BD36:BG36)+2.48</f>
        <v>2.48</v>
      </c>
      <c r="AM36" s="31" t="str">
        <f>G33</f>
        <v>Nigéria</v>
      </c>
      <c r="AN36" s="27">
        <f>SUM(AR36:AU36)</f>
        <v>0</v>
      </c>
      <c r="AO36" s="32">
        <f>F33+E35+E36</f>
        <v>0</v>
      </c>
      <c r="AP36" s="27">
        <f>E33+F35+F36</f>
        <v>0</v>
      </c>
      <c r="AQ36" s="33">
        <f>AO36-AP36</f>
        <v>0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0</v>
      </c>
      <c r="BB36" s="27">
        <f>10000*(AR36+AT36)+(E36-F36+F33-E33)*100+(E36+F33)</f>
        <v>0</v>
      </c>
      <c r="BC36" s="33">
        <f>10000*(AS36+AT36)+(E35-F35+F33-E33)*100+(E35+F33)</f>
        <v>0</v>
      </c>
      <c r="BD36" s="34">
        <f>-BG33</f>
        <v>0</v>
      </c>
      <c r="BE36" s="35">
        <f>-BG34</f>
        <v>0</v>
      </c>
      <c r="BF36" s="35">
        <f>-BG35</f>
        <v>0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officiels'!H37,AP!E37='Résultats officiels'!E37,'Résultats officiels'!F37=AP!F37),1,""))</f>
        <v/>
      </c>
      <c r="D37" s="71" t="str">
        <f>G32</f>
        <v>Islande</v>
      </c>
      <c r="E37" s="149"/>
      <c r="F37" s="149"/>
      <c r="G37" s="74" t="str">
        <f>D33</f>
        <v>Croatie</v>
      </c>
      <c r="H37" s="95">
        <f t="shared" si="0"/>
        <v>0</v>
      </c>
      <c r="I37" s="118"/>
      <c r="J37" s="119" t="str">
        <f>IF(OR(I35&lt;3,I34&lt;2),"TIRAGE AU SORT !!!"," ")</f>
        <v>TIRAGE AU SORT !!!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officiels'!U39=AP!U37),"E",""))</f>
        <v/>
      </c>
      <c r="R37" s="98" t="str">
        <f>IF('Résultats officiels'!O38=0,"",IF(AND(U36='Résultats officiels'!U38,'Résultats officiels'!U39=AP!U37),"A",""))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B1 ou A2 ou D1 ou C2</v>
      </c>
      <c r="V37" s="151"/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officiels'!U36=AP!U38),"E",""))</f>
        <v/>
      </c>
      <c r="R38" s="98" t="str">
        <f>IF('Résultats officiels'!O38=0,"",IF(AND(U38='Résultats officiels'!U38,'Résultats officiels'!U39=AP!U39),"A",""))</f>
        <v/>
      </c>
      <c r="S38" s="286" t="str">
        <f>IF(O38=0,"",IF(AND(R38="A",O38='Résultats officiels'!O38),1,IF(AND(AP!R39="A",AP!O38='Résultats officiels'!O36),1,"")))</f>
        <v/>
      </c>
      <c r="T38" s="297" t="str">
        <f>IF(O38=0,"",IF(AND(R38="A",O38='Résultats officiels'!O38,V38='Résultats officiels'!V38,'Résultats officiels'!V39=AP!V39),1,IF(AND(AP!R39="A",AP!O38='Résultats officiels'!O36,AP!V38='Résultats officiels'!V36,'Résultats officiels'!V37=AP!V39),1,"")))</f>
        <v/>
      </c>
      <c r="U38" s="125" t="str">
        <f>IF(100*V28+W28&gt;100*V29+W29,U28,IF(100*V28+W28&lt;100*V29+W29,U29,IF(X30*X31=1,"-",CONCATENATE(U28," ou ",U29))))</f>
        <v>B1 ou A2 ou D1 ou C2</v>
      </c>
      <c r="V38" s="150"/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officiels'!U37=AP!U39),"E",""))</f>
        <v/>
      </c>
      <c r="R39" s="98" t="str">
        <f>IF('Résultats officiels'!O36=0,"",IF(AND(U38='Résultats officiels'!U36,'Résultats officiels'!U37=AP!U39),"A",""))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F1 ou E2 ou H1 ou G2</v>
      </c>
      <c r="V39" s="151"/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officiels'!H40,AP!E40='Résultats officiels'!E40,'Résultats officiels'!F40=AP!F40),1,""))</f>
        <v/>
      </c>
      <c r="D40" s="67" t="s">
        <v>83</v>
      </c>
      <c r="E40" s="217"/>
      <c r="F40" s="217"/>
      <c r="G40" s="72" t="s">
        <v>128</v>
      </c>
      <c r="H40" s="95">
        <f t="shared" si="0"/>
        <v>0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officiels'!H41,AP!E41='Résultats officiels'!E41,'Résultats officiels'!F41=AP!F41),1,""))</f>
        <v/>
      </c>
      <c r="D41" s="68" t="s">
        <v>36</v>
      </c>
      <c r="E41" s="217"/>
      <c r="F41" s="217"/>
      <c r="G41" s="73" t="s">
        <v>87</v>
      </c>
      <c r="H41" s="95">
        <f t="shared" si="0"/>
        <v>0</v>
      </c>
      <c r="I41" s="101">
        <f>AI41</f>
        <v>1</v>
      </c>
      <c r="J41" s="122" t="str">
        <f>INDEX(AM41:AM44,MATCH(AK41,$AL41:$AL44,0))</f>
        <v>Costa Rica</v>
      </c>
      <c r="K41" s="103">
        <f>INDEX(AN41:AN44,MATCH(AK41,$AL41:$AL44,0))</f>
        <v>0</v>
      </c>
      <c r="L41" s="104">
        <f>INDEX(AO41:AO44,MATCH(AK41,$AL41:$AL44,0))</f>
        <v>0</v>
      </c>
      <c r="M41" s="103">
        <f>INDEX(AP41:AP44,MATCH(AK41,$AL41:$AL44,0))</f>
        <v>0</v>
      </c>
      <c r="N41" s="123">
        <f>INDEX(AQ41:AQ44,MATCH(AK41,$AL41:$AL44,0))</f>
        <v>0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2</v>
      </c>
      <c r="AK41" s="19">
        <f>MIN(AL41:AL44)</f>
        <v>2.4500000000000002</v>
      </c>
      <c r="AL41" s="20">
        <f>SUM(BD41:BG41)+2.45</f>
        <v>2.4500000000000002</v>
      </c>
      <c r="AM41" s="21" t="str">
        <f>D40</f>
        <v>Costa Rica</v>
      </c>
      <c r="AN41" s="22">
        <f>SUM(AR41:AU41)</f>
        <v>0</v>
      </c>
      <c r="AO41" s="23">
        <f>E40+E42+F44</f>
        <v>0</v>
      </c>
      <c r="AP41" s="22">
        <f>F40+F42+E44</f>
        <v>0</v>
      </c>
      <c r="AQ41" s="24">
        <f>AO41-AP41</f>
        <v>0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0</v>
      </c>
      <c r="BA41" s="22">
        <f>10000*(AS41+AU41)+(E40-F40+F44-E44)*100+(E40+F44)</f>
        <v>0</v>
      </c>
      <c r="BB41" s="22">
        <f>10000*(AT41+AU41)+(F44-E44+E42-F42)*100+(F44+E42)</f>
        <v>0</v>
      </c>
      <c r="BC41" s="24" t="s">
        <v>73</v>
      </c>
      <c r="BD41" s="23" t="s">
        <v>73</v>
      </c>
      <c r="BE41" s="25">
        <f>IF($AN41&gt;$AN42,-0.5,IF($AN42&gt;$AN41,0.5,IF(AW41,-0.5,IF(AV42,0.5,BU41))))</f>
        <v>0</v>
      </c>
      <c r="BF41" s="25">
        <f>IF($AN41&gt;$AN43,-0.5,IF($AN43&gt;$AN41,0.5,IF(AX41,-0.5,IF(AV43,0.5,BV41))))</f>
        <v>0</v>
      </c>
      <c r="BG41" s="26">
        <f>IF($AN41&gt;$AN44,-0.5,IF($AN44&gt;$AN41,0.5,IF(AY41,-0.5,IF(AV44,0.5,BW41))))</f>
        <v>0</v>
      </c>
      <c r="BH41" s="27" t="b">
        <f>AND(AND(AN41=AN42,AN42=AN43,AN43=AN44),AND(AO41=AO42,AO42=AO43,AO43=AO44),AND(AP41=AP42,AP42=AP43,AP43=AP44))</f>
        <v>1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0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 t="str">
        <f>IF(H42=0,"",IF(H42='Résultats officiels'!H42,1,""))</f>
        <v/>
      </c>
      <c r="C42" s="75" t="str">
        <f>IF(H42=0,"",IF(AND(H42='Résultats officiels'!H42,AP!E42='Résultats officiels'!E42,'Résultats officiels'!F42=AP!F42),1,""))</f>
        <v/>
      </c>
      <c r="D42" s="68" t="str">
        <f>D40</f>
        <v>Costa Rica</v>
      </c>
      <c r="E42" s="149"/>
      <c r="F42" s="149"/>
      <c r="G42" s="73" t="str">
        <f>D41</f>
        <v>Brésil</v>
      </c>
      <c r="H42" s="95">
        <f t="shared" si="0"/>
        <v>0</v>
      </c>
      <c r="I42" s="106">
        <f>AI42</f>
        <v>1</v>
      </c>
      <c r="J42" s="124" t="str">
        <f>INDEX(AM41:AM44,MATCH(AK42,$AL41:$AL44,0))</f>
        <v>Serbie</v>
      </c>
      <c r="K42" s="108">
        <f>INDEX(AN41:AN44,MATCH(AK42,$AL41:$AL44,0))</f>
        <v>0</v>
      </c>
      <c r="L42" s="109">
        <f>INDEX(AO41:AO44,MATCH(AK42,$AL41:$AL44,0))</f>
        <v>0</v>
      </c>
      <c r="M42" s="108">
        <f>INDEX(AP41:AP44,MATCH(AK42,$AL41:$AL44,0))</f>
        <v>0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1</v>
      </c>
      <c r="AJ42" s="18">
        <f>ROUND(AK42,0)</f>
        <v>2</v>
      </c>
      <c r="AK42" s="19">
        <f>MAX(MIN(AL41:AL43),MIN(AL41,AL42,AL44),MIN(AL41,AL43,AL44),MIN(AL42:AL44))</f>
        <v>2.46</v>
      </c>
      <c r="AL42" s="28">
        <f>SUM(BD42:BG42)+2.46</f>
        <v>2.46</v>
      </c>
      <c r="AM42" s="21" t="str">
        <f>G40</f>
        <v>Serbie</v>
      </c>
      <c r="AN42" s="22">
        <f>SUM(AR42:AU42)</f>
        <v>0</v>
      </c>
      <c r="AO42" s="23">
        <f>F40+F43+E45</f>
        <v>0</v>
      </c>
      <c r="AP42" s="22">
        <f>E40+E43+F45</f>
        <v>0</v>
      </c>
      <c r="AQ42" s="24">
        <f>AO42-AP42</f>
        <v>0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0</v>
      </c>
      <c r="BA42" s="22">
        <f>10000*(AR42+AU42)+(F40-E40+F43-E43)*100+(F40+F43)</f>
        <v>0</v>
      </c>
      <c r="BB42" s="22" t="s">
        <v>73</v>
      </c>
      <c r="BC42" s="24">
        <f>10000*(AT42+AU42)+(F43-E43+E45-F45)*100+(F43+E45)</f>
        <v>0</v>
      </c>
      <c r="BD42" s="29">
        <f>-BE41</f>
        <v>0</v>
      </c>
      <c r="BE42" s="22" t="s">
        <v>73</v>
      </c>
      <c r="BF42" s="25">
        <f>IF($AN42&gt;$AN43,-0.5,IF($AN43&gt;$AN42,0.5,IF(AX42,-0.5,IF(AW43,0.5,BV42))))</f>
        <v>0</v>
      </c>
      <c r="BG42" s="26">
        <f>IF($AN42&gt;$AN44,-0.5,IF($AN44&gt;$AN42,0.5,IF(AY42,-0.5,IF(AW44,0.5,BW42))))</f>
        <v>0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officiels'!H43,AP!E43='Résultats officiels'!E43,'Résultats officiels'!F43=AP!F43),1,""))</f>
        <v/>
      </c>
      <c r="D43" s="68" t="str">
        <f>G41</f>
        <v>Suisse</v>
      </c>
      <c r="E43" s="149"/>
      <c r="F43" s="149"/>
      <c r="G43" s="73" t="str">
        <f>G40</f>
        <v>Serbie</v>
      </c>
      <c r="H43" s="95">
        <f t="shared" si="0"/>
        <v>0</v>
      </c>
      <c r="I43" s="106">
        <f>AI43</f>
        <v>1</v>
      </c>
      <c r="J43" s="68" t="str">
        <f>INDEX(AM41:AM44,MATCH(AK43,$AL41:$AL44,0))</f>
        <v>Brésil</v>
      </c>
      <c r="K43" s="111">
        <f>INDEX(AN41:AN44,MATCH(AK43,$AL41:$AL44,0))</f>
        <v>0</v>
      </c>
      <c r="L43" s="112">
        <f>INDEX(AO41:AO44,MATCH(AK43,$AL41:$AL44,0))</f>
        <v>0</v>
      </c>
      <c r="M43" s="111">
        <f>INDEX(AP41:AP44,MATCH(AK43,$AL41:$AL44,0))</f>
        <v>0</v>
      </c>
      <c r="N43" s="113">
        <f>INDEX(AQ41:AQ44,MATCH(AK43,$AL41:$AL44,0))</f>
        <v>0</v>
      </c>
      <c r="O43" s="173"/>
      <c r="P43" s="173"/>
      <c r="Q43" s="97" t="str">
        <f>IF(AND('Résultats officiels'!O41&gt;0,U43='Résultats officiels'!U43),"E",IF(AND('Résultats officiels'!O41&gt;0,'Résultats officiels'!U44=AP!U43),"E",""))</f>
        <v/>
      </c>
      <c r="R43" s="98" t="str">
        <f>IF('Résultats officiels'!O41=0,"",IF(AND(U43='Résultats officiels'!U43,'Résultats officiels'!U44=AP!U44),"A",""))</f>
        <v/>
      </c>
      <c r="S43" s="286" t="str">
        <f>IF(O41=0,"",IF(AND(R43="A",O41='Résultats officiels'!O41),1,IF(AND(AP!R44="A",AP!O41='Résultats officiels'!O41),1,"")))</f>
        <v/>
      </c>
      <c r="T43" s="287" t="str">
        <f>IF(O41=0,"",IF(AND(R43="A",O41='Résultats officiels'!O41,V43='Résultats officiels'!V43,'Résultats officiels'!V44=AP!V44),1,IF(AND(AP!R44="A",AP!O41='Résultats officiels'!O41,AP!V43='Résultats officiels'!V44,'Résultats officiels'!V43=AP!V44),1,"")))</f>
        <v/>
      </c>
      <c r="U43" s="125" t="str">
        <f>IF(100*V36+W36&gt;100*V37+W37,U36,IF(100*V36+W36&lt;100*V37+W37,U37," - "))</f>
        <v xml:space="preserve"> - </v>
      </c>
      <c r="V43" s="150"/>
      <c r="W43" s="100"/>
      <c r="X43" s="147" t="str">
        <f>IF(AND('Résultats officiels'!X41&gt;0,AA43='Résultats officiels'!AA43),"E",IF(AND('Résultats officiels'!X41&gt;0,'Résultats officiels'!AA44=AP!AA43),"E",""))</f>
        <v/>
      </c>
      <c r="Y43" s="286" t="str">
        <f>IF(X41=0,"",IF(AND(X45="A",X41='Résultats officiels'!X41),1,IF(AND(X46="A",AP!X41='Résultats officiels'!X41),1,"")))</f>
        <v/>
      </c>
      <c r="Z43" s="287" t="str">
        <f>IF(X41=0,"",IF(AND(X45="A",X41='Résultats officiels'!X41,AB43='Résultats officiels'!AB43,'Résultats officiels'!AB44=AP!AB44),1,IF(AND(AP!X46="A",AP!X41='Résultats officiels'!X41,AP!AB43='Résultats officiels'!AB44,'Résultats officiels'!AB43=AP!AB44),1,"")))</f>
        <v/>
      </c>
      <c r="AA43" s="100" t="str">
        <f>IF(100*V36+W36&gt;100*V37+W37,U37,IF(100*V36+W36&lt;100*V37+W37,U36," - "))</f>
        <v xml:space="preserve"> - </v>
      </c>
      <c r="AB43" s="149"/>
      <c r="AC43" s="100"/>
      <c r="AD43" s="80"/>
      <c r="AE43" s="80"/>
      <c r="AF43" s="1"/>
      <c r="AG43" s="1"/>
      <c r="AH43" s="1"/>
      <c r="AI43" s="17">
        <f>IF(ROUND(AK43,0)=ROUND(AK42,0),AI42,3)</f>
        <v>1</v>
      </c>
      <c r="AJ43" s="18">
        <f>ROUND(AK43,0)</f>
        <v>2</v>
      </c>
      <c r="AK43" s="19">
        <f>MIN(MAX(AL41:AL43),MAX(AL41,AL42,AL44),MAX(AL41,AL43,AL44),MAX(AL42:AL44))</f>
        <v>2.4700000000000002</v>
      </c>
      <c r="AL43" s="28">
        <f>SUM(BD43:BG43)+2.47</f>
        <v>2.4700000000000002</v>
      </c>
      <c r="AM43" s="21" t="str">
        <f>D41</f>
        <v>Brésil</v>
      </c>
      <c r="AN43" s="22">
        <f>SUM(AR43:AU43)</f>
        <v>0</v>
      </c>
      <c r="AO43" s="23">
        <f>E41+F42+F45</f>
        <v>0</v>
      </c>
      <c r="AP43" s="22">
        <f>F41+E42+E45</f>
        <v>0</v>
      </c>
      <c r="AQ43" s="24">
        <f>AO43-AP43</f>
        <v>0</v>
      </c>
      <c r="AR43" s="22">
        <f>IF(ISBLANK(F42),0,IF(AT41=3,0,IF(AT41=1,1,3)))</f>
        <v>0</v>
      </c>
      <c r="AS43" s="22">
        <f>IF(ISBLANK(F45),0,IF(F45&gt;E45,3,IF(F45=E45,1,0)))</f>
        <v>0</v>
      </c>
      <c r="AT43" s="22" t="s">
        <v>73</v>
      </c>
      <c r="AU43" s="22">
        <f>IF(ISBLANK(E41),0,IF(E41&gt;F41,3,IF(E41=F41,1,0)))</f>
        <v>0</v>
      </c>
      <c r="AV43" s="23" t="b">
        <f>10*(AQ41-AQ43)+AO41-AO43&lt;0</f>
        <v>0</v>
      </c>
      <c r="AW43" s="22" t="b">
        <f>10*(AQ42-AQ43)+AO42-AO43&lt;0</f>
        <v>0</v>
      </c>
      <c r="AX43" s="22" t="s">
        <v>73</v>
      </c>
      <c r="AY43" s="24" t="b">
        <f>10*(AQ43-AQ44)+AO43-AO44&gt;0</f>
        <v>0</v>
      </c>
      <c r="AZ43" s="23">
        <f>10000*(AR43+AS43)+(F42-E42+F45-E45)*100+(F42+F45)</f>
        <v>0</v>
      </c>
      <c r="BA43" s="22" t="s">
        <v>73</v>
      </c>
      <c r="BB43" s="22">
        <f>10000*(AR43+AU43)+(E41-F41+F42-E42)*100+(E41+F42)</f>
        <v>0</v>
      </c>
      <c r="BC43" s="24">
        <f>10000*(AS43+AU43)+(E41-F41+F45-E45)*100+(E41+F45)</f>
        <v>0</v>
      </c>
      <c r="BD43" s="29">
        <f>-BF41</f>
        <v>0</v>
      </c>
      <c r="BE43" s="25">
        <f>-BF42</f>
        <v>0</v>
      </c>
      <c r="BF43" s="25" t="s">
        <v>73</v>
      </c>
      <c r="BG43" s="26">
        <f>IF($AN43&gt;$AN44,-0.5,IF($AN44&gt;$AN43,0.5,IF(AY43,-0.5,IF(AX44,0.5,BW43))))</f>
        <v>0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officiels'!H44,AP!E44='Résultats officiels'!E44,'Résultats officiels'!F44=AP!F44),1,""))</f>
        <v/>
      </c>
      <c r="D44" s="68" t="str">
        <f>G41</f>
        <v>Suisse</v>
      </c>
      <c r="E44" s="149"/>
      <c r="F44" s="149"/>
      <c r="G44" s="73" t="str">
        <f>D40</f>
        <v>Costa Rica</v>
      </c>
      <c r="H44" s="95">
        <f t="shared" si="0"/>
        <v>0</v>
      </c>
      <c r="I44" s="114">
        <f>AI44</f>
        <v>1</v>
      </c>
      <c r="J44" s="71" t="str">
        <f>INDEX(AM41:AM44,MATCH(AK44,$AL41:$AL44,0))</f>
        <v>Suisse</v>
      </c>
      <c r="K44" s="115">
        <f>INDEX(AN41:AN44,MATCH(AK44,$AL41:$AL44,0))</f>
        <v>0</v>
      </c>
      <c r="L44" s="116">
        <f>INDEX(AO41:AO44,MATCH(AK44,$AL41:$AL44,0))</f>
        <v>0</v>
      </c>
      <c r="M44" s="115">
        <f>INDEX(AP41:AP44,MATCH(AK44,$AL41:$AL44,0))</f>
        <v>0</v>
      </c>
      <c r="N44" s="117">
        <f>INDEX(AQ41:AQ44,MATCH(AK44,$AL41:$AL44,0))</f>
        <v>0</v>
      </c>
      <c r="O44" s="173"/>
      <c r="P44" s="173"/>
      <c r="Q44" s="97" t="str">
        <f>IF(AND('Résultats officiels'!O41&gt;0,U44='Résultats officiels'!U44),"E",IF(AND('Résultats officiels'!O41&gt;0,'Résultats officiels'!U43=AP!U44),"E",""))</f>
        <v/>
      </c>
      <c r="R44" s="98" t="str">
        <f>IF('Résultats officiels'!O41=0,"",IF(AND(U43='Résultats officiels'!U44,'Résultats officiels'!U43=AP!U44),"A",""))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 xml:space="preserve"> - </v>
      </c>
      <c r="V44" s="151"/>
      <c r="W44" s="100"/>
      <c r="X44" s="147" t="str">
        <f>IF(AND('Résultats officiels'!X41&gt;0,AA44='Résultats officiels'!AA44),"E",IF(AND('Résultats officiels'!X41&gt;0,'Résultats officiels'!AA43=AP!AA44),"E",""))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 xml:space="preserve"> - </v>
      </c>
      <c r="AB44" s="151"/>
      <c r="AC44" s="100"/>
      <c r="AD44" s="80"/>
      <c r="AE44" s="80"/>
      <c r="AF44" s="1"/>
      <c r="AG44" s="1"/>
      <c r="AH44" s="1"/>
      <c r="AI44" s="17">
        <f>IF(ROUND(AK44,0)=ROUND(AK43,0),AI43,4)</f>
        <v>1</v>
      </c>
      <c r="AJ44" s="18">
        <f>ROUND(AK44,0)</f>
        <v>2</v>
      </c>
      <c r="AK44" s="19">
        <f>MAX(AL41:AL44)</f>
        <v>2.48</v>
      </c>
      <c r="AL44" s="30">
        <f>SUM(BD44:BG44)+2.48</f>
        <v>2.48</v>
      </c>
      <c r="AM44" s="31" t="str">
        <f>G41</f>
        <v>Suisse</v>
      </c>
      <c r="AN44" s="27">
        <f>SUM(AR44:AU44)</f>
        <v>0</v>
      </c>
      <c r="AO44" s="32">
        <f>F41+E43+E44</f>
        <v>0</v>
      </c>
      <c r="AP44" s="27">
        <f>E41+F43+F44</f>
        <v>0</v>
      </c>
      <c r="AQ44" s="33">
        <f>AO44-AP44</f>
        <v>0</v>
      </c>
      <c r="AR44" s="27">
        <f>IF(ISBLANK(E44),0,IF(AU41=3,0,IF(AU41=1,1,3)))</f>
        <v>0</v>
      </c>
      <c r="AS44" s="27">
        <f>IF(ISBLANK(E43),0,IF(AU42=3,0,IF(AU42=1,1,3)))</f>
        <v>0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0</v>
      </c>
      <c r="AW44" s="27" t="b">
        <f>10*(AQ42-AQ44)+AO42-AO44&lt;0</f>
        <v>0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0</v>
      </c>
      <c r="BB44" s="27">
        <f>10000*(AR44+AT44)+(E44-F44+F41-E41)*100+(E44+F41)</f>
        <v>0</v>
      </c>
      <c r="BC44" s="33">
        <f>10000*(AS44+AT44)+(E43-F43+F41-E41)*100+(E43+F41)</f>
        <v>0</v>
      </c>
      <c r="BD44" s="34">
        <f>-BG41</f>
        <v>0</v>
      </c>
      <c r="BE44" s="35">
        <f>-BG42</f>
        <v>0</v>
      </c>
      <c r="BF44" s="35">
        <f>-BG43</f>
        <v>0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 t="str">
        <f>IF(H45=0,"",IF(H45='Résultats officiels'!H45,1,""))</f>
        <v/>
      </c>
      <c r="C45" s="75" t="str">
        <f>IF(H45=0,"",IF(AND(H45='Résultats officiels'!H45,AP!E45='Résultats officiels'!E45,'Résultats officiels'!F45=AP!F45),1,""))</f>
        <v/>
      </c>
      <c r="D45" s="71" t="str">
        <f>G40</f>
        <v>Serbie</v>
      </c>
      <c r="E45" s="149"/>
      <c r="F45" s="149"/>
      <c r="G45" s="74" t="str">
        <f>D41</f>
        <v>Brésil</v>
      </c>
      <c r="H45" s="95">
        <f t="shared" si="0"/>
        <v>0</v>
      </c>
      <c r="I45" s="118"/>
      <c r="J45" s="119" t="str">
        <f>IF(OR(I43&lt;3,I42&lt;2),"TIRAGE AU SORT !!!"," ")</f>
        <v>TIRAGE AU SORT !!!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officiels'!AA44=AP!AA44),"A",""))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officiels'!U46=AP!U46),"C","")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-</v>
      </c>
      <c r="V46" s="130"/>
      <c r="W46" s="95"/>
      <c r="X46" s="148" t="str">
        <f>IF('Résultats officiels'!X41=0,"",IF(AND(AA43='Résultats officiels'!AA44,'Résultats officiels'!AA43=AP!AA44),"A",""))</f>
        <v/>
      </c>
      <c r="Y46" s="288" t="s">
        <v>92</v>
      </c>
      <c r="Z46" s="257"/>
      <c r="AA46" s="282" t="str">
        <f>IF(100*V43+W43&gt;100*V44+W44,U44,IF(100*V44+W44&gt;100*V43+W43,U43,"-"))</f>
        <v>-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officiels'!AA46=AP!AA46),"S","")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officiels'!H48,AP!E48='Résultats officiels'!E48,'Résultats officiels'!F48=AP!F48),1,""))</f>
        <v/>
      </c>
      <c r="D48" s="67" t="s">
        <v>100</v>
      </c>
      <c r="E48" s="217"/>
      <c r="F48" s="217"/>
      <c r="G48" s="72" t="s">
        <v>72</v>
      </c>
      <c r="H48" s="95">
        <f t="shared" si="0"/>
        <v>0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-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officiels'!H49,AP!E49='Résultats officiels'!E49,'Résultats officiels'!F49=AP!F49),1,""))</f>
        <v/>
      </c>
      <c r="D49" s="68" t="s">
        <v>129</v>
      </c>
      <c r="E49" s="217"/>
      <c r="F49" s="217"/>
      <c r="G49" s="73" t="s">
        <v>105</v>
      </c>
      <c r="H49" s="95">
        <f t="shared" si="0"/>
        <v>0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0</v>
      </c>
      <c r="L49" s="104">
        <f>INDEX(AO49:AO52,MATCH(AK49,$AL49:$AL52,0))</f>
        <v>0</v>
      </c>
      <c r="M49" s="103">
        <f>INDEX(AP49:AP52,MATCH(AK49,$AL49:$AL52,0))</f>
        <v>0</v>
      </c>
      <c r="N49" s="123">
        <f>INDEX(AQ49:AQ52,MATCH(AK49,$AL49:$AL52,0))</f>
        <v>0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2</v>
      </c>
      <c r="AK49" s="19">
        <f>MIN(AL49:AL52)</f>
        <v>2.4500000000000002</v>
      </c>
      <c r="AL49" s="20">
        <f>SUM(BD49:BG49)+2.45</f>
        <v>2.4500000000000002</v>
      </c>
      <c r="AM49" s="21" t="str">
        <f>D48</f>
        <v>Allemagne</v>
      </c>
      <c r="AN49" s="22">
        <f>SUM(AR49:AU49)</f>
        <v>0</v>
      </c>
      <c r="AO49" s="23">
        <f>E48+E50+F52</f>
        <v>0</v>
      </c>
      <c r="AP49" s="22">
        <f>F48+F50+E52</f>
        <v>0</v>
      </c>
      <c r="AQ49" s="24">
        <f>AO49-AP49</f>
        <v>0</v>
      </c>
      <c r="AR49" s="22" t="s">
        <v>73</v>
      </c>
      <c r="AS49" s="22">
        <f>IF(ISBLANK(E48),0,IF(E48&gt;F48,3,IF(E48=F48,1,0)))</f>
        <v>0</v>
      </c>
      <c r="AT49" s="22">
        <f>IF(ISBLANK(E50),0,IF(E50&gt;F50,3,IF(E50=F50,1,0)))</f>
        <v>0</v>
      </c>
      <c r="AU49" s="22">
        <f>IF(ISBLANK(F52),0,IF(F52&gt;E52,3,IF(F52=E52,1,0)))</f>
        <v>0</v>
      </c>
      <c r="AV49" s="23" t="s">
        <v>73</v>
      </c>
      <c r="AW49" s="22" t="b">
        <f>(10*(AQ49-AQ50)+AO49-AO50&gt;0)</f>
        <v>0</v>
      </c>
      <c r="AX49" s="22" t="b">
        <f>10*(AQ49-AQ51)+AO49-AO51&gt;0</f>
        <v>0</v>
      </c>
      <c r="AY49" s="24" t="b">
        <f>10*(AQ49-AQ52)+AO49-AO52&gt;0</f>
        <v>0</v>
      </c>
      <c r="AZ49" s="23">
        <f>10000*(AS49+AT49)+(E50-F50+E48-F48)*100+(E50+E48)</f>
        <v>0</v>
      </c>
      <c r="BA49" s="22">
        <f>10000*(AS49+AU49)+(E48-F48+F52-E52)*100+(E48+F52)</f>
        <v>0</v>
      </c>
      <c r="BB49" s="22">
        <f>10000*(AT49+AU49)+(F52-E52+E50-F50)*100+(F52+E50)</f>
        <v>0</v>
      </c>
      <c r="BC49" s="24" t="s">
        <v>73</v>
      </c>
      <c r="BD49" s="23" t="s">
        <v>73</v>
      </c>
      <c r="BE49" s="25">
        <f>IF($AN49&gt;$AN50,-0.5,IF($AN50&gt;$AN49,0.5,IF(AW49,-0.5,IF(AV50,0.5,BU49))))</f>
        <v>0</v>
      </c>
      <c r="BF49" s="25">
        <f>IF($AN49&gt;$AN51,-0.5,IF($AN51&gt;$AN49,0.5,IF(AX49,-0.5,IF(AV51,0.5,BV49))))</f>
        <v>0</v>
      </c>
      <c r="BG49" s="26">
        <f>IF($AN49&gt;$AN52,-0.5,IF($AN52&gt;$AN49,0.5,IF(AY49,-0.5,IF(AV52,0.5,BW49))))</f>
        <v>0</v>
      </c>
      <c r="BH49" s="27" t="b">
        <f>AND(AND(AN49=AN50,AN50=AN51,AN51=AN52),AND(AO49=AO50,AO50=AO51,AO51=AO52),AND(AP49=AP50,AP50=AP51,AP51=AP52))</f>
        <v>1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0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 t="str">
        <f>IF(H50=0,"",IF(H50='Résultats officiels'!H50,1,""))</f>
        <v/>
      </c>
      <c r="C50" s="75" t="str">
        <f>IF(H50=0,"",IF(AND(H50='Résultats officiels'!H50,AP!E50='Résultats officiels'!E50,'Résultats officiels'!F50=AP!F50),1,""))</f>
        <v/>
      </c>
      <c r="D50" s="68" t="str">
        <f>D48</f>
        <v>Allemagne</v>
      </c>
      <c r="E50" s="149"/>
      <c r="F50" s="149"/>
      <c r="G50" s="73" t="str">
        <f>D49</f>
        <v>Suède</v>
      </c>
      <c r="H50" s="95">
        <f t="shared" si="0"/>
        <v>0</v>
      </c>
      <c r="I50" s="106">
        <f>AI50</f>
        <v>1</v>
      </c>
      <c r="J50" s="124" t="str">
        <f>INDEX(AM49:AM52,MATCH(AK50,$AL49:$AL52,0))</f>
        <v>Mexique</v>
      </c>
      <c r="K50" s="108">
        <f>INDEX(AN49:AN52,MATCH(AK50,$AL49:$AL52,0))</f>
        <v>0</v>
      </c>
      <c r="L50" s="109">
        <f>INDEX(AO49:AO52,MATCH(AK50,$AL49:$AL52,0))</f>
        <v>0</v>
      </c>
      <c r="M50" s="108">
        <f>INDEX(AP49:AP52,MATCH(AK50,$AL49:$AL52,0))</f>
        <v>0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-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1</v>
      </c>
      <c r="AJ50" s="18">
        <f>ROUND(AK50,0)</f>
        <v>2</v>
      </c>
      <c r="AK50" s="19">
        <f>MAX(MIN(AL49:AL51),MIN(AL49,AL50,AL52),MIN(AL49,AL51,AL52),MIN(AL50:AL52))</f>
        <v>2.46</v>
      </c>
      <c r="AL50" s="28">
        <f>SUM(BD50:BG50)+2.46</f>
        <v>2.46</v>
      </c>
      <c r="AM50" s="21" t="str">
        <f>G48</f>
        <v>Mexique</v>
      </c>
      <c r="AN50" s="22">
        <f>SUM(AR50:AU50)</f>
        <v>0</v>
      </c>
      <c r="AO50" s="23">
        <f>F48+F51+E53</f>
        <v>0</v>
      </c>
      <c r="AP50" s="22">
        <f>E48+E51+F53</f>
        <v>0</v>
      </c>
      <c r="AQ50" s="24">
        <f>AO50-AP50</f>
        <v>0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0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0</v>
      </c>
      <c r="AZ50" s="23">
        <f>10000*(AR50+AT50)+(F48-E48+E53-F53)*100+(F48+E53)</f>
        <v>0</v>
      </c>
      <c r="BA50" s="22">
        <f>10000*(AR50+AU50)+(F48-E48+F51-E51)*100+(F48+F51)</f>
        <v>0</v>
      </c>
      <c r="BB50" s="22" t="s">
        <v>73</v>
      </c>
      <c r="BC50" s="24">
        <f>10000*(AT50+AU50)+(F51-E51+E53-F53)*100+(F51+E53)</f>
        <v>0</v>
      </c>
      <c r="BD50" s="29">
        <f>-BE49</f>
        <v>0</v>
      </c>
      <c r="BE50" s="22" t="s">
        <v>73</v>
      </c>
      <c r="BF50" s="25">
        <f>IF($AN50&gt;$AN51,-0.5,IF($AN51&gt;$AN50,0.5,IF(AX50,-0.5,IF(AW51,0.5,BV50))))</f>
        <v>0</v>
      </c>
      <c r="BG50" s="26">
        <f>IF($AN50&gt;$AN52,-0.5,IF($AN52&gt;$AN50,0.5,IF(AY50,-0.5,IF(AW52,0.5,BW50))))</f>
        <v>0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officiels'!H51,AP!E51='Résultats officiels'!E51,'Résultats officiels'!F51=AP!F51),1,""))</f>
        <v/>
      </c>
      <c r="D51" s="68" t="str">
        <f>G49</f>
        <v>Corée du Sud</v>
      </c>
      <c r="E51" s="149"/>
      <c r="F51" s="149"/>
      <c r="G51" s="73" t="str">
        <f>G48</f>
        <v>Mexique</v>
      </c>
      <c r="H51" s="95">
        <f t="shared" si="0"/>
        <v>0</v>
      </c>
      <c r="I51" s="106">
        <f>AI51</f>
        <v>1</v>
      </c>
      <c r="J51" s="68" t="str">
        <f>INDEX(AM49:AM52,MATCH(AK51,$AL49:$AL52,0))</f>
        <v>Suède</v>
      </c>
      <c r="K51" s="111">
        <f>INDEX(AN49:AN52,MATCH(AK51,$AL49:$AL52,0))</f>
        <v>0</v>
      </c>
      <c r="L51" s="112">
        <f>INDEX(AO49:AO52,MATCH(AK51,$AL49:$AL52,0))</f>
        <v>0</v>
      </c>
      <c r="M51" s="111">
        <f>INDEX(AP49:AP52,MATCH(AK51,$AL49:$AL52,0))</f>
        <v>0</v>
      </c>
      <c r="N51" s="113">
        <f>INDEX(AQ49:AQ52,MATCH(AK51,$AL49:$AL52,0))</f>
        <v>0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0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1</v>
      </c>
      <c r="AJ51" s="18">
        <f>ROUND(AK51,0)</f>
        <v>2</v>
      </c>
      <c r="AK51" s="19">
        <f>MIN(MAX(AL49:AL51),MAX(AL49,AL50,AL52),MAX(AL49,AL51,AL52),MAX(AL50:AL52))</f>
        <v>2.4700000000000002</v>
      </c>
      <c r="AL51" s="28">
        <f>SUM(BD51:BG51)+2.47</f>
        <v>2.4700000000000002</v>
      </c>
      <c r="AM51" s="21" t="str">
        <f>D49</f>
        <v>Suède</v>
      </c>
      <c r="AN51" s="22">
        <f>SUM(AR51:AU51)</f>
        <v>0</v>
      </c>
      <c r="AO51" s="23">
        <f>E49+F50+F53</f>
        <v>0</v>
      </c>
      <c r="AP51" s="22">
        <f>F49+E50+E53</f>
        <v>0</v>
      </c>
      <c r="AQ51" s="24">
        <f>AO51-AP51</f>
        <v>0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0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0</v>
      </c>
      <c r="AZ51" s="23">
        <f>10000*(AR51+AS51)+(F50-E50+F53-E53)*100+(F50+F53)</f>
        <v>0</v>
      </c>
      <c r="BA51" s="22" t="s">
        <v>73</v>
      </c>
      <c r="BB51" s="22">
        <f>10000*(AR51+AU51)+(E49-F49+F50-E50)*100+(E49+F50)</f>
        <v>0</v>
      </c>
      <c r="BC51" s="24">
        <f>10000*(AS51+AU51)+(E49-F49+F53-E53)*100+(E49+F53)</f>
        <v>0</v>
      </c>
      <c r="BD51" s="29">
        <f>-BF49</f>
        <v>0</v>
      </c>
      <c r="BE51" s="25">
        <f>-BF50</f>
        <v>0</v>
      </c>
      <c r="BF51" s="25" t="s">
        <v>73</v>
      </c>
      <c r="BG51" s="26">
        <f>IF($AN51&gt;$AN52,-0.5,IF($AN52&gt;$AN51,0.5,IF(AY51,-0.5,IF(AX52,0.5,BW51))))</f>
        <v>0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officiels'!H52,AP!E52='Résultats officiels'!E52,'Résultats officiels'!F52=AP!F52),1,""))</f>
        <v/>
      </c>
      <c r="D52" s="68" t="str">
        <f>G49</f>
        <v>Corée du Sud</v>
      </c>
      <c r="E52" s="149"/>
      <c r="F52" s="149"/>
      <c r="G52" s="73" t="str">
        <f>D48</f>
        <v>Allemagne</v>
      </c>
      <c r="H52" s="95">
        <f t="shared" si="0"/>
        <v>0</v>
      </c>
      <c r="I52" s="114">
        <f>AI52</f>
        <v>1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0</v>
      </c>
      <c r="M52" s="115">
        <f>INDEX(AP49:AP52,MATCH(AK52,$AL49:$AL52,0))</f>
        <v>0</v>
      </c>
      <c r="N52" s="117">
        <f>INDEX(AQ49:AQ52,MATCH(AK52,$AL49:$AL52,0))</f>
        <v>0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1</v>
      </c>
      <c r="AJ52" s="18">
        <f>ROUND(AK52,0)</f>
        <v>2</v>
      </c>
      <c r="AK52" s="19">
        <f>MAX(AL49:AL52)</f>
        <v>2.48</v>
      </c>
      <c r="AL52" s="30">
        <f>SUM(BD52:BG52)+2.48</f>
        <v>2.48</v>
      </c>
      <c r="AM52" s="31" t="str">
        <f>G49</f>
        <v>Corée du Sud</v>
      </c>
      <c r="AN52" s="27">
        <f>SUM(AR52:AU52)</f>
        <v>0</v>
      </c>
      <c r="AO52" s="32">
        <f>F49+E51+E52</f>
        <v>0</v>
      </c>
      <c r="AP52" s="27">
        <f>E49+F51+F52</f>
        <v>0</v>
      </c>
      <c r="AQ52" s="33">
        <f>AO52-AP52</f>
        <v>0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0</v>
      </c>
      <c r="BB52" s="27">
        <f>10000*(AR52+AT52)+(E52-F52+F49-E49)*100+(E52+F49)</f>
        <v>0</v>
      </c>
      <c r="BC52" s="33">
        <f>10000*(AS52+AT52)+(E51-F51+F49-E49)*100+(E51+F49)</f>
        <v>0</v>
      </c>
      <c r="BD52" s="34">
        <f>-BG49</f>
        <v>0</v>
      </c>
      <c r="BE52" s="35">
        <f>-BG50</f>
        <v>0</v>
      </c>
      <c r="BF52" s="35">
        <f>-BG51</f>
        <v>0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officiels'!H53,AP!E53='Résultats officiels'!E53,'Résultats officiels'!F53=AP!F53),1,""))</f>
        <v/>
      </c>
      <c r="D53" s="71" t="str">
        <f>G48</f>
        <v>Mexique</v>
      </c>
      <c r="E53" s="149"/>
      <c r="F53" s="149"/>
      <c r="G53" s="74" t="str">
        <f>D49</f>
        <v>Suède</v>
      </c>
      <c r="H53" s="95">
        <f t="shared" si="0"/>
        <v>0</v>
      </c>
      <c r="I53" s="118"/>
      <c r="J53" s="119" t="str">
        <f>IF(OR(I51&lt;3,I50&lt;2),"TIRAGE AU SORT !!!"," ")</f>
        <v>TIRAGE AU SORT !!!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0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0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 t="str">
        <f>IF(H56=0,"",IF(H56='Résultats officiels'!H56,1,""))</f>
        <v/>
      </c>
      <c r="C56" s="75" t="str">
        <f>IF(H56=0,"",IF(AND(H56='Résultats officiels'!H56,AP!E56='Résultats officiels'!E56,'Résultats officiels'!F56=AP!F56),1,""))</f>
        <v/>
      </c>
      <c r="D56" s="67" t="s">
        <v>103</v>
      </c>
      <c r="E56" s="217"/>
      <c r="F56" s="217"/>
      <c r="G56" s="72" t="s">
        <v>130</v>
      </c>
      <c r="H56" s="95">
        <f t="shared" si="0"/>
        <v>0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 t="str">
        <f>IF(H57=0,"",IF(H57='Résultats officiels'!H57,1,""))</f>
        <v/>
      </c>
      <c r="C57" s="75" t="str">
        <f>IF(H57=0,"",IF(AND(H57='Résultats officiels'!H57,AP!E57='Résultats officiels'!E57,'Résultats officiels'!F57=AP!F57),1,""))</f>
        <v/>
      </c>
      <c r="D57" s="68" t="s">
        <v>131</v>
      </c>
      <c r="E57" s="217"/>
      <c r="F57" s="217"/>
      <c r="G57" s="73" t="s">
        <v>84</v>
      </c>
      <c r="H57" s="95">
        <f t="shared" si="0"/>
        <v>0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0</v>
      </c>
      <c r="L57" s="104">
        <f>INDEX(AO57:AO60,MATCH(AK57,$AL57:$AL60,0))</f>
        <v>0</v>
      </c>
      <c r="M57" s="103">
        <f>INDEX(AP57:AP60,MATCH(AK57,$AL57:$AL60,0))</f>
        <v>0</v>
      </c>
      <c r="N57" s="123">
        <f>INDEX(AQ57:AQ60,MATCH(AK57,$AL57:$AL60,0))</f>
        <v>0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0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2</v>
      </c>
      <c r="AK57" s="43">
        <f>MIN(AL57:AL60)</f>
        <v>2.4500000000000002</v>
      </c>
      <c r="AL57" s="44">
        <f>SUM(BD57:BG57)+2.45</f>
        <v>2.4500000000000002</v>
      </c>
      <c r="AM57" s="45" t="str">
        <f>D56</f>
        <v>Belgique</v>
      </c>
      <c r="AN57" s="46">
        <f>SUM(AR57:AU57)</f>
        <v>0</v>
      </c>
      <c r="AO57" s="47">
        <f>E56+E58+F60</f>
        <v>0</v>
      </c>
      <c r="AP57" s="46">
        <f>F56+F58+E60</f>
        <v>0</v>
      </c>
      <c r="AQ57" s="48">
        <f>AO57-AP57</f>
        <v>0</v>
      </c>
      <c r="AR57" s="46" t="s">
        <v>73</v>
      </c>
      <c r="AS57" s="46">
        <f>IF(ISBLANK(E56),0,IF(E56&gt;F56,3,IF(E56=F56,1,0)))</f>
        <v>0</v>
      </c>
      <c r="AT57" s="46">
        <f>IF(ISBLANK(E58),0,IF(E58&gt;F58,3,IF(E58=F58,1,0)))</f>
        <v>0</v>
      </c>
      <c r="AU57" s="46">
        <f>IF(ISBLANK(F60),0,IF(F60&gt;E60,3,IF(F60=E60,1,0)))</f>
        <v>0</v>
      </c>
      <c r="AV57" s="47" t="s">
        <v>73</v>
      </c>
      <c r="AW57" s="46" t="b">
        <f>(10*(AQ57-AQ58)+AO57-AO58&gt;0)</f>
        <v>0</v>
      </c>
      <c r="AX57" s="46" t="b">
        <f>10*(AQ57-AQ59)+AO57-AO59&gt;0</f>
        <v>0</v>
      </c>
      <c r="AY57" s="48" t="b">
        <f>10*(AQ57-AQ60)+AO57-AO60&gt;0</f>
        <v>0</v>
      </c>
      <c r="AZ57" s="47">
        <f>10000*(AS57+AT57)+(E58-F58+E56-F56)*100+(E58+E56)</f>
        <v>0</v>
      </c>
      <c r="BA57" s="46">
        <f>10000*(AS57+AU57)+(E56-F56+F60-E60)*100+(E56+F60)</f>
        <v>0</v>
      </c>
      <c r="BB57" s="46">
        <f>10000*(AT57+AU57)+(F60-E60+E58-F58)*100+(F60+E58)</f>
        <v>0</v>
      </c>
      <c r="BC57" s="48" t="s">
        <v>73</v>
      </c>
      <c r="BD57" s="47" t="s">
        <v>73</v>
      </c>
      <c r="BE57" s="49">
        <f>IF($AN57&gt;$AN58,-0.5,IF($AN58&gt;$AN57,0.5,IF(AW57,-0.5,IF(AV58,0.5,BU57))))</f>
        <v>0</v>
      </c>
      <c r="BF57" s="49">
        <f>IF($AN57&gt;$AN59,-0.5,IF($AN59&gt;$AN57,0.5,IF(AX57,-0.5,IF(AV59,0.5,BV57))))</f>
        <v>0</v>
      </c>
      <c r="BG57" s="50">
        <f>IF($AN57&gt;$AN60,-0.5,IF($AN60&gt;$AN57,0.5,IF(AY57,-0.5,IF(AV60,0.5,BW57))))</f>
        <v>0</v>
      </c>
      <c r="BH57" s="51" t="b">
        <f>AND(AND(AN57=AN58,AN58=AN59,AN59=AN60),AND(AO57=AO58,AO58=AO59,AO59=AO60),AND(AP57=AP58,AP58=AP59,AP59=AP60))</f>
        <v>1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0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 t="str">
        <f>IF(H58=0,"",IF(H58='Résultats officiels'!H58,1,""))</f>
        <v/>
      </c>
      <c r="C58" s="75" t="str">
        <f>IF(H58=0,"",IF(AND(H58='Résultats officiels'!H58,AP!E58='Résultats officiels'!E58,'Résultats officiels'!F58=AP!F58),1,""))</f>
        <v/>
      </c>
      <c r="D58" s="68" t="str">
        <f>D56</f>
        <v>Belgique</v>
      </c>
      <c r="E58" s="149"/>
      <c r="F58" s="149"/>
      <c r="G58" s="73" t="str">
        <f>D57</f>
        <v>Tunisie</v>
      </c>
      <c r="H58" s="95">
        <f t="shared" si="0"/>
        <v>0</v>
      </c>
      <c r="I58" s="106">
        <f>AI58</f>
        <v>1</v>
      </c>
      <c r="J58" s="124" t="str">
        <f>INDEX(AM57:AM60,MATCH(AK58,$AL57:$AL60,0))</f>
        <v>Panama</v>
      </c>
      <c r="K58" s="108">
        <f>INDEX(AN57:AN60,MATCH(AK58,$AL57:$AL60,0))</f>
        <v>0</v>
      </c>
      <c r="L58" s="109">
        <f>INDEX(AO57:AO60,MATCH(AK58,$AL57:$AL60,0))</f>
        <v>0</v>
      </c>
      <c r="M58" s="108">
        <f>INDEX(AP57:AP60,MATCH(AK58,$AL57:$AL60,0))</f>
        <v>0</v>
      </c>
      <c r="N58" s="110">
        <f>INDEX(AQ57:AQ60,MATCH(AK58,$AL57:$AL60,0))</f>
        <v>0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1</v>
      </c>
      <c r="AJ58" s="18">
        <f>ROUND(AK58,0)</f>
        <v>2</v>
      </c>
      <c r="AK58" s="43">
        <f>MAX(MIN(AL57:AL59),MIN(AL57,AL58,AL60),MIN(AL57,AL59,AL60),MIN(AL58:AL60))</f>
        <v>2.46</v>
      </c>
      <c r="AL58" s="52">
        <f>SUM(BD58:BG58)+2.46</f>
        <v>2.46</v>
      </c>
      <c r="AM58" s="45" t="str">
        <f>G56</f>
        <v>Panama</v>
      </c>
      <c r="AN58" s="46">
        <f>SUM(AR58:AU58)</f>
        <v>0</v>
      </c>
      <c r="AO58" s="47">
        <f>F56+F59+E61</f>
        <v>0</v>
      </c>
      <c r="AP58" s="46">
        <f>E56+E59+F61</f>
        <v>0</v>
      </c>
      <c r="AQ58" s="48">
        <f>AO58-AP58</f>
        <v>0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0</v>
      </c>
      <c r="BA58" s="46">
        <f>10000*(AR58+AU58)+(F56-E56+F59-E59)*100+(F56+F59)</f>
        <v>0</v>
      </c>
      <c r="BB58" s="46" t="s">
        <v>73</v>
      </c>
      <c r="BC58" s="48">
        <f>10000*(AT58+AU58)+(F59-E59+E61-F61)*100+(F59+E61)</f>
        <v>0</v>
      </c>
      <c r="BD58" s="53">
        <f>-BE57</f>
        <v>0</v>
      </c>
      <c r="BE58" s="46" t="s">
        <v>73</v>
      </c>
      <c r="BF58" s="49">
        <f>IF($AN58&gt;$AN59,-0.5,IF($AN59&gt;$AN58,0.5,IF(AX58,-0.5,IF(AW59,0.5,BV58))))</f>
        <v>0</v>
      </c>
      <c r="BG58" s="50">
        <f>IF($AN58&gt;$AN60,-0.5,IF($AN60&gt;$AN58,0.5,IF(AY58,-0.5,IF(AW60,0.5,BW58))))</f>
        <v>0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 t="str">
        <f>IF(H59=0,"",IF(H59='Résultats officiels'!H59,1,""))</f>
        <v/>
      </c>
      <c r="C59" s="75" t="str">
        <f>IF(H59=0,"",IF(AND(H59='Résultats officiels'!H59,AP!E59='Résultats officiels'!E59,'Résultats officiels'!F59=AP!F59),1,""))</f>
        <v/>
      </c>
      <c r="D59" s="68" t="str">
        <f>G57</f>
        <v>Angleterre</v>
      </c>
      <c r="E59" s="149"/>
      <c r="F59" s="149"/>
      <c r="G59" s="73" t="str">
        <f>G56</f>
        <v>Panama</v>
      </c>
      <c r="H59" s="95">
        <f t="shared" si="0"/>
        <v>0</v>
      </c>
      <c r="I59" s="106">
        <f>AI59</f>
        <v>1</v>
      </c>
      <c r="J59" s="68" t="str">
        <f>INDEX(AM57:AM60,MATCH(AK59,$AL57:$AL60,0))</f>
        <v>Tunisie</v>
      </c>
      <c r="K59" s="111">
        <f>INDEX(AN57:AN60,MATCH(AK59,$AL57:$AL60,0))</f>
        <v>0</v>
      </c>
      <c r="L59" s="112">
        <f>INDEX(AO57:AO60,MATCH(AK59,$AL57:$AL60,0))</f>
        <v>0</v>
      </c>
      <c r="M59" s="111">
        <f>INDEX(AP57:AP60,MATCH(AK59,$AL57:$AL60,0))</f>
        <v>0</v>
      </c>
      <c r="N59" s="113">
        <f>INDEX(AQ57:AQ60,MATCH(AK59,$AL57:$AL60,0))</f>
        <v>0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1</v>
      </c>
      <c r="AJ59" s="18">
        <f>ROUND(AK59,0)</f>
        <v>2</v>
      </c>
      <c r="AK59" s="43">
        <f>MIN(MAX(AL57:AL59),MAX(AL57,AL58,AL60),MAX(AL57,AL59,AL60),MAX(AL58:AL60))</f>
        <v>2.4700000000000002</v>
      </c>
      <c r="AL59" s="52">
        <f>SUM(BD59:BG59)+2.47</f>
        <v>2.4700000000000002</v>
      </c>
      <c r="AM59" s="45" t="str">
        <f>D57</f>
        <v>Tunisie</v>
      </c>
      <c r="AN59" s="46">
        <f>SUM(AR59:AU59)</f>
        <v>0</v>
      </c>
      <c r="AO59" s="47">
        <f>E57+F58+F61</f>
        <v>0</v>
      </c>
      <c r="AP59" s="46">
        <f>F57+E58+E61</f>
        <v>0</v>
      </c>
      <c r="AQ59" s="48">
        <f>AO59-AP59</f>
        <v>0</v>
      </c>
      <c r="AR59" s="46">
        <f>IF(ISBLANK(F58),0,IF(AT57=3,0,IF(AT57=1,1,3)))</f>
        <v>0</v>
      </c>
      <c r="AS59" s="46">
        <f>IF(ISBLANK(F61),0,IF(F61&gt;E61,3,IF(F61=E61,1,0)))</f>
        <v>0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0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0</v>
      </c>
      <c r="BA59" s="46" t="s">
        <v>73</v>
      </c>
      <c r="BB59" s="46">
        <f>10000*(AR59+AU59)+(E57-F57+F58-E58)*100+(E57+F58)</f>
        <v>0</v>
      </c>
      <c r="BC59" s="48">
        <f>10000*(AS59+AU59)+(E57-F57+F61-E61)*100+(E57+F61)</f>
        <v>0</v>
      </c>
      <c r="BD59" s="53">
        <f>-BF57</f>
        <v>0</v>
      </c>
      <c r="BE59" s="49">
        <f>-BF58</f>
        <v>0</v>
      </c>
      <c r="BF59" s="49" t="s">
        <v>73</v>
      </c>
      <c r="BG59" s="50">
        <f>IF($AN59&gt;$AN60,-0.5,IF($AN60&gt;$AN59,0.5,IF(AY59,-0.5,IF(AX60,0.5,BW59))))</f>
        <v>0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officiels'!H60,AP!E60='Résultats officiels'!E60,'Résultats officiels'!F60=AP!F60),1,""))</f>
        <v/>
      </c>
      <c r="D60" s="68" t="str">
        <f>G57</f>
        <v>Angleterre</v>
      </c>
      <c r="E60" s="149"/>
      <c r="F60" s="149"/>
      <c r="G60" s="73" t="str">
        <f>D56</f>
        <v>Belgique</v>
      </c>
      <c r="H60" s="95">
        <f t="shared" si="0"/>
        <v>0</v>
      </c>
      <c r="I60" s="114">
        <f>AI60</f>
        <v>1</v>
      </c>
      <c r="J60" s="71" t="str">
        <f>INDEX(AM57:AM60,MATCH(AK60,$AL57:$AL60,0))</f>
        <v>Angleterre</v>
      </c>
      <c r="K60" s="115">
        <f>INDEX(AN57:AN60,MATCH(AK60,$AL57:$AL60,0))</f>
        <v>0</v>
      </c>
      <c r="L60" s="116">
        <f>INDEX(AO57:AO60,MATCH(AK60,$AL57:$AL60,0))</f>
        <v>0</v>
      </c>
      <c r="M60" s="115">
        <f>INDEX(AP57:AP60,MATCH(AK60,$AL57:$AL60,0))</f>
        <v>0</v>
      </c>
      <c r="N60" s="117">
        <f>INDEX(AQ57:AQ60,MATCH(AK60,$AL57:$AL60,0))</f>
        <v>0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1</v>
      </c>
      <c r="AJ60" s="55">
        <f>ROUND(AK60,0)</f>
        <v>2</v>
      </c>
      <c r="AK60" s="43">
        <f>MAX(AL57:AL60)</f>
        <v>2.48</v>
      </c>
      <c r="AL60" s="56">
        <f>SUM(BD60:BG60)+2.48</f>
        <v>2.48</v>
      </c>
      <c r="AM60" s="57" t="str">
        <f>G57</f>
        <v>Angleterre</v>
      </c>
      <c r="AN60" s="51">
        <f>SUM(AR60:AU60)</f>
        <v>0</v>
      </c>
      <c r="AO60" s="58">
        <f>F57+E59+E60</f>
        <v>0</v>
      </c>
      <c r="AP60" s="51">
        <f>E57+F59+F60</f>
        <v>0</v>
      </c>
      <c r="AQ60" s="59">
        <f>AO60-AP60</f>
        <v>0</v>
      </c>
      <c r="AR60" s="51">
        <f>IF(ISBLANK(E60),0,IF(AU57=3,0,IF(AU57=1,1,3)))</f>
        <v>0</v>
      </c>
      <c r="AS60" s="51">
        <f>IF(ISBLANK(E59),0,IF(AU58=3,0,IF(AU58=1,1,3)))</f>
        <v>0</v>
      </c>
      <c r="AT60" s="51">
        <f>IF(ISBLANK(F57),0,IF(AU59=3,0,IF(AU59=1,1,3)))</f>
        <v>0</v>
      </c>
      <c r="AU60" s="51" t="s">
        <v>73</v>
      </c>
      <c r="AV60" s="58" t="b">
        <f>10*(AQ57-AQ60)+AO57-AO60&lt;0</f>
        <v>0</v>
      </c>
      <c r="AW60" s="51" t="b">
        <f>10*(AQ58-AQ60)+AO58-AO60&lt;0</f>
        <v>0</v>
      </c>
      <c r="AX60" s="51" t="b">
        <f>10*(AQ59-AQ60)+AO59-AO60&lt;0</f>
        <v>0</v>
      </c>
      <c r="AY60" s="59" t="s">
        <v>73</v>
      </c>
      <c r="AZ60" s="58" t="s">
        <v>73</v>
      </c>
      <c r="BA60" s="51">
        <f>10000*(AR60+AS60)+(E59-F59+E60-F60)*100+(E59+E60)</f>
        <v>0</v>
      </c>
      <c r="BB60" s="51">
        <f>10000*(AR60+AT60)+(E60-F60+F57-E57)*100+(E60+F57)</f>
        <v>0</v>
      </c>
      <c r="BC60" s="59">
        <f>10000*(AS60+AT60)+(E59-F59+F57-E57)*100+(E59+F57)</f>
        <v>0</v>
      </c>
      <c r="BD60" s="60">
        <f>-BG57</f>
        <v>0</v>
      </c>
      <c r="BE60" s="61">
        <f>-BG58</f>
        <v>0</v>
      </c>
      <c r="BF60" s="61">
        <f>-BG59</f>
        <v>0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officiels'!H61,AP!E61='Résultats officiels'!E61,'Résultats officiels'!F61=AP!F61),1,""))</f>
        <v/>
      </c>
      <c r="D61" s="71" t="str">
        <f>G56</f>
        <v>Panama</v>
      </c>
      <c r="E61" s="149"/>
      <c r="F61" s="149"/>
      <c r="G61" s="74" t="str">
        <f>D57</f>
        <v>Tunisie</v>
      </c>
      <c r="H61" s="95">
        <f t="shared" si="0"/>
        <v>0</v>
      </c>
      <c r="I61" s="118"/>
      <c r="J61" s="119" t="str">
        <f>IF(OR(I59&lt;3,I58&lt;2),"TIRAGE AU SORT !!!"," ")</f>
        <v>TIRAGE AU SORT !!!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officiels'!H64,AP!E64='Résultats officiels'!E64,'Résultats officiels'!F64=AP!F64),1,""))</f>
        <v/>
      </c>
      <c r="D64" s="67" t="s">
        <v>78</v>
      </c>
      <c r="E64" s="217"/>
      <c r="F64" s="217"/>
      <c r="G64" s="72" t="s">
        <v>79</v>
      </c>
      <c r="H64" s="95">
        <f t="shared" si="0"/>
        <v>0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0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officiels'!H65,AP!E65='Résultats officiels'!E65,'Résultats officiels'!F65=AP!F65),1,""))</f>
        <v/>
      </c>
      <c r="D65" s="68" t="s">
        <v>132</v>
      </c>
      <c r="E65" s="217"/>
      <c r="F65" s="217"/>
      <c r="G65" s="73" t="s">
        <v>133</v>
      </c>
      <c r="H65" s="95">
        <f t="shared" si="0"/>
        <v>0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0</v>
      </c>
      <c r="L65" s="104">
        <f>INDEX(AO65:AO68,MATCH(AK65,$AL65:$AL68,0))</f>
        <v>0</v>
      </c>
      <c r="M65" s="103">
        <f>INDEX(AP65:AP68,MATCH(AK65,$AL65:$AL68,0))</f>
        <v>0</v>
      </c>
      <c r="N65" s="123">
        <f>INDEX(AQ65:AQ68,MATCH(AK65,$AL65:$AL68,0))</f>
        <v>0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2</v>
      </c>
      <c r="AK65" s="43">
        <f>MIN(AL65:AL68)</f>
        <v>2.4500000000000002</v>
      </c>
      <c r="AL65" s="44">
        <f>SUM(BD65:BG65)+2.45</f>
        <v>2.4500000000000002</v>
      </c>
      <c r="AM65" s="45" t="str">
        <f>D64</f>
        <v>Colombie</v>
      </c>
      <c r="AN65" s="46">
        <f>SUM(AR65:AU65)</f>
        <v>0</v>
      </c>
      <c r="AO65" s="47">
        <f>E64+E66+F68</f>
        <v>0</v>
      </c>
      <c r="AP65" s="46">
        <f>F64+F66+E68</f>
        <v>0</v>
      </c>
      <c r="AQ65" s="48">
        <f>AO65-AP65</f>
        <v>0</v>
      </c>
      <c r="AR65" s="46" t="s">
        <v>73</v>
      </c>
      <c r="AS65" s="46">
        <f>IF(ISBLANK(E64),0,IF(E64&gt;F64,3,IF(E64=F64,1,0)))</f>
        <v>0</v>
      </c>
      <c r="AT65" s="46">
        <f>IF(ISBLANK(E66),0,IF(E66&gt;F66,3,IF(E66=F66,1,0)))</f>
        <v>0</v>
      </c>
      <c r="AU65" s="46">
        <f>IF(ISBLANK(F68),0,IF(F68&gt;E68,3,IF(F68=E68,1,0)))</f>
        <v>0</v>
      </c>
      <c r="AV65" s="47" t="s">
        <v>73</v>
      </c>
      <c r="AW65" s="46" t="b">
        <f>(10*(AQ65-AQ66)+AO65-AO66&gt;0)</f>
        <v>0</v>
      </c>
      <c r="AX65" s="46" t="b">
        <f>10*(AQ65-AQ67)+AO65-AO67&gt;0</f>
        <v>0</v>
      </c>
      <c r="AY65" s="48" t="b">
        <f>10*(AQ65-AQ68)+AO65-AO68&gt;0</f>
        <v>0</v>
      </c>
      <c r="AZ65" s="47">
        <f>10000*(AS65+AT65)+(E66-F66+E64-F64)*100+(E66+E64)</f>
        <v>0</v>
      </c>
      <c r="BA65" s="46">
        <f>10000*(AS65+AU65)+(E64-F64+F68-E68)*100+(E64+F68)</f>
        <v>0</v>
      </c>
      <c r="BB65" s="46">
        <f>10000*(AT65+AU65)+(F68-E68+E66-F66)*100+(F68+E66)</f>
        <v>0</v>
      </c>
      <c r="BC65" s="48" t="s">
        <v>73</v>
      </c>
      <c r="BD65" s="47" t="s">
        <v>73</v>
      </c>
      <c r="BE65" s="49">
        <f>IF($AN65&gt;$AN66,-0.5,IF($AN66&gt;$AN65,0.5,IF(AW65,-0.5,IF(AV66,0.5,BU65))))</f>
        <v>0</v>
      </c>
      <c r="BF65" s="49">
        <f>IF($AN65&gt;$AN67,-0.5,IF($AN67&gt;$AN65,0.5,IF(AX65,-0.5,IF(AV67,0.5,BV65))))</f>
        <v>0</v>
      </c>
      <c r="BG65" s="50">
        <f>IF($AN65&gt;$AN68,-0.5,IF($AN68&gt;$AN65,0.5,IF(AY65,-0.5,IF(AV68,0.5,BW65))))</f>
        <v>0</v>
      </c>
      <c r="BH65" s="51" t="b">
        <f>AND(AND(AN65=AN66,AN66=AN67,AN67=AN68),AND(AO65=AO66,AO66=AO67,AO67=AO68),AND(AP65=AP66,AP66=AP67,AP67=AP68))</f>
        <v>1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0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officiels'!H66,AP!E66='Résultats officiels'!E66,'Résultats officiels'!F66=AP!F66),1,""))</f>
        <v/>
      </c>
      <c r="D66" s="68" t="str">
        <f>D64</f>
        <v>Colombie</v>
      </c>
      <c r="E66" s="149"/>
      <c r="F66" s="149"/>
      <c r="G66" s="73" t="str">
        <f>D65</f>
        <v>Pologne</v>
      </c>
      <c r="H66" s="95">
        <f t="shared" si="0"/>
        <v>0</v>
      </c>
      <c r="I66" s="106">
        <f>AI66</f>
        <v>1</v>
      </c>
      <c r="J66" s="124" t="str">
        <f>INDEX(AM65:AM68,MATCH(AK66,$AL65:$AL68,0))</f>
        <v>Japon</v>
      </c>
      <c r="K66" s="108">
        <f>INDEX(AN65:AN68,MATCH(AK66,$AL65:$AL68,0))</f>
        <v>0</v>
      </c>
      <c r="L66" s="109">
        <f>INDEX(AO65:AO68,MATCH(AK66,$AL65:$AL68,0))</f>
        <v>0</v>
      </c>
      <c r="M66" s="108">
        <f>INDEX(AP65:AP68,MATCH(AK66,$AL65:$AL68,0))</f>
        <v>0</v>
      </c>
      <c r="N66" s="110">
        <f>INDEX(AQ65:AQ68,MATCH(AK66,$AL65:$AL68,0))</f>
        <v>0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1</v>
      </c>
      <c r="AJ66" s="55">
        <f>ROUND(AK66,0)</f>
        <v>2</v>
      </c>
      <c r="AK66" s="43">
        <f>MAX(MIN(AL65:AL67),MIN(AL65,AL66,AL68),MIN(AL65,AL67,AL68),MIN(AL66:AL68))</f>
        <v>2.46</v>
      </c>
      <c r="AL66" s="52">
        <f>SUM(BD66:BG66)+2.46</f>
        <v>2.46</v>
      </c>
      <c r="AM66" s="45" t="str">
        <f>G64</f>
        <v>Japon</v>
      </c>
      <c r="AN66" s="46">
        <f>SUM(AR66:AU66)</f>
        <v>0</v>
      </c>
      <c r="AO66" s="47">
        <f>F64+F67+E69</f>
        <v>0</v>
      </c>
      <c r="AP66" s="46">
        <f>E64+E67+F69</f>
        <v>0</v>
      </c>
      <c r="AQ66" s="48">
        <f>AO66-AP66</f>
        <v>0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0</v>
      </c>
      <c r="BA66" s="46">
        <f>10000*(AR66+AU66)+(F64-E64+F67-E67)*100+(F64+F67)</f>
        <v>0</v>
      </c>
      <c r="BB66" s="46" t="s">
        <v>73</v>
      </c>
      <c r="BC66" s="48">
        <f>10000*(AT66+AU66)+(F67-E67+E69-F69)*100+(F67+E69)</f>
        <v>0</v>
      </c>
      <c r="BD66" s="53">
        <f>-BE65</f>
        <v>0</v>
      </c>
      <c r="BE66" s="46" t="s">
        <v>73</v>
      </c>
      <c r="BF66" s="49">
        <f>IF($AN66&gt;$AN67,-0.5,IF($AN67&gt;$AN66,0.5,IF(AX66,-0.5,IF(AW67,0.5,BV66))))</f>
        <v>0</v>
      </c>
      <c r="BG66" s="50">
        <f>IF($AN66&gt;$AN68,-0.5,IF($AN68&gt;$AN66,0.5,IF(AY66,-0.5,IF(AW68,0.5,BW66))))</f>
        <v>0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officiels'!H67,AP!E67='Résultats officiels'!E67,'Résultats officiels'!F67=AP!F67),1,""))</f>
        <v/>
      </c>
      <c r="D67" s="68" t="str">
        <f>G65</f>
        <v>Sénégal</v>
      </c>
      <c r="E67" s="149"/>
      <c r="F67" s="149"/>
      <c r="G67" s="73" t="str">
        <f>G64</f>
        <v>Japon</v>
      </c>
      <c r="H67" s="95">
        <f t="shared" si="0"/>
        <v>0</v>
      </c>
      <c r="I67" s="106">
        <f>AI67</f>
        <v>1</v>
      </c>
      <c r="J67" s="68" t="str">
        <f>INDEX(AM65:AM68,MATCH(AK67,$AL65:$AL68,0))</f>
        <v>Pologne</v>
      </c>
      <c r="K67" s="111">
        <f>INDEX(AN65:AN68,MATCH(AK67,$AL65:$AL68,0))</f>
        <v>0</v>
      </c>
      <c r="L67" s="112">
        <f>INDEX(AO65:AO68,MATCH(AK67,$AL65:$AL68,0))</f>
        <v>0</v>
      </c>
      <c r="M67" s="111">
        <f>INDEX(AP65:AP68,MATCH(AK67,$AL65:$AL68,0))</f>
        <v>0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1</v>
      </c>
      <c r="AJ67" s="55">
        <f>ROUND(AK67,0)</f>
        <v>2</v>
      </c>
      <c r="AK67" s="43">
        <f>MIN(MAX(AL65:AL67),MAX(AL65,AL66,AL68),MAX(AL65,AL67,AL68),MAX(AL66:AL68))</f>
        <v>2.4700000000000002</v>
      </c>
      <c r="AL67" s="52">
        <f>SUM(BD67:BG67)+2.47</f>
        <v>2.4700000000000002</v>
      </c>
      <c r="AM67" s="45" t="str">
        <f>D65</f>
        <v>Pologne</v>
      </c>
      <c r="AN67" s="46">
        <f>SUM(AR67:AU67)</f>
        <v>0</v>
      </c>
      <c r="AO67" s="47">
        <f>E65+F66+F69</f>
        <v>0</v>
      </c>
      <c r="AP67" s="46">
        <f>F65+E66+E69</f>
        <v>0</v>
      </c>
      <c r="AQ67" s="48">
        <f>AO67-AP67</f>
        <v>0</v>
      </c>
      <c r="AR67" s="46">
        <f>IF(ISBLANK(F66),0,IF(AT65=3,0,IF(AT65=1,1,3)))</f>
        <v>0</v>
      </c>
      <c r="AS67" s="46">
        <f>IF(ISBLANK(F69),0,IF(F69&gt;E69,3,IF(F69=E69,1,0)))</f>
        <v>0</v>
      </c>
      <c r="AT67" s="46" t="s">
        <v>73</v>
      </c>
      <c r="AU67" s="46">
        <f>IF(ISBLANK(E65),0,IF(E65&gt;F65,3,IF(E65=F65,1,0)))</f>
        <v>0</v>
      </c>
      <c r="AV67" s="47" t="b">
        <f>10*(AQ65-AQ67)+AO65-AO67&lt;0</f>
        <v>0</v>
      </c>
      <c r="AW67" s="46" t="b">
        <f>10*(AQ66-AQ67)+AO66-AO67&lt;0</f>
        <v>0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0</v>
      </c>
      <c r="BA67" s="46" t="s">
        <v>73</v>
      </c>
      <c r="BB67" s="46">
        <f>10000*(AR67+AU67)+(E65-F65+F66-E66)*100+(E65+F66)</f>
        <v>0</v>
      </c>
      <c r="BC67" s="48">
        <f>10000*(AS67+AU67)+(E65-F65+F69-E69)*100+(E65+F69)</f>
        <v>0</v>
      </c>
      <c r="BD67" s="53">
        <f>-BF65</f>
        <v>0</v>
      </c>
      <c r="BE67" s="49">
        <f>-BF66</f>
        <v>0</v>
      </c>
      <c r="BF67" s="49" t="s">
        <v>73</v>
      </c>
      <c r="BG67" s="50">
        <f>IF($AN67&gt;$AN68,-0.5,IF($AN68&gt;$AN67,0.5,IF(AY67,-0.5,IF(AX68,0.5,BW67))))</f>
        <v>0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officiels'!H68,AP!E68='Résultats officiels'!E68,'Résultats officiels'!F68=AP!F68),1,""))</f>
        <v/>
      </c>
      <c r="D68" s="68" t="str">
        <f>G65</f>
        <v>Sénégal</v>
      </c>
      <c r="E68" s="149"/>
      <c r="F68" s="149"/>
      <c r="G68" s="73" t="str">
        <f>D64</f>
        <v>Colombie</v>
      </c>
      <c r="H68" s="95">
        <f t="shared" si="0"/>
        <v>0</v>
      </c>
      <c r="I68" s="114">
        <f>AI68</f>
        <v>1</v>
      </c>
      <c r="J68" s="71" t="str">
        <f>INDEX(AM65:AM68,MATCH(AK68,$AL65:$AL68,0))</f>
        <v>Sénégal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0</v>
      </c>
      <c r="N68" s="117">
        <f>INDEX(AQ65:AQ68,MATCH(AK68,$AL65:$AL68,0))</f>
        <v>0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1</v>
      </c>
      <c r="AJ68" s="55">
        <f>ROUND(AK68,0)</f>
        <v>2</v>
      </c>
      <c r="AK68" s="43">
        <f>MAX(AL65:AL68)</f>
        <v>2.48</v>
      </c>
      <c r="AL68" s="56">
        <f>SUM(BD68:BG68)+2.48</f>
        <v>2.48</v>
      </c>
      <c r="AM68" s="57" t="str">
        <f>G65</f>
        <v>Sénégal</v>
      </c>
      <c r="AN68" s="51">
        <f>SUM(AR68:AU68)</f>
        <v>0</v>
      </c>
      <c r="AO68" s="58">
        <f>F65+E67+E68</f>
        <v>0</v>
      </c>
      <c r="AP68" s="51">
        <f>E65+F67+F68</f>
        <v>0</v>
      </c>
      <c r="AQ68" s="59">
        <f>AO68-AP68</f>
        <v>0</v>
      </c>
      <c r="AR68" s="51">
        <f>IF(ISBLANK(E68),0,IF(AU65=3,0,IF(AU65=1,1,3)))</f>
        <v>0</v>
      </c>
      <c r="AS68" s="51">
        <f>IF(ISBLANK(E67),0,IF(AU66=3,0,IF(AU66=1,1,3)))</f>
        <v>0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0</v>
      </c>
      <c r="BB68" s="51">
        <f>10000*(AR68+AT68)+(E68-F68+F65-E65)*100+(E68+F65)</f>
        <v>0</v>
      </c>
      <c r="BC68" s="59">
        <f>10000*(AS68+AT68)+(E67-F67+F65-E65)*100+(E67+F65)</f>
        <v>0</v>
      </c>
      <c r="BD68" s="60">
        <f>-BG65</f>
        <v>0</v>
      </c>
      <c r="BE68" s="61">
        <f>-BG66</f>
        <v>0</v>
      </c>
      <c r="BF68" s="61">
        <f>-BG67</f>
        <v>0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officiels'!H69,AP!E69='Résultats officiels'!E69,'Résultats officiels'!F69=AP!F69),1,""))</f>
        <v/>
      </c>
      <c r="D69" s="71" t="str">
        <f>G64</f>
        <v>Japon</v>
      </c>
      <c r="E69" s="149"/>
      <c r="F69" s="149"/>
      <c r="G69" s="74" t="str">
        <f>D65</f>
        <v>Pologne</v>
      </c>
      <c r="H69" s="95">
        <f t="shared" si="0"/>
        <v>0</v>
      </c>
      <c r="I69" s="118"/>
      <c r="J69" s="119" t="str">
        <f>IF(OR(I67&lt;3,I66&lt;2),"TIRAGE AU SORT !!!"," ")</f>
        <v>TIRAGE AU SORT !!!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elect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95" priority="7" stopIfTrue="1">
      <formula>100*$V8+$W8&gt;100*$V9+$W9</formula>
    </cfRule>
  </conditionalFormatting>
  <conditionalFormatting sqref="U9 U11 U13 U15 U17 U19 U21 U23 U27 U29 U31 U33 U37 U39 U44">
    <cfRule type="expression" dxfId="94" priority="6" stopIfTrue="1">
      <formula>100*$V9+$W9&gt;100*$V8+$W8</formula>
    </cfRule>
  </conditionalFormatting>
  <conditionalFormatting sqref="AA43">
    <cfRule type="expression" dxfId="93" priority="5" stopIfTrue="1">
      <formula>100*$AB43+$AC43&gt;100*$AB44+$AC44</formula>
    </cfRule>
  </conditionalFormatting>
  <conditionalFormatting sqref="AA44">
    <cfRule type="expression" dxfId="92" priority="4" stopIfTrue="1">
      <formula>100*$AB44+$AC44&gt;100*$AB43+$AC43</formula>
    </cfRule>
  </conditionalFormatting>
  <conditionalFormatting sqref="J35:N35 J43:N43 J11:N11 J27:N27 J19:N19 J51:N51 J59:N59 J67:N67">
    <cfRule type="expression" dxfId="91" priority="3" stopIfTrue="1">
      <formula>OR($I11&lt;3)</formula>
    </cfRule>
  </conditionalFormatting>
  <conditionalFormatting sqref="J36:N36 J44:N44 J12:N12 J28:N28 J20:N20 J52:N52 J60:N60 J68:N68">
    <cfRule type="expression" dxfId="90" priority="2" stopIfTrue="1">
      <formula>$I12&lt;3</formula>
    </cfRule>
  </conditionalFormatting>
  <conditionalFormatting sqref="U46:U47 AA46:AA51">
    <cfRule type="cellIs" dxfId="89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10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 t="str">
        <f>IF(H8=0,"",IF(H8='Résultats officiels'!H8,1,""))</f>
        <v/>
      </c>
      <c r="C8" s="70" t="str">
        <f>IF(H8=0,"",IF(AND(H8='Résultats officiels'!H8,AQ!E8='Résultats officiels'!E8,'Résultats officiels'!F8=AQ!F8),1,""))</f>
        <v/>
      </c>
      <c r="D8" s="67" t="s">
        <v>104</v>
      </c>
      <c r="E8" s="149"/>
      <c r="F8" s="149"/>
      <c r="G8" s="72" t="s">
        <v>123</v>
      </c>
      <c r="H8" s="95">
        <f>IF(E8="",0,IF(F8="",0,IF(E8&gt;F8,1,IF(E8&lt;F8,2,IF(E8=F8,3)))))</f>
        <v>0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officiels'!U13=AQ!U8),"E",""))</f>
        <v/>
      </c>
      <c r="R8" s="98" t="str">
        <f>IF('Résultats officiels'!O8=0,"",IF(AND(U8='Résultats officiels'!U8,AQ!U9='Résultats officiels'!U9),"A",""))</f>
        <v/>
      </c>
      <c r="S8" s="286" t="str">
        <f>IF(O8=0,"",IF(AND(R8="A",O8='Résultats officiels'!O8),1,IF(AND(AQ!R9="A",AQ!O8='Résultats officiels'!O12),1,"")))</f>
        <v/>
      </c>
      <c r="T8" s="287" t="str">
        <f>IF(O8=0,"",IF(AND(R8="A",O8='Résultats officiels'!O8,V8='Résultats officiels'!V8,'Résultats officiels'!V9=AQ!V9),1,IF(AND(AQ!R9="A",AQ!O8='Résultats officiels'!O12,AQ!V8='Résultats officiels'!V13,'Résultats officiels'!V12=AQ!V9),1,"")))</f>
        <v/>
      </c>
      <c r="U8" s="99" t="str">
        <f>IF(OR(I10&lt;2),"A1",T(J9))</f>
        <v>A1</v>
      </c>
      <c r="V8" s="150"/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 t="str">
        <f>IF(H9=0,"",IF(H9='Résultats officiels'!H9,1,""))</f>
        <v/>
      </c>
      <c r="C9" s="70" t="str">
        <f>IF(H9=0,"",IF(AND(H9='Résultats officiels'!H9,AQ!E9='Résultats officiels'!E9,'Résultats officiels'!F9=AQ!F9),1,""))</f>
        <v/>
      </c>
      <c r="D9" s="68" t="s">
        <v>122</v>
      </c>
      <c r="E9" s="149"/>
      <c r="F9" s="149"/>
      <c r="G9" s="73" t="s">
        <v>82</v>
      </c>
      <c r="H9" s="95">
        <f t="shared" ref="H9:H69" si="0">IF(E9="",0,IF(F9="",0,IF(E9&gt;F9,1,IF(E9&lt;F9,2,IF(E9=F9,3)))))</f>
        <v>0</v>
      </c>
      <c r="I9" s="101">
        <f>AI9</f>
        <v>1</v>
      </c>
      <c r="J9" s="102" t="str">
        <f>INDEX(AM9:AM12,MATCH(AK9,$AL9:$AL12,0))</f>
        <v>Russie</v>
      </c>
      <c r="K9" s="103">
        <f>INDEX(AN9:AN12,MATCH(AK9,$AL9:$AL12,0))</f>
        <v>0</v>
      </c>
      <c r="L9" s="104">
        <f>INDEX(AO9:AO12,MATCH(AK9,$AL9:$AL12,0))</f>
        <v>0</v>
      </c>
      <c r="M9" s="103">
        <f>INDEX(AP9:AP12,MATCH(AK9,$AL9:$AL12,0))</f>
        <v>0</v>
      </c>
      <c r="N9" s="105">
        <f>INDEX(AQ9:AQ12,MATCH(AK9,$AL9:$AL12,0))</f>
        <v>0</v>
      </c>
      <c r="O9" s="293"/>
      <c r="P9" s="293"/>
      <c r="Q9" s="97" t="str">
        <f>IF(AND('Résultats officiels'!O8&gt;0,U9='Résultats officiels'!U9),"E",IF(AND('Résultats officiels'!O12&gt;0,'Résultats officiels'!U12=AQ!U9),"E",""))</f>
        <v/>
      </c>
      <c r="R9" s="98" t="str">
        <f>IF('Résultats officiels'!O12=0,"",IF(AND(U8='Résultats officiels'!U13,'Résultats officiels'!U12=AQ!U9),"A",""))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B2</v>
      </c>
      <c r="V9" s="151"/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2</v>
      </c>
      <c r="AK9" s="19">
        <f>MIN(AL9:AL12)</f>
        <v>2.4500000000000002</v>
      </c>
      <c r="AL9" s="20">
        <f>SUM(BD9:BG9)+2.45</f>
        <v>2.4500000000000002</v>
      </c>
      <c r="AM9" s="21" t="str">
        <f>D8</f>
        <v>Russie</v>
      </c>
      <c r="AN9" s="22">
        <f>SUM(AR9:AU9)</f>
        <v>0</v>
      </c>
      <c r="AO9" s="23">
        <f>E8+E10+F12</f>
        <v>0</v>
      </c>
      <c r="AP9" s="22">
        <f>F8+F10+E12</f>
        <v>0</v>
      </c>
      <c r="AQ9" s="24">
        <f>AO9-AP9</f>
        <v>0</v>
      </c>
      <c r="AR9" s="22" t="s">
        <v>73</v>
      </c>
      <c r="AS9" s="22">
        <f>IF(ISBLANK(E8),0,IF(E8&gt;F8,3,IF(E8=F8,1,0)))</f>
        <v>0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0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0</v>
      </c>
      <c r="BA9" s="22">
        <f>10000*(AS9+AU9)+(E8-F8+F12-E12)*100+(E8+F12)</f>
        <v>0</v>
      </c>
      <c r="BB9" s="22">
        <f>10000*(AT9+AU9)+(E10-F10+F12-E12)*100+(E10+F12)</f>
        <v>0</v>
      </c>
      <c r="BC9" s="24" t="s">
        <v>73</v>
      </c>
      <c r="BD9" s="23" t="s">
        <v>73</v>
      </c>
      <c r="BE9" s="25">
        <f>IF($AN9&gt;$AN10,-0.5,IF($AN10&gt;$AN9,0.5,IF(AW9,-0.5,IF(AV10,0.5,BU9))))</f>
        <v>0</v>
      </c>
      <c r="BF9" s="25">
        <f>IF($AN9&gt;$AN11,-0.5,IF($AN11&gt;$AN9,0.5,IF(AX9,-0.5,IF(AV11,0.5,BV9))))</f>
        <v>0</v>
      </c>
      <c r="BG9" s="26">
        <f>IF($AN9&gt;$AN12,-0.5,IF($AN12&gt;$AN9,0.5,IF(AY9,-0.5,IF(AV12,0.5,BW9))))</f>
        <v>0</v>
      </c>
      <c r="BH9" s="27" t="b">
        <f>AND(AND(AN9=AN10,AN10=AN11,AN11=AN12),AND(AO9=AO10,AO10=AO11,AO11=AO12),AND(AP9=AP10,AP10=AP11,AP11=AP12))</f>
        <v>1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0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officiels'!H10,AQ!E10='Résultats officiels'!E10,'Résultats officiels'!F10=AQ!F10),1,""))</f>
        <v/>
      </c>
      <c r="D10" s="68" t="str">
        <f>D8</f>
        <v>Russie</v>
      </c>
      <c r="E10" s="149"/>
      <c r="F10" s="149"/>
      <c r="G10" s="73" t="str">
        <f>D9</f>
        <v>Egypte</v>
      </c>
      <c r="H10" s="95">
        <f t="shared" si="0"/>
        <v>0</v>
      </c>
      <c r="I10" s="106">
        <f>AI10</f>
        <v>1</v>
      </c>
      <c r="J10" s="107" t="str">
        <f>INDEX(AM9:AM12,MATCH(AK10,$AL9:$AL12,0))</f>
        <v>Arabie Saoudite</v>
      </c>
      <c r="K10" s="108">
        <f>INDEX(AN9:AN12,MATCH(AK10,$AL9:$AL12,0))</f>
        <v>0</v>
      </c>
      <c r="L10" s="109">
        <f>INDEX(AO9:AO12,MATCH(AK10,$AL9:$AL12,0))</f>
        <v>0</v>
      </c>
      <c r="M10" s="108">
        <f>INDEX(AP9:AP12,MATCH(AK10,$AL9:$AL12,0))</f>
        <v>0</v>
      </c>
      <c r="N10" s="110">
        <f>INDEX(AQ9:AQ12,MATCH(AK10,$AL9:$AL12,0))</f>
        <v>0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officiels'!U15=AQ!U10),"E",""))</f>
        <v/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officiels'!O10),1,IF(AND(AQ!R11="A",AQ!O10='Résultats officiels'!O14),1,"")))</f>
        <v/>
      </c>
      <c r="T10" s="310" t="str">
        <f>IF(O10=0,"",IF(AND(R10="A",O10='Résultats officiels'!O10,V10='Résultats officiels'!V10,'Résultats officiels'!V11=AQ!V11),1,IF(AND(AQ!R11="A",AQ!O10='Résultats officiels'!O14,AQ!V10='Résultats officiels'!V15,'Résultats officiels'!V14=AQ!V11),1,"")))</f>
        <v/>
      </c>
      <c r="U10" s="99" t="str">
        <f>IF(OR(I26&lt;2),"C1",T(J25))</f>
        <v>C1</v>
      </c>
      <c r="V10" s="150"/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1</v>
      </c>
      <c r="AJ10" s="18">
        <f>ROUND(AK10,0)</f>
        <v>2</v>
      </c>
      <c r="AK10" s="19">
        <f>MAX(MIN(AL9:AL11),MIN(AL9,AL10,AL12),MIN(AL9,AL11,AL12),MIN(AL10:AL12))</f>
        <v>2.46</v>
      </c>
      <c r="AL10" s="28">
        <f>SUM(BD10:BG10)+2.46</f>
        <v>2.46</v>
      </c>
      <c r="AM10" s="21" t="str">
        <f>G8</f>
        <v>Arabie Saoudite</v>
      </c>
      <c r="AN10" s="22">
        <f>SUM(AR10:AU10)</f>
        <v>0</v>
      </c>
      <c r="AO10" s="23">
        <f>F8+F11+E13</f>
        <v>0</v>
      </c>
      <c r="AP10" s="22">
        <f>E8+E11+F13</f>
        <v>0</v>
      </c>
      <c r="AQ10" s="24">
        <f>AO10-AP10</f>
        <v>0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0</v>
      </c>
      <c r="BA10" s="22">
        <f>10000*(AR10+AU10)+(F8-E8+F11-E11)*100+(F8+F11)</f>
        <v>0</v>
      </c>
      <c r="BB10" s="22" t="s">
        <v>73</v>
      </c>
      <c r="BC10" s="24">
        <f>10000*(AT10+AU10)+(F11-E11+E13-F13)*100+(F11+E13)</f>
        <v>0</v>
      </c>
      <c r="BD10" s="29">
        <f>-BE9</f>
        <v>0</v>
      </c>
      <c r="BE10" s="22" t="s">
        <v>73</v>
      </c>
      <c r="BF10" s="25">
        <f>IF($AN10&gt;$AN11,-0.5,IF($AN11&gt;$AN10,0.5,IF(AX10,-0.5,IF(AW11,0.5,BV10))))</f>
        <v>0</v>
      </c>
      <c r="BG10" s="26">
        <f>IF($AN10&gt;$AN12,-0.5,IF($AN12&gt;$AN10,0.5,IF(AY10,-0.5,IF(AW12,0.5,BW10))))</f>
        <v>0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 t="str">
        <f>IF(H11=0,"",IF(H11='Résultats officiels'!H11,1,""))</f>
        <v/>
      </c>
      <c r="C11" s="70" t="str">
        <f>IF(H11=0,"",IF(AND(H11='Résultats officiels'!H11,AQ!E11='Résultats officiels'!E11,'Résultats officiels'!F11=AQ!F11),1,""))</f>
        <v/>
      </c>
      <c r="D11" s="68" t="str">
        <f>G9</f>
        <v>Uruguay</v>
      </c>
      <c r="E11" s="149"/>
      <c r="F11" s="149"/>
      <c r="G11" s="73" t="str">
        <f>G8</f>
        <v>Arabie Saoudite</v>
      </c>
      <c r="H11" s="95">
        <f t="shared" si="0"/>
        <v>0</v>
      </c>
      <c r="I11" s="106">
        <f>AI11</f>
        <v>1</v>
      </c>
      <c r="J11" s="68" t="str">
        <f>INDEX(AM9:AM12,MATCH(AK11,$AL9:$AL12,0))</f>
        <v>Egypte</v>
      </c>
      <c r="K11" s="111">
        <f>INDEX(AN9:AN12,MATCH(AK11,$AL9:$AL12,0))</f>
        <v>0</v>
      </c>
      <c r="L11" s="112">
        <f>INDEX(AO9:AO12,MATCH(AK11,$AL9:$AL12,0))</f>
        <v>0</v>
      </c>
      <c r="M11" s="111">
        <f>INDEX(AP9:AP12,MATCH(AK11,$AL9:$AL12,0))</f>
        <v>0</v>
      </c>
      <c r="N11" s="113">
        <f>INDEX(AQ9:AQ12,MATCH(AK11,$AL9:$AL12,0))</f>
        <v>0</v>
      </c>
      <c r="O11" s="293"/>
      <c r="P11" s="293"/>
      <c r="Q11" s="97" t="str">
        <f>IF(AND('Résultats officiels'!O10&gt;0,U11='Résultats officiels'!U11),"E",IF(AND('Résultats officiels'!O14&gt;0,'Résultats officiels'!U14=AQ!U11),"E",""))</f>
        <v/>
      </c>
      <c r="R11" s="98" t="str">
        <f>IF('Résultats officiels'!O14=0,"",IF(AND(U10='Résultats officiels'!U15,'Résultats officiels'!U14=AQ!U11),"A",""))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D2</v>
      </c>
      <c r="V11" s="151"/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1</v>
      </c>
      <c r="AJ11" s="18">
        <f>ROUND(AK11,0)</f>
        <v>2</v>
      </c>
      <c r="AK11" s="19">
        <f>MIN(MAX(AL9:AL11),MAX(AL9,AL10,AL12),MAX(AL9,AL11,AL12),MAX(AL10:AL12))</f>
        <v>2.4700000000000002</v>
      </c>
      <c r="AL11" s="28">
        <f>SUM(BD11:BG11)+2.47</f>
        <v>2.4700000000000002</v>
      </c>
      <c r="AM11" s="21" t="str">
        <f>D9</f>
        <v>Egypte</v>
      </c>
      <c r="AN11" s="22">
        <f>SUM(AR11:AU11)</f>
        <v>0</v>
      </c>
      <c r="AO11" s="23">
        <f>E9+F10+F13</f>
        <v>0</v>
      </c>
      <c r="AP11" s="22">
        <f>F9+E10+E13</f>
        <v>0</v>
      </c>
      <c r="AQ11" s="24">
        <f>AO11-AP11</f>
        <v>0</v>
      </c>
      <c r="AR11" s="22">
        <f>IF(ISBLANK(F10),0,IF(AT9=3,0,IF(AT9=1,1,3)))</f>
        <v>0</v>
      </c>
      <c r="AS11" s="22">
        <f>IF(ISBLANK(F13),0,IF(F13&gt;E13,3,IF(F13=E13,1,0)))</f>
        <v>0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0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0</v>
      </c>
      <c r="BA11" s="22" t="s">
        <v>73</v>
      </c>
      <c r="BB11" s="22">
        <f>10000*(AR11+AU11)+(E9-F9+F10-E10)*100+(E9+F10)</f>
        <v>0</v>
      </c>
      <c r="BC11" s="24">
        <f>10000*(AS11+AU11)+(E9-F9+F13-E13)*100+(E9+F13)</f>
        <v>0</v>
      </c>
      <c r="BD11" s="29">
        <f>-BF9</f>
        <v>0</v>
      </c>
      <c r="BE11" s="25">
        <f>-BF10</f>
        <v>0</v>
      </c>
      <c r="BF11" s="25" t="s">
        <v>73</v>
      </c>
      <c r="BG11" s="26">
        <f>IF($AN11&gt;$AN12,-0.5,IF($AN12&gt;$AN11,0.5,IF(AY11,-0.5,IF(AX12,0.5,BW11))))</f>
        <v>0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officiels'!H12,AQ!E12='Résultats officiels'!E12,'Résultats officiels'!F12=AQ!F12),1,""))</f>
        <v/>
      </c>
      <c r="D12" s="68" t="str">
        <f>G9</f>
        <v>Uruguay</v>
      </c>
      <c r="E12" s="149"/>
      <c r="F12" s="149"/>
      <c r="G12" s="73" t="str">
        <f>D8</f>
        <v>Russie</v>
      </c>
      <c r="H12" s="95">
        <f t="shared" si="0"/>
        <v>0</v>
      </c>
      <c r="I12" s="114">
        <f>AI12</f>
        <v>1</v>
      </c>
      <c r="J12" s="71" t="str">
        <f>INDEX(AM9:AM12,MATCH(AK12,$AL9:$AL12,0))</f>
        <v>Uruguay</v>
      </c>
      <c r="K12" s="115">
        <f>INDEX(AN9:AN12,MATCH(AK12,$AL9:$AL12,0))</f>
        <v>0</v>
      </c>
      <c r="L12" s="116">
        <f>INDEX(AO9:AO12,MATCH(AK12,$AL9:$AL12,0))</f>
        <v>0</v>
      </c>
      <c r="M12" s="115">
        <f>INDEX(AP9:AP12,MATCH(AK12,$AL9:$AL12,0))</f>
        <v>0</v>
      </c>
      <c r="N12" s="117">
        <f>INDEX(AQ9:AQ12,MATCH(AK12,$AL9:$AL12,0))</f>
        <v>0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officiels'!U9=AQ!U12),"E",""))</f>
        <v/>
      </c>
      <c r="R12" s="98" t="str">
        <f>IF('Résultats officiels'!O12=0,"",IF(AND(U12='Résultats officiels'!U12,'Résultats officiels'!U13=AQ!U13),"A",""))</f>
        <v/>
      </c>
      <c r="S12" s="286" t="str">
        <f>IF(O12=0,"",IF(AND(R12="A",O12='Résultats officiels'!O12),1,IF(AND(AQ!R13="A",AQ!O12='Résultats officiels'!O8),1,"")))</f>
        <v/>
      </c>
      <c r="T12" s="308" t="str">
        <f>IF(O12=0,"",IF(AND(R12="A",O12='Résultats officiels'!O12,V12='Résultats officiels'!V12,'Résultats officiels'!V13=AQ!V13),1,IF(AND(AQ!R13="A",AQ!O12='Résultats officiels'!O8,AQ!V12='Résultats officiels'!V9,'Résultats officiels'!V8=AQ!V13),1,"")))</f>
        <v/>
      </c>
      <c r="U12" s="99" t="str">
        <f>IF(OR(I18&lt;2),"B1",T(J17))</f>
        <v>B1</v>
      </c>
      <c r="V12" s="150"/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1</v>
      </c>
      <c r="AJ12" s="18">
        <f>ROUND(AK12,0)</f>
        <v>2</v>
      </c>
      <c r="AK12" s="19">
        <f>MAX(AL9:AL12)</f>
        <v>2.48</v>
      </c>
      <c r="AL12" s="30">
        <f>SUM(BD12:BG12)+2.48</f>
        <v>2.48</v>
      </c>
      <c r="AM12" s="31" t="str">
        <f>G9</f>
        <v>Uruguay</v>
      </c>
      <c r="AN12" s="27">
        <f>SUM(AR12:AU12)</f>
        <v>0</v>
      </c>
      <c r="AO12" s="32">
        <f>F9+E11+E12</f>
        <v>0</v>
      </c>
      <c r="AP12" s="27">
        <f>E9+F11+F12</f>
        <v>0</v>
      </c>
      <c r="AQ12" s="33">
        <f>AO12-AP12</f>
        <v>0</v>
      </c>
      <c r="AR12" s="27">
        <f>IF(ISBLANK(E12),0,IF(AU9=3,0,IF(AU9=1,1,3)))</f>
        <v>0</v>
      </c>
      <c r="AS12" s="27">
        <f>IF(ISBLANK(E11),0,IF(AU10=3,0,IF(AU10=1,1,3)))</f>
        <v>0</v>
      </c>
      <c r="AT12" s="27">
        <f>IF(ISBLANK(F9),0,IF(AU11=3,0,IF(AU11=1,1,3)))</f>
        <v>0</v>
      </c>
      <c r="AU12" s="27" t="s">
        <v>73</v>
      </c>
      <c r="AV12" s="32" t="b">
        <f>10*(AQ9-AQ12)+AO9-AO12&lt;0</f>
        <v>0</v>
      </c>
      <c r="AW12" s="27" t="b">
        <f>10*(AQ10-AQ12)+AO10-AO12&lt;0</f>
        <v>0</v>
      </c>
      <c r="AX12" s="27" t="b">
        <f>10*(AQ11-AQ12)+AO11-AO12&lt;0</f>
        <v>0</v>
      </c>
      <c r="AY12" s="33" t="s">
        <v>73</v>
      </c>
      <c r="AZ12" s="32" t="s">
        <v>73</v>
      </c>
      <c r="BA12" s="27">
        <f>10000*(AR12+AS12)+(E12-F12+E11-F11)*100+(E12+E11)</f>
        <v>0</v>
      </c>
      <c r="BB12" s="27">
        <f>10000*(AR12+AT12)+(F9-E9+E12-F12)*100+(F9+E12)</f>
        <v>0</v>
      </c>
      <c r="BC12" s="33">
        <f>10000*(AS12+AT12)+(E11-F11+F9-E9)*100+(E11+F9)</f>
        <v>0</v>
      </c>
      <c r="BD12" s="34">
        <f>-BG9</f>
        <v>0</v>
      </c>
      <c r="BE12" s="35">
        <f>-BG10</f>
        <v>0</v>
      </c>
      <c r="BF12" s="35">
        <f>-BG11</f>
        <v>0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officiels'!H13,AQ!E13='Résultats officiels'!E13,'Résultats officiels'!F13=AQ!F13),1,""))</f>
        <v/>
      </c>
      <c r="D13" s="71" t="str">
        <f>G8</f>
        <v>Arabie Saoudite</v>
      </c>
      <c r="E13" s="149"/>
      <c r="F13" s="149"/>
      <c r="G13" s="74" t="str">
        <f>D9</f>
        <v>Egypte</v>
      </c>
      <c r="H13" s="95">
        <f t="shared" si="0"/>
        <v>0</v>
      </c>
      <c r="I13" s="118"/>
      <c r="J13" s="119" t="str">
        <f>IF(OR(I11&lt;3,I10&lt;2),"TIRAGE AU SORT !!!"," ")</f>
        <v>TIRAGE AU SORT !!!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officiels'!U8=AQ!U13),"E",""))</f>
        <v/>
      </c>
      <c r="R13" s="98" t="str">
        <f>IF('Résultats officiels'!O8=0,"",IF(AND(U12='Résultats officiels'!U9,'Résultats officiels'!U8=AQ!U13),"A",""))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A2</v>
      </c>
      <c r="V13" s="151"/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officiels'!U11=AQ!U14),"E",""))</f>
        <v/>
      </c>
      <c r="R14" s="98" t="str">
        <f>IF('Résultats officiels'!O14=0,"",IF(AND(U14='Résultats officiels'!U14,'Résultats officiels'!U15=AQ!U15),"A",""))</f>
        <v/>
      </c>
      <c r="S14" s="286" t="str">
        <f>IF(O14=0,"",IF(AND(R14="A",O14='Résultats officiels'!O14),1,IF(AND(AQ!R15="A",AQ!O14='Résultats officiels'!O10),1,"")))</f>
        <v/>
      </c>
      <c r="T14" s="308" t="str">
        <f>IF(O14=0,"",IF(AND(R14="A",O14='Résultats officiels'!O14,V14='Résultats officiels'!V14,'Résultats officiels'!V15=AQ!V15),1,IF(AND(AQ!R15="A",AQ!O14='Résultats officiels'!O10,AQ!V14='Résultats officiels'!V11,'Résultats officiels'!V10=AQ!V15),1,"")))</f>
        <v/>
      </c>
      <c r="U14" s="99" t="str">
        <f>IF(OR(I34&lt;2),"D1",T(J33))</f>
        <v>D1</v>
      </c>
      <c r="V14" s="150"/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officiels'!U10=AQ!U15),"E",""))</f>
        <v/>
      </c>
      <c r="R15" s="98" t="str">
        <f>IF('Résultats officiels'!O10=0,"",IF(AND(U15='Résultats officiels'!U10,'Résultats officiels'!U11=AQ!U14),"A",""))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C2</v>
      </c>
      <c r="V15" s="151"/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officiels'!H16,AQ!E16='Résultats officiels'!E16,'Résultats officiels'!F16=AQ!F16),1,""))</f>
        <v/>
      </c>
      <c r="D16" s="67" t="s">
        <v>124</v>
      </c>
      <c r="E16" s="149"/>
      <c r="F16" s="149"/>
      <c r="G16" s="72" t="s">
        <v>96</v>
      </c>
      <c r="H16" s="95">
        <f t="shared" si="0"/>
        <v>0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officiels'!U21=AQ!U16),"E",""))</f>
        <v/>
      </c>
      <c r="R16" s="98" t="str">
        <f>IF('Résultats officiels'!O16=0,"",IF(AND(U16='Résultats officiels'!U16,'Résultats officiels'!U17=AQ!U17),"A",""))</f>
        <v/>
      </c>
      <c r="S16" s="286" t="str">
        <f>IF(O16=0,"",IF(AND(R16="A",O16='Résultats officiels'!O16),1,IF(AND(AQ!R17="A",AQ!O16='Résultats officiels'!O20),1,"")))</f>
        <v/>
      </c>
      <c r="T16" s="308" t="str">
        <f>IF(O16=0,"",IF(AND(R16="A",O16='Résultats officiels'!O16,V16='Résultats officiels'!V16,'Résultats officiels'!V17=AQ!V17),1,IF(AND(AQ!R17="A",AQ!O16='Résultats officiels'!O20,AQ!V16='Résultats officiels'!V21,'Résultats officiels'!V20=AQ!V17),1,"")))</f>
        <v/>
      </c>
      <c r="U16" s="121" t="str">
        <f>IF(OR(I42&lt;2),"E1",T(J41))</f>
        <v>E1</v>
      </c>
      <c r="V16" s="150"/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officiels'!H17,AQ!E17='Résultats officiels'!E17,'Résultats officiels'!F17=AQ!F17),1,""))</f>
        <v/>
      </c>
      <c r="D17" s="68" t="s">
        <v>101</v>
      </c>
      <c r="E17" s="149"/>
      <c r="F17" s="149"/>
      <c r="G17" s="73" t="s">
        <v>75</v>
      </c>
      <c r="H17" s="95">
        <f t="shared" si="0"/>
        <v>0</v>
      </c>
      <c r="I17" s="101">
        <f>AI17</f>
        <v>1</v>
      </c>
      <c r="J17" s="122" t="str">
        <f>INDEX(AM17:AM20,MATCH(AK17,$AL17:$AL20,0))</f>
        <v>Maroc</v>
      </c>
      <c r="K17" s="103">
        <f>INDEX(AN17:AN20,MATCH(AK17,$AL17:$AL20,0))</f>
        <v>0</v>
      </c>
      <c r="L17" s="104">
        <f>INDEX(AO17:AO20,MATCH(AK17,$AL17:$AL20,0))</f>
        <v>0</v>
      </c>
      <c r="M17" s="103">
        <f>INDEX(AP17:AP20,MATCH(AK17,$AL17:$AL20,0))</f>
        <v>0</v>
      </c>
      <c r="N17" s="123">
        <f>INDEX(AQ17:AQ20,MATCH(AK17,$AL17:$AL20,0))</f>
        <v>0</v>
      </c>
      <c r="O17" s="293"/>
      <c r="P17" s="293"/>
      <c r="Q17" s="97" t="str">
        <f>IF(AND('Résultats officiels'!O16&gt;0,U17='Résultats officiels'!U17),"E",IF(AND('Résultats officiels'!O20&gt;0,'Résultats officiels'!U20=AQ!U17),"E",""))</f>
        <v/>
      </c>
      <c r="R17" s="98" t="str">
        <f>IF('Résultats officiels'!O20=0,"",IF(AND(U16='Résultats officiels'!U21,'Résultats officiels'!U20=AQ!U17),"A",""))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F2</v>
      </c>
      <c r="V17" s="151"/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2</v>
      </c>
      <c r="AK17" s="19">
        <f>MIN(AL17:AL20)</f>
        <v>2.4500000000000002</v>
      </c>
      <c r="AL17" s="20">
        <f>SUM(BD17:BG17)+2.45</f>
        <v>2.4500000000000002</v>
      </c>
      <c r="AM17" s="21" t="str">
        <f>D16</f>
        <v>Maroc</v>
      </c>
      <c r="AN17" s="22">
        <f>SUM(AR17:AU17)</f>
        <v>0</v>
      </c>
      <c r="AO17" s="23">
        <f>E16+E18+F20</f>
        <v>0</v>
      </c>
      <c r="AP17" s="22">
        <f>F16+F18+E20</f>
        <v>0</v>
      </c>
      <c r="AQ17" s="24">
        <f>AO17-AP17</f>
        <v>0</v>
      </c>
      <c r="AR17" s="22" t="s">
        <v>73</v>
      </c>
      <c r="AS17" s="22">
        <f>IF(ISBLANK(E16),0,IF(E16&gt;F16,3,IF(E16=F16,1,0)))</f>
        <v>0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0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0</v>
      </c>
      <c r="BA17" s="22">
        <f>10000*(AS17+AU17)+(E16-F16+F20-E20)*100+(E16+F20)</f>
        <v>0</v>
      </c>
      <c r="BB17" s="22">
        <f>10000*(AT17+AU17)+(F20-E20+E18-F18)*100+(F20+E18)</f>
        <v>0</v>
      </c>
      <c r="BC17" s="24" t="s">
        <v>73</v>
      </c>
      <c r="BD17" s="23" t="s">
        <v>73</v>
      </c>
      <c r="BE17" s="25">
        <f>IF($AN17&gt;$AN18,-0.5,IF($AN18&gt;$AN17,0.5,IF(AW17,-0.5,IF(AV18,0.5,BU17))))</f>
        <v>0</v>
      </c>
      <c r="BF17" s="25">
        <f>IF($AN17&gt;$AN19,-0.5,IF($AN19&gt;$AN17,0.5,IF(AX17,-0.5,IF(AV19,0.5,BV17))))</f>
        <v>0</v>
      </c>
      <c r="BG17" s="26">
        <f>IF($AN17&gt;$AN20,-0.5,IF($AN20&gt;$AN17,0.5,IF(AY17,-0.5,IF(AV20,0.5,BW17))))</f>
        <v>0</v>
      </c>
      <c r="BH17" s="27" t="b">
        <f>AND(AND(AN17=AN18,AN18=AN19,AN19=AN20),AND(AO17=AO18,AO18=AO19,AO19=AO20),AND(AP17=AP18,AP18=AP19,AP19=AP20))</f>
        <v>1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0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 t="str">
        <f>IF(H18=0,"",IF(H18='Résultats officiels'!H18,1,""))</f>
        <v/>
      </c>
      <c r="C18" s="75" t="str">
        <f>IF(H18=0,"",IF(AND(H18='Résultats officiels'!H18,AQ!E18='Résultats officiels'!E18,'Résultats officiels'!F18=AQ!F18),1,""))</f>
        <v/>
      </c>
      <c r="D18" s="68" t="str">
        <f>D16</f>
        <v>Maroc</v>
      </c>
      <c r="E18" s="149"/>
      <c r="F18" s="149"/>
      <c r="G18" s="73" t="str">
        <f>D17</f>
        <v>Portugal</v>
      </c>
      <c r="H18" s="95">
        <f t="shared" si="0"/>
        <v>0</v>
      </c>
      <c r="I18" s="106">
        <f>AI18</f>
        <v>1</v>
      </c>
      <c r="J18" s="124" t="str">
        <f>INDEX(AM17:AM20,MATCH(AK18,$AL17:$AL20,0))</f>
        <v>Iran</v>
      </c>
      <c r="K18" s="108">
        <f>INDEX(AN17:AN20,MATCH(AK18,$AL17:$AL20,0))</f>
        <v>0</v>
      </c>
      <c r="L18" s="109">
        <f>INDEX(AO17:AO20,MATCH(AK18,$AL17:$AL20,0))</f>
        <v>0</v>
      </c>
      <c r="M18" s="108">
        <f>INDEX(AP17:AP20,MATCH(AK18,$AL17:$AL20,0))</f>
        <v>0</v>
      </c>
      <c r="N18" s="110">
        <f>INDEX(AQ17:AQ20,MATCH(AK18,$AL17:$AL20,0))</f>
        <v>0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officiels'!U23=AQ!U18),"E",""))</f>
        <v/>
      </c>
      <c r="R18" s="98" t="str">
        <f>IF('Résultats officiels'!O18=0,"",IF(AND(U18='Résultats officiels'!U18,'Résultats officiels'!U19=AQ!U19),"A",""))</f>
        <v/>
      </c>
      <c r="S18" s="286" t="str">
        <f>IF(O18=0,"",IF(AND(R18="A",O18='Résultats officiels'!O18),1,IF(AND(AQ!R19="A",AQ!O18='Résultats officiels'!O22),1,"")))</f>
        <v/>
      </c>
      <c r="T18" s="308" t="str">
        <f>IF(O18=0,"",IF(AND(R18="A",O18='Résultats officiels'!O18,V18='Résultats officiels'!V18,'Résultats officiels'!V19=AQ!V19),1,IF(AND(AQ!R19="A",AQ!O18='Résultats officiels'!O22,AQ!V18='Résultats officiels'!V23,'Résultats officiels'!V22=AQ!V19),1,"")))</f>
        <v/>
      </c>
      <c r="U18" s="121" t="str">
        <f>IF(OR(I58&lt;2),"G1",T(J57))</f>
        <v>G1</v>
      </c>
      <c r="V18" s="150"/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1</v>
      </c>
      <c r="AJ18" s="18">
        <f>ROUND(AK18,0)</f>
        <v>2</v>
      </c>
      <c r="AK18" s="19">
        <f>MAX(MIN(AL17:AL19),MIN(AL17,AL18,AL20),MIN(AL17,AL19,AL20),MIN(AL18:AL20))</f>
        <v>2.46</v>
      </c>
      <c r="AL18" s="28">
        <f>SUM(BD18:BG18)+2.46</f>
        <v>2.46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0</v>
      </c>
      <c r="AQ18" s="24">
        <f>AO18-AP18</f>
        <v>0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0</v>
      </c>
      <c r="BA18" s="22">
        <f>10000*(AR18+AU18)+(F16-E16+F19-E19)*100+(F16+F19)</f>
        <v>0</v>
      </c>
      <c r="BB18" s="22" t="s">
        <v>73</v>
      </c>
      <c r="BC18" s="24">
        <f>10000*(AT18+AU18)+(F19-E19+E21-F21)*100+(F19+E21)</f>
        <v>0</v>
      </c>
      <c r="BD18" s="29">
        <f>-BE17</f>
        <v>0</v>
      </c>
      <c r="BE18" s="22" t="s">
        <v>73</v>
      </c>
      <c r="BF18" s="25">
        <f>IF($AN18&gt;$AN19,-0.5,IF($AN19&gt;$AN18,0.5,IF(AX18,-0.5,IF(AW19,0.5,BV18))))</f>
        <v>0</v>
      </c>
      <c r="BG18" s="26">
        <f>IF($AN18&gt;$AN20,-0.5,IF($AN20&gt;$AN18,0.5,IF(AY18,-0.5,IF(AW20,0.5,BW18))))</f>
        <v>0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 t="str">
        <f>IF(H19=0,"",IF(H19='Résultats officiels'!H19,1,""))</f>
        <v/>
      </c>
      <c r="C19" s="75" t="str">
        <f>IF(H19=0,"",IF(AND(H19='Résultats officiels'!H19,AQ!E19='Résultats officiels'!E19,'Résultats officiels'!F19=AQ!F19),1,""))</f>
        <v/>
      </c>
      <c r="D19" s="68" t="str">
        <f>G17</f>
        <v>Espagne</v>
      </c>
      <c r="E19" s="149"/>
      <c r="F19" s="149"/>
      <c r="G19" s="73" t="str">
        <f>G16</f>
        <v>Iran</v>
      </c>
      <c r="H19" s="95">
        <f t="shared" si="0"/>
        <v>0</v>
      </c>
      <c r="I19" s="106">
        <f>AI19</f>
        <v>1</v>
      </c>
      <c r="J19" s="68" t="str">
        <f>INDEX(AM17:AM20,MATCH(AK19,$AL17:$AL20,0))</f>
        <v>Portugal</v>
      </c>
      <c r="K19" s="111">
        <f>INDEX(AN17:AN20,MATCH(AK19,$AL17:$AL20,0))</f>
        <v>0</v>
      </c>
      <c r="L19" s="112">
        <f>INDEX(AO17:AO20,MATCH(AK19,$AL17:$AL20,0))</f>
        <v>0</v>
      </c>
      <c r="M19" s="111">
        <f>INDEX(AP17:AP20,MATCH(AK19,$AL17:$AL20,0))</f>
        <v>0</v>
      </c>
      <c r="N19" s="113">
        <f>INDEX(AQ17:AQ20,MATCH(AK19,$AL17:$AL20,0))</f>
        <v>0</v>
      </c>
      <c r="O19" s="293"/>
      <c r="P19" s="293"/>
      <c r="Q19" s="97" t="str">
        <f>IF(AND('Résultats officiels'!O18&gt;0,U19='Résultats officiels'!U19),"E",IF(AND('Résultats officiels'!O22&gt;0,'Résultats officiels'!U22=AQ!U19),"E",""))</f>
        <v/>
      </c>
      <c r="R19" s="98" t="str">
        <f>IF('Résultats officiels'!O22=0,"",IF(AND(U18='Résultats officiels'!U23,'Résultats officiels'!U22=AQ!U19),"A",""))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H2</v>
      </c>
      <c r="V19" s="151"/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1</v>
      </c>
      <c r="AJ19" s="18">
        <f>ROUND(AK19,0)</f>
        <v>2</v>
      </c>
      <c r="AK19" s="19">
        <f>MIN(MAX(AL17:AL19),MAX(AL17,AL18,AL20),MAX(AL17,AL19,AL20),MAX(AL18:AL20))</f>
        <v>2.4700000000000002</v>
      </c>
      <c r="AL19" s="28">
        <f>SUM(BD19:BG19)+2.47</f>
        <v>2.4700000000000002</v>
      </c>
      <c r="AM19" s="21" t="str">
        <f>D17</f>
        <v>Portugal</v>
      </c>
      <c r="AN19" s="22">
        <f>SUM(AR19:AU19)</f>
        <v>0</v>
      </c>
      <c r="AO19" s="23">
        <f>E17+F18+F21</f>
        <v>0</v>
      </c>
      <c r="AP19" s="22">
        <f>F17+E18+E21</f>
        <v>0</v>
      </c>
      <c r="AQ19" s="24">
        <f>AO19-AP19</f>
        <v>0</v>
      </c>
      <c r="AR19" s="22">
        <f>IF(ISBLANK(F18),0,IF(AT17=3,0,IF(AT17=1,1,3)))</f>
        <v>0</v>
      </c>
      <c r="AS19" s="22">
        <f>IF(ISBLANK(F21),0,IF(F21&gt;E21,3,IF(F21=E21,1,0)))</f>
        <v>0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0</v>
      </c>
      <c r="AW19" s="22" t="b">
        <f>10*(AQ18-AQ19)+AO18-AO19&lt;0</f>
        <v>0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0</v>
      </c>
      <c r="BA19" s="22" t="s">
        <v>73</v>
      </c>
      <c r="BB19" s="22">
        <f>10000*(AR19+AU19)+(E17-F17+F18-E18)*100+(E17+F18)</f>
        <v>0</v>
      </c>
      <c r="BC19" s="24">
        <f>10000*(AS19+AU19)+(E17-F17+F21-E21)*100+(E17+F21)</f>
        <v>0</v>
      </c>
      <c r="BD19" s="29">
        <f>-BF17</f>
        <v>0</v>
      </c>
      <c r="BE19" s="25">
        <f>-BF18</f>
        <v>0</v>
      </c>
      <c r="BF19" s="25" t="s">
        <v>73</v>
      </c>
      <c r="BG19" s="26">
        <f>IF($AN19&gt;$AN20,-0.5,IF($AN20&gt;$AN19,0.5,IF(AY19,-0.5,IF(AX20,0.5,BW19))))</f>
        <v>0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officiels'!H20,AQ!E20='Résultats officiels'!E20,'Résultats officiels'!F20=AQ!F20),1,""))</f>
        <v/>
      </c>
      <c r="D20" s="68" t="str">
        <f>G17</f>
        <v>Espagne</v>
      </c>
      <c r="E20" s="149"/>
      <c r="F20" s="149"/>
      <c r="G20" s="73" t="str">
        <f>D16</f>
        <v>Maroc</v>
      </c>
      <c r="H20" s="95">
        <f t="shared" si="0"/>
        <v>0</v>
      </c>
      <c r="I20" s="114">
        <f>AI20</f>
        <v>1</v>
      </c>
      <c r="J20" s="71" t="str">
        <f>INDEX(AM17:AM20,MATCH(AK20,$AL17:$AL20,0))</f>
        <v>Espagne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0</v>
      </c>
      <c r="N20" s="117">
        <f>INDEX(AQ17:AQ20,MATCH(AK20,$AL17:$AL20,0))</f>
        <v>0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officiels'!U17=AQ!U20),"E",""))</f>
        <v/>
      </c>
      <c r="R20" s="98" t="str">
        <f>IF('Résultats officiels'!O20=0,"",IF(AND(U20='Résultats officiels'!U20,'Résultats officiels'!U21=AQ!U21),"A",""))</f>
        <v/>
      </c>
      <c r="S20" s="286" t="str">
        <f>IF(O20=0,"",IF(AND(R20="A",O20='Résultats officiels'!O20),1,IF(AND(AQ!R21="A",AQ!O20='Résultats officiels'!O16),1,"")))</f>
        <v/>
      </c>
      <c r="T20" s="308" t="str">
        <f>IF(O20=0,"",IF(AND(R20="A",O20='Résultats officiels'!O20,V20='Résultats officiels'!V20,'Résultats officiels'!V21=AQ!V21),1,IF(AND(AQ!R21="A",AQ!O20='Résultats officiels'!O16,AQ!V20='Résultats officiels'!V17,'Résultats officiels'!V16=AQ!V21),1,"")))</f>
        <v/>
      </c>
      <c r="U20" s="121" t="str">
        <f>IF(OR(I50&lt;2),"F1",T(J49))</f>
        <v>F1</v>
      </c>
      <c r="V20" s="150"/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1</v>
      </c>
      <c r="AJ20" s="18">
        <f>ROUND(AK20,0)</f>
        <v>2</v>
      </c>
      <c r="AK20" s="19">
        <f>MAX(AL17:AL20)</f>
        <v>2.48</v>
      </c>
      <c r="AL20" s="30">
        <f>SUM(BD20:BG20)+2.48</f>
        <v>2.48</v>
      </c>
      <c r="AM20" s="31" t="str">
        <f>G17</f>
        <v>Espagne</v>
      </c>
      <c r="AN20" s="27">
        <f>SUM(AR20:AU20)</f>
        <v>0</v>
      </c>
      <c r="AO20" s="32">
        <f>F17+E19+E20</f>
        <v>0</v>
      </c>
      <c r="AP20" s="27">
        <f>E17+F19+F20</f>
        <v>0</v>
      </c>
      <c r="AQ20" s="33">
        <f>AO20-AP20</f>
        <v>0</v>
      </c>
      <c r="AR20" s="27">
        <f>IF(ISBLANK(E20),0,IF(AU17=3,0,IF(AU17=1,1,3)))</f>
        <v>0</v>
      </c>
      <c r="AS20" s="27">
        <f>IF(ISBLANK(E19),0,IF(AU18=3,0,IF(AU18=1,1,3)))</f>
        <v>0</v>
      </c>
      <c r="AT20" s="27">
        <f>IF(ISBLANK(F17),0,IF(AU19=3,0,IF(AU19=1,1,3)))</f>
        <v>0</v>
      </c>
      <c r="AU20" s="27" t="s">
        <v>73</v>
      </c>
      <c r="AV20" s="32" t="b">
        <f>10*(AQ17-AQ20)+AO17-AO20&lt;0</f>
        <v>0</v>
      </c>
      <c r="AW20" s="27" t="b">
        <f>10*(AQ18-AQ20)+AO18-AO20&lt;0</f>
        <v>0</v>
      </c>
      <c r="AX20" s="27" t="b">
        <f>10*(AQ19-AQ20)+AO19-AO20&lt;0</f>
        <v>0</v>
      </c>
      <c r="AY20" s="33" t="s">
        <v>73</v>
      </c>
      <c r="AZ20" s="32" t="s">
        <v>73</v>
      </c>
      <c r="BA20" s="27">
        <f>10000*(AR20+AS20)+(E19-F19+E20-F20)*100+(E19+E20)</f>
        <v>0</v>
      </c>
      <c r="BB20" s="27">
        <f>10000*(AR20+AT20)+(E20-F20+F17-E17)*100+(E20+F17)</f>
        <v>0</v>
      </c>
      <c r="BC20" s="33">
        <f>10000*(AS20+AT20)+(E19-F19+F17-E17)*100+(E19+F17)</f>
        <v>0</v>
      </c>
      <c r="BD20" s="34">
        <f>-BG17</f>
        <v>0</v>
      </c>
      <c r="BE20" s="35">
        <f>-BG18</f>
        <v>0</v>
      </c>
      <c r="BF20" s="35">
        <f>-BG19</f>
        <v>0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officiels'!H21,AQ!E21='Résultats officiels'!E21,'Résultats officiels'!F21=AQ!F21),1,""))</f>
        <v/>
      </c>
      <c r="D21" s="71" t="str">
        <f>G16</f>
        <v>Iran</v>
      </c>
      <c r="E21" s="149"/>
      <c r="F21" s="149"/>
      <c r="G21" s="74" t="str">
        <f>D17</f>
        <v>Portugal</v>
      </c>
      <c r="H21" s="95">
        <f t="shared" si="0"/>
        <v>0</v>
      </c>
      <c r="I21" s="118"/>
      <c r="J21" s="119" t="str">
        <f>IF(OR(I19&lt;3,I18&lt;2),"TIRAGE AU SORT !!!"," ")</f>
        <v>TIRAGE AU SORT !!!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officiels'!U16=AQ!U21),"E",""))</f>
        <v/>
      </c>
      <c r="R21" s="98" t="str">
        <f>IF('Résultats officiels'!O16=0,"",IF(AND(U20='Résultats officiels'!U17,'Résultats officiels'!U16=AQ!U21),"A",""))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E2</v>
      </c>
      <c r="V21" s="151"/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officiels'!U19=AQ!U22),"E",""))</f>
        <v/>
      </c>
      <c r="R22" s="98" t="str">
        <f>IF('Résultats officiels'!O22=0,"",IF(AND(U22='Résultats officiels'!U22,'Résultats officiels'!U23=AQ!U23),"A",""))</f>
        <v/>
      </c>
      <c r="S22" s="286" t="str">
        <f>IF(O22=0,"",IF(AND(R22="A",O22='Résultats officiels'!O22),1,IF(AND(AQ!R23="A",AQ!O22='Résultats officiels'!O18),1,"")))</f>
        <v/>
      </c>
      <c r="T22" s="308" t="str">
        <f>IF(O22=0,"",IF(AND(R22="A",O22='Résultats officiels'!O22,V22='Résultats officiels'!V22,'Résultats officiels'!V23=AQ!V23),1,IF(AND(AQ!R23="A",AQ!O22='Résultats officiels'!O18,AQ!V22='Résultats officiels'!V19,'Résultats officiels'!V18=AQ!V23),1,"")))</f>
        <v/>
      </c>
      <c r="U22" s="121" t="str">
        <f>IF(OR(I66&lt;2),"H1",T(J65))</f>
        <v>H1</v>
      </c>
      <c r="V22" s="150"/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officiels'!U18=AQ!U23),"E",""))</f>
        <v/>
      </c>
      <c r="R23" s="98" t="str">
        <f>IF('Résultats officiels'!O18=0,"",IF(AND(U22='Résultats officiels'!U19,'Résultats officiels'!U18=AQ!U23),"A",""))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G2</v>
      </c>
      <c r="V23" s="151"/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 t="str">
        <f>IF(H24=0,"",IF(H24='Résultats officiels'!H24,1,""))</f>
        <v/>
      </c>
      <c r="C24" s="75" t="str">
        <f>IF(H24=0,"",IF(AND(H24='Résultats officiels'!H24,AQ!E24='Résultats officiels'!E24,'Résultats officiels'!F24=AQ!F24),1,""))</f>
        <v/>
      </c>
      <c r="D24" s="67" t="s">
        <v>88</v>
      </c>
      <c r="E24" s="149"/>
      <c r="F24" s="149"/>
      <c r="G24" s="72" t="s">
        <v>76</v>
      </c>
      <c r="H24" s="95">
        <f t="shared" si="0"/>
        <v>0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officiels'!H25,AQ!E25='Résultats officiels'!E25,'Résultats officiels'!F25=AQ!F25),1,""))</f>
        <v/>
      </c>
      <c r="D25" s="68" t="s">
        <v>125</v>
      </c>
      <c r="E25" s="149"/>
      <c r="F25" s="149"/>
      <c r="G25" s="73" t="s">
        <v>126</v>
      </c>
      <c r="H25" s="95">
        <f t="shared" si="0"/>
        <v>0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0</v>
      </c>
      <c r="L25" s="104">
        <f>INDEX(AO25:AO28,MATCH(AK25,$AL25:$AL28,0))</f>
        <v>0</v>
      </c>
      <c r="M25" s="103">
        <f>INDEX(AP25:AP28,MATCH(AK25,$AL25:$AL28,0))</f>
        <v>0</v>
      </c>
      <c r="N25" s="123">
        <f>INDEX(AQ25:AQ28,MATCH(AK25,$AL25:$AL28,0))</f>
        <v>0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2</v>
      </c>
      <c r="AK25" s="19">
        <f>MIN(AL25:AL28)</f>
        <v>2.4500000000000002</v>
      </c>
      <c r="AL25" s="20">
        <f>SUM(BD25:BG25)+2.45</f>
        <v>2.4500000000000002</v>
      </c>
      <c r="AM25" s="21" t="str">
        <f>D24</f>
        <v>France</v>
      </c>
      <c r="AN25" s="22">
        <f>SUM(AR25:AU25)</f>
        <v>0</v>
      </c>
      <c r="AO25" s="23">
        <f>E24+E26+F28</f>
        <v>0</v>
      </c>
      <c r="AP25" s="22">
        <f>F24+F26+E28</f>
        <v>0</v>
      </c>
      <c r="AQ25" s="24">
        <f>AO25-AP25</f>
        <v>0</v>
      </c>
      <c r="AR25" s="22" t="s">
        <v>73</v>
      </c>
      <c r="AS25" s="22">
        <f>IF(ISBLANK(E24),0,IF(E24&gt;F24,3,IF(E24=F24,1,0)))</f>
        <v>0</v>
      </c>
      <c r="AT25" s="22">
        <f>IF(ISBLANK(E26),0,IF(E26&gt;F26,3,IF(E26=F26,1,0)))</f>
        <v>0</v>
      </c>
      <c r="AU25" s="22">
        <f>IF(ISBLANK(F28),0,IF(F28&gt;E28,3,IF(F28=E28,1,0)))</f>
        <v>0</v>
      </c>
      <c r="AV25" s="23" t="s">
        <v>73</v>
      </c>
      <c r="AW25" s="22" t="b">
        <f>(10*(AQ25-AQ26)+AO25-AO26&gt;0)</f>
        <v>0</v>
      </c>
      <c r="AX25" s="22" t="b">
        <f>10*(AQ25-AQ27)+AO25-AO27&gt;0</f>
        <v>0</v>
      </c>
      <c r="AY25" s="24" t="b">
        <f>10*(AQ25-AQ28)+AO25-AO28&gt;0</f>
        <v>0</v>
      </c>
      <c r="AZ25" s="23">
        <f>10000*(AS25+AT25)+(E26-F26+E24-F24)*100+(E26+E24)</f>
        <v>0</v>
      </c>
      <c r="BA25" s="22">
        <f>10000*(AS25+AU25)+(E24-F24+F28-E28)*100+(E24+F28)</f>
        <v>0</v>
      </c>
      <c r="BB25" s="22">
        <f>10000*(AT25+AU25)+(F28-E28+E26-F26)*100+(F28+E26)</f>
        <v>0</v>
      </c>
      <c r="BC25" s="24" t="s">
        <v>73</v>
      </c>
      <c r="BD25" s="23" t="s">
        <v>73</v>
      </c>
      <c r="BE25" s="25">
        <f>IF($AN25&gt;$AN26,-0.5,IF($AN26&gt;$AN25,0.5,IF(AW25,-0.5,IF(AV26,0.5,BU25))))</f>
        <v>0</v>
      </c>
      <c r="BF25" s="25">
        <f>IF($AN25&gt;$AN27,-0.5,IF($AN27&gt;$AN25,0.5,IF(AX25,-0.5,IF(AV27,0.5,BV25))))</f>
        <v>0</v>
      </c>
      <c r="BG25" s="26">
        <f>IF($AN25&gt;$AN28,-0.5,IF($AN28&gt;$AN25,0.5,IF(AY25,-0.5,IF(AV28,0.5,BW25))))</f>
        <v>0</v>
      </c>
      <c r="BH25" s="27" t="b">
        <f>AND(AND(AN25=AN26,AN26=AN27,AN27=AN28),AND(AO25=AO26,AO26=AO27,AO27=AO28),AND(AP25=AP26,AP26=AP27,AP27=AP28))</f>
        <v>1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0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 t="str">
        <f>IF(H26=0,"",IF(H26='Résultats officiels'!H26,1,""))</f>
        <v/>
      </c>
      <c r="C26" s="75" t="str">
        <f>IF(H26=0,"",IF(AND(H26='Résultats officiels'!H26,AQ!E26='Résultats officiels'!E26,'Résultats officiels'!F26=AQ!F26),1,""))</f>
        <v/>
      </c>
      <c r="D26" s="68" t="str">
        <f>D24</f>
        <v>France</v>
      </c>
      <c r="E26" s="149"/>
      <c r="F26" s="149"/>
      <c r="G26" s="73" t="str">
        <f>D25</f>
        <v>Pérou</v>
      </c>
      <c r="H26" s="95">
        <f t="shared" si="0"/>
        <v>0</v>
      </c>
      <c r="I26" s="106">
        <f>AI26</f>
        <v>1</v>
      </c>
      <c r="J26" s="124" t="str">
        <f>INDEX(AM25:AM28,MATCH(AK26,$AL25:$AL28,0))</f>
        <v>Australie</v>
      </c>
      <c r="K26" s="108">
        <f>INDEX(AN25:AN28,MATCH(AK26,$AL25:$AL28,0))</f>
        <v>0</v>
      </c>
      <c r="L26" s="109">
        <f>INDEX(AO25:AO28,MATCH(AK26,$AL25:$AL28,0))</f>
        <v>0</v>
      </c>
      <c r="M26" s="108">
        <f>INDEX(AP25:AP28,MATCH(AK26,$AL25:$AL28,0))</f>
        <v>0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officiels'!U28=AQ!U26),"E",""))</f>
        <v/>
      </c>
      <c r="R26" s="98" t="str">
        <f>IF('Résultats officiels'!O26=0,"",IF(AND(U26='Résultats officiels'!U26,'Résultats officiels'!U27=AQ!U27),"A",""))</f>
        <v/>
      </c>
      <c r="S26" s="286" t="str">
        <f>IF(O26=0,"",IF(AND(R26="A",O26='Résultats officiels'!O26),1,IF(AND(AQ!R27="A",AQ!O26='Résultats officiels'!O28),1,"")))</f>
        <v/>
      </c>
      <c r="T26" s="287" t="str">
        <f>IF(O26=0,"",IF(AND(R26="A",O26='Résultats officiels'!O26,V26='Résultats officiels'!V26,'Résultats officiels'!V27=AQ!V27),1,IF(AND(AQ!R27="A",AQ!O26='Résultats officiels'!O28,AQ!V26='Résultats officiels'!V28,'Résultats officiels'!V29=AQ!V27),1,"")))</f>
        <v/>
      </c>
      <c r="U26" s="125" t="str">
        <f>IF(100*V8+W8&gt;100*V9+W9,U8,IF(100*V8+W8&lt;100*V9+W9,U9,CONCATENATE(U8," ou ",U9)))</f>
        <v>A1 ou B2</v>
      </c>
      <c r="V26" s="150"/>
      <c r="W26" s="100"/>
      <c r="X26" s="95">
        <f>IF(100*V8+W8&gt;100*V9+W9,1,IF(100*V8+W8&lt;100*V9+W9,1,0))</f>
        <v>0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1</v>
      </c>
      <c r="AJ26" s="18">
        <f>ROUND(AK26,0)</f>
        <v>2</v>
      </c>
      <c r="AK26" s="19">
        <f>MAX(MIN(AL25:AL27),MIN(AL25,AL26,AL28),MIN(AL25,AL27,AL28),MIN(AL26:AL28))</f>
        <v>2.46</v>
      </c>
      <c r="AL26" s="28">
        <f>SUM(BD26:BG26)+2.46</f>
        <v>2.46</v>
      </c>
      <c r="AM26" s="21" t="str">
        <f>G24</f>
        <v>Australie</v>
      </c>
      <c r="AN26" s="22">
        <f>SUM(AR26:AU26)</f>
        <v>0</v>
      </c>
      <c r="AO26" s="23">
        <f>F24+F27+E29</f>
        <v>0</v>
      </c>
      <c r="AP26" s="22">
        <f>E24+E27+F29</f>
        <v>0</v>
      </c>
      <c r="AQ26" s="24">
        <f>AO26-AP26</f>
        <v>0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0</v>
      </c>
      <c r="BA26" s="22">
        <f>10000*(AR26+AU26)+(F24-E24+F27-E27)*100+(F24+F27)</f>
        <v>0</v>
      </c>
      <c r="BB26" s="22" t="s">
        <v>73</v>
      </c>
      <c r="BC26" s="24">
        <f>10000*(AT26+AU26)+(F27-E27+E29-F29)*100+(F27+E29)</f>
        <v>0</v>
      </c>
      <c r="BD26" s="29">
        <f>-BE25</f>
        <v>0</v>
      </c>
      <c r="BE26" s="22" t="s">
        <v>73</v>
      </c>
      <c r="BF26" s="25">
        <f>IF($AN26&gt;$AN27,-0.5,IF($AN27&gt;$AN26,0.5,IF(AX26,-0.5,IF(AW27,0.5,BV26))))</f>
        <v>0</v>
      </c>
      <c r="BG26" s="26">
        <f>IF($AN26&gt;$AN28,-0.5,IF($AN28&gt;$AN26,0.5,IF(AY26,-0.5,IF(AW28,0.5,BW26))))</f>
        <v>0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officiels'!H27,AQ!E27='Résultats officiels'!E27,'Résultats officiels'!F27=AQ!F27),1,""))</f>
        <v/>
      </c>
      <c r="D27" s="68" t="str">
        <f>G25</f>
        <v>Danemark</v>
      </c>
      <c r="E27" s="149"/>
      <c r="F27" s="149"/>
      <c r="G27" s="73" t="str">
        <f>G24</f>
        <v>Australie</v>
      </c>
      <c r="H27" s="95">
        <f t="shared" si="0"/>
        <v>0</v>
      </c>
      <c r="I27" s="106">
        <f>AI27</f>
        <v>1</v>
      </c>
      <c r="J27" s="68" t="str">
        <f>INDEX(AM25:AM28,MATCH(AK27,$AL25:$AL28,0))</f>
        <v>Pérou</v>
      </c>
      <c r="K27" s="111">
        <f>INDEX(AN25:AN28,MATCH(AK27,$AL25:$AL28,0))</f>
        <v>0</v>
      </c>
      <c r="L27" s="112">
        <f>INDEX(AO25:AO28,MATCH(AK27,$AL25:$AL28,0))</f>
        <v>0</v>
      </c>
      <c r="M27" s="111">
        <f>INDEX(AP25:AP28,MATCH(AK27,$AL25:$AL28,0))</f>
        <v>0</v>
      </c>
      <c r="N27" s="113">
        <f>INDEX(AQ25:AQ28,MATCH(AK27,$AL25:$AL28,0))</f>
        <v>0</v>
      </c>
      <c r="O27" s="293"/>
      <c r="P27" s="293"/>
      <c r="Q27" s="97" t="str">
        <f>IF(AND('Résultats officiels'!O26&gt;0,U27='Résultats officiels'!U27),"E",IF(AND('Résultats officiels'!O28&gt;0,'Résultats officiels'!U29=AQ!U27),"E",""))</f>
        <v/>
      </c>
      <c r="R27" s="98" t="str">
        <f>IF('Résultats officiels'!O28=0,"",IF(AND(U26='Résultats officiels'!U28,'Résultats officiels'!U29=AQ!U27),"A",""))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C1 ou D2</v>
      </c>
      <c r="V27" s="151"/>
      <c r="W27" s="100"/>
      <c r="X27" s="95">
        <f>IF(100*V10+W10&gt;100*V11+W11,1,IF(100*V10+W10&lt;100*V11+W11,1,0))</f>
        <v>0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1</v>
      </c>
      <c r="AJ27" s="18">
        <f>ROUND(AK27,0)</f>
        <v>2</v>
      </c>
      <c r="AK27" s="19">
        <f>MIN(MAX(AL25:AL27),MAX(AL25,AL26,AL28),MAX(AL25,AL27,AL28),MAX(AL26:AL28))</f>
        <v>2.4700000000000002</v>
      </c>
      <c r="AL27" s="28">
        <f>SUM(BD27:BG27)+2.47</f>
        <v>2.4700000000000002</v>
      </c>
      <c r="AM27" s="21" t="str">
        <f>D25</f>
        <v>Pérou</v>
      </c>
      <c r="AN27" s="22">
        <f>SUM(AR27:AU27)</f>
        <v>0</v>
      </c>
      <c r="AO27" s="23">
        <f>E25+F26+F29</f>
        <v>0</v>
      </c>
      <c r="AP27" s="22">
        <f>F25+E26+E29</f>
        <v>0</v>
      </c>
      <c r="AQ27" s="24">
        <f>AO27-AP27</f>
        <v>0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0</v>
      </c>
      <c r="BA27" s="22" t="s">
        <v>73</v>
      </c>
      <c r="BB27" s="22">
        <f>10000*(AR27+AU27)+(E25-F25+F26-E26)*100+(E25+F26)</f>
        <v>0</v>
      </c>
      <c r="BC27" s="24">
        <f>10000*(AS27+AU27)+(E25-F25+F29-E29)*100+(E25+F29)</f>
        <v>0</v>
      </c>
      <c r="BD27" s="29">
        <f>-BF25</f>
        <v>0</v>
      </c>
      <c r="BE27" s="25">
        <f>-BF26</f>
        <v>0</v>
      </c>
      <c r="BF27" s="25" t="s">
        <v>73</v>
      </c>
      <c r="BG27" s="26">
        <f>IF($AN27&gt;$AN28,-0.5,IF($AN28&gt;$AN27,0.5,IF(AY27,-0.5,IF(AX28,0.5,BW27))))</f>
        <v>0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officiels'!H28,AQ!E28='Résultats officiels'!E28,'Résultats officiels'!F28=AQ!F28),1,""))</f>
        <v/>
      </c>
      <c r="D28" s="68" t="str">
        <f>G25</f>
        <v>Danemark</v>
      </c>
      <c r="E28" s="149"/>
      <c r="F28" s="149"/>
      <c r="G28" s="73" t="str">
        <f>D24</f>
        <v>France</v>
      </c>
      <c r="H28" s="95">
        <f t="shared" si="0"/>
        <v>0</v>
      </c>
      <c r="I28" s="114">
        <f>AI28</f>
        <v>1</v>
      </c>
      <c r="J28" s="71" t="str">
        <f>INDEX(AM25:AM28,MATCH(AK28,$AL25:$AL28,0))</f>
        <v>Danemark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0</v>
      </c>
      <c r="N28" s="117">
        <f>INDEX(AQ25:AQ28,MATCH(AK28,$AL25:$AL28,0))</f>
        <v>0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officiels'!U26=AQ!U28),"E",""))</f>
        <v/>
      </c>
      <c r="R28" s="98" t="str">
        <f>IF('Résultats officiels'!O28=0,"",IF(AND(U28='Résultats officiels'!U28,'Résultats officiels'!U29=AQ!U29),"A",""))</f>
        <v/>
      </c>
      <c r="S28" s="286" t="str">
        <f>IF(O28=0,"",IF(AND(R28="A",O28='Résultats officiels'!O28),1,IF(AND(AQ!R29="A",AQ!O28='Résultats officiels'!O26),1,"")))</f>
        <v/>
      </c>
      <c r="T28" s="287" t="str">
        <f>IF(O28=0,"",IF(AND(R28="A",O28='Résultats officiels'!O28,V28='Résultats officiels'!V28,'Résultats officiels'!V29=AQ!V29),1,IF(AND(AQ!R29="A",AQ!O28='Résultats officiels'!O26,AQ!V28='Résultats officiels'!V26,'Résultats officiels'!V27=AQ!V29),1,"")))</f>
        <v/>
      </c>
      <c r="U28" s="125" t="str">
        <f>IF(100*V12+W12&gt;100*V13+W13,U12,IF(100*V12+W12&lt;100*V13+W13,U13,CONCATENATE(U12," ou ",U13)))</f>
        <v>B1 ou A2</v>
      </c>
      <c r="V28" s="150"/>
      <c r="W28" s="100"/>
      <c r="X28" s="95">
        <f>IF(100*V12+W12&gt;100*V13+W13,1,IF(100*V12+W12&lt;100*V13+W13,1,0))</f>
        <v>0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1</v>
      </c>
      <c r="AJ28" s="18">
        <f>ROUND(AK28,0)</f>
        <v>2</v>
      </c>
      <c r="AK28" s="19">
        <f>MAX(AL25:AL28)</f>
        <v>2.48</v>
      </c>
      <c r="AL28" s="30">
        <f>SUM(BD28:BG28)+2.48</f>
        <v>2.48</v>
      </c>
      <c r="AM28" s="31" t="str">
        <f>G25</f>
        <v>Danemark</v>
      </c>
      <c r="AN28" s="27">
        <f>SUM(AR28:AU28)</f>
        <v>0</v>
      </c>
      <c r="AO28" s="32">
        <f>F25+E27+E28</f>
        <v>0</v>
      </c>
      <c r="AP28" s="27">
        <f>E25+F27+F28</f>
        <v>0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0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0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0</v>
      </c>
      <c r="BB28" s="27">
        <f>10000*(AR28+AT28)+(E28-F28+F25-E25)*100+(E28+F25)</f>
        <v>0</v>
      </c>
      <c r="BC28" s="33">
        <f>10000*(AS28+AT28)+(E27-F27+F25-E25)*100+(E27+F25)</f>
        <v>0</v>
      </c>
      <c r="BD28" s="34">
        <f>-BG25</f>
        <v>0</v>
      </c>
      <c r="BE28" s="35">
        <f>-BG26</f>
        <v>0</v>
      </c>
      <c r="BF28" s="35">
        <f>-BG27</f>
        <v>0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officiels'!H29,AQ!E29='Résultats officiels'!E29,'Résultats officiels'!F29=AQ!F29),1,""))</f>
        <v/>
      </c>
      <c r="D29" s="71" t="str">
        <f>G24</f>
        <v>Australie</v>
      </c>
      <c r="E29" s="149"/>
      <c r="F29" s="149"/>
      <c r="G29" s="74" t="str">
        <f>D25</f>
        <v>Pérou</v>
      </c>
      <c r="H29" s="95">
        <f t="shared" si="0"/>
        <v>0</v>
      </c>
      <c r="I29" s="118"/>
      <c r="J29" s="119" t="str">
        <f>IF(OR(I27&lt;3,I26&lt;2),"TIRAGE AU SORT !!!"," ")</f>
        <v>TIRAGE AU SORT !!!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officiels'!U27=AQ!U29),"E",""))</f>
        <v/>
      </c>
      <c r="R29" s="98" t="str">
        <f>IF('Résultats officiels'!O26=0,"",IF(AND(U28='Résultats officiels'!U26,'Résultats officiels'!U27=AQ!U29),"A",""))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D1 ou C2</v>
      </c>
      <c r="V29" s="151"/>
      <c r="W29" s="100"/>
      <c r="X29" s="95">
        <f>IF(100*V14+W14&gt;100*V15+W15,1,IF(100*V14+W14&lt;100*V15+W15,1,0))</f>
        <v>0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officiels'!U32=AQ!U30),"E",""))</f>
        <v/>
      </c>
      <c r="R30" s="98" t="str">
        <f>IF('Résultats officiels'!O30=0,"",IF(AND(U30='Résultats officiels'!U30,'Résultats officiels'!U31=AQ!U31),"A",""))</f>
        <v/>
      </c>
      <c r="S30" s="286" t="str">
        <f>IF(O30=0,"",IF(AND(R30="A",O30='Résultats officiels'!O30),1,IF(AND(AQ!R31="A",AQ!O30='Résultats officiels'!O32),1,"")))</f>
        <v/>
      </c>
      <c r="T30" s="287" t="str">
        <f>IF(O30=0,"",IF(AND(R30="A",O30='Résultats officiels'!O30,V30='Résultats officiels'!V30,'Résultats officiels'!V31=AQ!V31),1,IF(AND(AQ!R31="A",AQ!O30='Résultats officiels'!O32,AQ!V30='Résultats officiels'!V32,'Résultats officiels'!V33=AQ!V31),1,"")))</f>
        <v/>
      </c>
      <c r="U30" s="125" t="str">
        <f>IF(100*V16+W16&gt;100*V17+W17,U16,IF(100*V16+W16&lt;100*V17+W17,U17,CONCATENATE(U16," ou ",U17)))</f>
        <v>E1 ou F2</v>
      </c>
      <c r="V30" s="150"/>
      <c r="W30" s="100"/>
      <c r="X30" s="95">
        <f>IF(100*V16+W16&gt;100*V17+W17,1,IF(100*V16+W16&lt;100*V17+W17,1,0))</f>
        <v>0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officiels'!U33=AQ!U31),"E",""))</f>
        <v/>
      </c>
      <c r="R31" s="98" t="str">
        <f>IF('Résultats officiels'!O32=0,"",IF(AND(U30='Résultats officiels'!U32,'Résultats officiels'!U33=AQ!U31),"A",""))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G1 ou H2</v>
      </c>
      <c r="V31" s="151"/>
      <c r="W31" s="100"/>
      <c r="X31" s="95">
        <f>IF(100*V18+W18&gt;100*V19+W19,1,IF(100*V18+W18&lt;100*V19+W19,1,0))</f>
        <v>0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officiels'!H32,AQ!E32='Résultats officiels'!E32,'Résultats officiels'!F32=AQ!F32),1,""))</f>
        <v/>
      </c>
      <c r="D32" s="67" t="s">
        <v>94</v>
      </c>
      <c r="E32" s="217"/>
      <c r="F32" s="217"/>
      <c r="G32" s="72" t="s">
        <v>127</v>
      </c>
      <c r="H32" s="95">
        <f t="shared" si="0"/>
        <v>0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officiels'!U30=AQ!U32),"E",""))</f>
        <v/>
      </c>
      <c r="R32" s="98" t="str">
        <f>IF('Résultats officiels'!O32=0,"",IF(AND(U32='Résultats officiels'!U32,'Résultats officiels'!U33=AQ!U33),"A",""))</f>
        <v/>
      </c>
      <c r="S32" s="286" t="str">
        <f>IF(O32=0,"",IF(AND(R32="A",O32='Résultats officiels'!O32),1,IF(AND(AQ!R33="A",AQ!O32='Résultats officiels'!O30),1,"")))</f>
        <v/>
      </c>
      <c r="T32" s="287" t="str">
        <f>IF(O32=0,"",IF(AND(R32="A",O32='Résultats officiels'!O32,V32='Résultats officiels'!V32,'Résultats officiels'!V33=AQ!V33),1,IF(AND(AQ!R33="A",AQ!O32='Résultats officiels'!O30,AQ!V32='Résultats officiels'!V30,'Résultats officiels'!V31=AQ!V33),1,"")))</f>
        <v/>
      </c>
      <c r="U32" s="125" t="str">
        <f>IF(100*V20+W20&gt;100*V21+W21,U20,IF(100*V20+W20&lt;100*V21+W21,U21,CONCATENATE(U20," ou ",U21)))</f>
        <v>F1 ou E2</v>
      </c>
      <c r="V32" s="150"/>
      <c r="W32" s="100"/>
      <c r="X32" s="95">
        <f>IF(100*V20+W20&gt;100*V21+W21,1,IF(100*V20+W20&lt;100*V21+W21,1,0))</f>
        <v>0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officiels'!H33,AQ!E33='Résultats officiels'!E33,'Résultats officiels'!F33=AQ!F33),1,""))</f>
        <v/>
      </c>
      <c r="D33" s="68" t="s">
        <v>37</v>
      </c>
      <c r="E33" s="217"/>
      <c r="F33" s="217"/>
      <c r="G33" s="73" t="s">
        <v>97</v>
      </c>
      <c r="H33" s="95">
        <f t="shared" si="0"/>
        <v>0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0</v>
      </c>
      <c r="L33" s="104">
        <f>INDEX(AO33:AO36,MATCH(AK33,$AL33:$AL36,0))</f>
        <v>0</v>
      </c>
      <c r="M33" s="103">
        <f>INDEX(AP33:AP36,MATCH(AK33,$AL33:$AL36,0))</f>
        <v>0</v>
      </c>
      <c r="N33" s="123">
        <f>INDEX(AQ33:AQ36,MATCH(AK33,$AL33:$AL36,0))</f>
        <v>0</v>
      </c>
      <c r="O33" s="293"/>
      <c r="P33" s="293"/>
      <c r="Q33" s="97" t="str">
        <f>IF(AND('Résultats officiels'!O32&gt;0,U33='Résultats officiels'!U33),"E",IF(AND('Résultats officiels'!O30&gt;0,'Résultats officiels'!U31=AQ!U33),"E",""))</f>
        <v/>
      </c>
      <c r="R33" s="98" t="str">
        <f>IF('Résultats officiels'!O30=0,"",IF(AND(U32='Résultats officiels'!U30,'Résultats officiels'!U31=AQ!U33),"A",""))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H1 ou G2</v>
      </c>
      <c r="V33" s="151"/>
      <c r="W33" s="100"/>
      <c r="X33" s="95">
        <f>IF(100*V22+W22&gt;100*V23+W23,1,IF(100*V22+W22&lt;100*V23+W23,1,0))</f>
        <v>0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2</v>
      </c>
      <c r="AK33" s="19">
        <f>MIN(AL33:AL36)</f>
        <v>2.4500000000000002</v>
      </c>
      <c r="AL33" s="20">
        <f>SUM(BD33:BG33)+2.45</f>
        <v>2.4500000000000002</v>
      </c>
      <c r="AM33" s="21" t="str">
        <f>D32</f>
        <v>Argentine</v>
      </c>
      <c r="AN33" s="22">
        <f>SUM(AR33:AU33)</f>
        <v>0</v>
      </c>
      <c r="AO33" s="23">
        <f>E32+E34+F36</f>
        <v>0</v>
      </c>
      <c r="AP33" s="22">
        <f>F32+F34+E36</f>
        <v>0</v>
      </c>
      <c r="AQ33" s="24">
        <f>AO33-AP33</f>
        <v>0</v>
      </c>
      <c r="AR33" s="22" t="s">
        <v>73</v>
      </c>
      <c r="AS33" s="22">
        <f>IF(ISBLANK(E32),0,IF(E32&gt;F32,3,IF(E32=F32,1,0)))</f>
        <v>0</v>
      </c>
      <c r="AT33" s="22">
        <f>IF(ISBLANK(E34),0,IF(E34&gt;F34,3,IF(E34=F34,1,0)))</f>
        <v>0</v>
      </c>
      <c r="AU33" s="22">
        <f>IF(ISBLANK(F36),0,IF(F36&gt;E36,3,IF(F36=E36,1,0)))</f>
        <v>0</v>
      </c>
      <c r="AV33" s="23" t="s">
        <v>73</v>
      </c>
      <c r="AW33" s="22" t="b">
        <f>(10*(AQ33-AQ34)+AO33-AO34&gt;0)</f>
        <v>0</v>
      </c>
      <c r="AX33" s="22" t="b">
        <f>10*(AQ33-AQ35)+AO33-AO35&gt;0</f>
        <v>0</v>
      </c>
      <c r="AY33" s="24" t="b">
        <f>10*(AQ33-AQ36)+AO33-AO36&gt;0</f>
        <v>0</v>
      </c>
      <c r="AZ33" s="23">
        <f>10000*(AS33+AT33)+(E34-F34+E32-F32)*100+(E34+E32)</f>
        <v>0</v>
      </c>
      <c r="BA33" s="22">
        <f>10000*(AS33+AU33)+(E32-F32+F36-E36)*100+(E32+F36)</f>
        <v>0</v>
      </c>
      <c r="BB33" s="22">
        <f>10000*(AT33+AU33)+(F36-E36+E34-F34)*100+(F36+E34)</f>
        <v>0</v>
      </c>
      <c r="BC33" s="24" t="s">
        <v>73</v>
      </c>
      <c r="BD33" s="23" t="s">
        <v>73</v>
      </c>
      <c r="BE33" s="25">
        <f>IF($AN33&gt;$AN34,-0.5,IF($AN34&gt;$AN33,0.5,IF(AW33,-0.5,IF(AV34,0.5,BU33))))</f>
        <v>0</v>
      </c>
      <c r="BF33" s="25">
        <f>IF($AN33&gt;$AN35,-0.5,IF($AN35&gt;$AN33,0.5,IF(AX33,-0.5,IF(AV35,0.5,BV33))))</f>
        <v>0</v>
      </c>
      <c r="BG33" s="26">
        <f>IF($AN33&gt;$AN36,-0.5,IF($AN36&gt;$AN33,0.5,IF(AY33,-0.5,IF(AV36,0.5,BW33))))</f>
        <v>0</v>
      </c>
      <c r="BH33" s="27" t="b">
        <f>AND(AND(AN33=AN34,AN34=AN35,AN35=AN36),AND(AO33=AO34,AO34=AO35,AO35=AO36),AND(AP33=AP34,AP34=AP35,AP35=AP36))</f>
        <v>1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0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officiels'!H34,AQ!E34='Résultats officiels'!E34,'Résultats officiels'!F34=AQ!F34),1,""))</f>
        <v/>
      </c>
      <c r="D34" s="68" t="str">
        <f>D32</f>
        <v>Argentine</v>
      </c>
      <c r="E34" s="149"/>
      <c r="F34" s="149"/>
      <c r="G34" s="73" t="str">
        <f>D33</f>
        <v>Croatie</v>
      </c>
      <c r="H34" s="95">
        <f t="shared" si="0"/>
        <v>0</v>
      </c>
      <c r="I34" s="106">
        <f>AI34</f>
        <v>1</v>
      </c>
      <c r="J34" s="124" t="str">
        <f>INDEX(AM33:AM36,MATCH(AK34,$AL33:$AL36,0))</f>
        <v>Islande</v>
      </c>
      <c r="K34" s="108">
        <f>INDEX(AN33:AN36,MATCH(AK34,$AL33:$AL36,0))</f>
        <v>0</v>
      </c>
      <c r="L34" s="109">
        <f>INDEX(AO33:AO36,MATCH(AK34,$AL33:$AL36,0))</f>
        <v>0</v>
      </c>
      <c r="M34" s="108">
        <f>INDEX(AP33:AP36,MATCH(AK34,$AL33:$AL36,0))</f>
        <v>0</v>
      </c>
      <c r="N34" s="110">
        <f>INDEX(AQ33:AQ36,MATCH(AK34,$AL33:$AL36,0))</f>
        <v>0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1</v>
      </c>
      <c r="AJ34" s="18">
        <f>ROUND(AK34,0)</f>
        <v>2</v>
      </c>
      <c r="AK34" s="19">
        <f>MAX(MIN(AL33:AL35),MIN(AL33,AL34,AL36),MIN(AL33,AL35,AL36),MIN(AL34:AL36))</f>
        <v>2.46</v>
      </c>
      <c r="AL34" s="28">
        <f>SUM(BD34:BG34)+2.46</f>
        <v>2.46</v>
      </c>
      <c r="AM34" s="21" t="str">
        <f>G32</f>
        <v>Islande</v>
      </c>
      <c r="AN34" s="22">
        <f>SUM(AR34:AU34)</f>
        <v>0</v>
      </c>
      <c r="AO34" s="23">
        <f>F32+F35+E37</f>
        <v>0</v>
      </c>
      <c r="AP34" s="22">
        <f>E32+E35+F37</f>
        <v>0</v>
      </c>
      <c r="AQ34" s="24">
        <f>AO34-AP34</f>
        <v>0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0</v>
      </c>
      <c r="BA34" s="22">
        <f>10000*(AR34+AU34)+(F32-E32+F35-E35)*100+(F32+F35)</f>
        <v>0</v>
      </c>
      <c r="BB34" s="22" t="s">
        <v>73</v>
      </c>
      <c r="BC34" s="24">
        <f>10000*(AT34+AU34)+(F35-E35+E37-F37)*100+(F35+E37)</f>
        <v>0</v>
      </c>
      <c r="BD34" s="29">
        <f>-BE33</f>
        <v>0</v>
      </c>
      <c r="BE34" s="22" t="s">
        <v>73</v>
      </c>
      <c r="BF34" s="25">
        <f>IF($AN34&gt;$AN35,-0.5,IF($AN35&gt;$AN34,0.5,IF(AX34,-0.5,IF(AW35,0.5,BV34))))</f>
        <v>0</v>
      </c>
      <c r="BG34" s="26">
        <f>IF($AN34&gt;$AN36,-0.5,IF($AN36&gt;$AN34,0.5,IF(AY34,-0.5,IF(AW36,0.5,BW34))))</f>
        <v>0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officiels'!H35,AQ!E35='Résultats officiels'!E35,'Résultats officiels'!F35=AQ!F35),1,""))</f>
        <v/>
      </c>
      <c r="D35" s="68" t="str">
        <f>G33</f>
        <v>Nigéria</v>
      </c>
      <c r="E35" s="149"/>
      <c r="F35" s="149"/>
      <c r="G35" s="73" t="str">
        <f>G32</f>
        <v>Islande</v>
      </c>
      <c r="H35" s="95">
        <f t="shared" si="0"/>
        <v>0</v>
      </c>
      <c r="I35" s="106">
        <f>AI35</f>
        <v>1</v>
      </c>
      <c r="J35" s="68" t="str">
        <f>INDEX(AM33:AM36,MATCH(AK35,$AL33:$AL36,0))</f>
        <v>Croatie</v>
      </c>
      <c r="K35" s="111">
        <f>INDEX(AN33:AN36,MATCH(AK35,$AL33:$AL36,0))</f>
        <v>0</v>
      </c>
      <c r="L35" s="112">
        <f>INDEX(AO33:AO36,MATCH(AK35,$AL33:$AL36,0))</f>
        <v>0</v>
      </c>
      <c r="M35" s="111">
        <f>INDEX(AP33:AP36,MATCH(AK35,$AL33:$AL36,0))</f>
        <v>0</v>
      </c>
      <c r="N35" s="113">
        <f>INDEX(AQ33:AQ36,MATCH(AK35,$AL33:$AL36,0))</f>
        <v>0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1</v>
      </c>
      <c r="AJ35" s="18">
        <f>ROUND(AK35,0)</f>
        <v>2</v>
      </c>
      <c r="AK35" s="19">
        <f>MIN(MAX(AL33:AL35),MAX(AL33,AL34,AL36),MAX(AL33,AL35,AL36),MAX(AL34:AL36))</f>
        <v>2.4700000000000002</v>
      </c>
      <c r="AL35" s="28">
        <f>SUM(BD35:BG35)+2.47</f>
        <v>2.4700000000000002</v>
      </c>
      <c r="AM35" s="21" t="str">
        <f>D33</f>
        <v>Croatie</v>
      </c>
      <c r="AN35" s="22">
        <f>SUM(AR35:AU35)</f>
        <v>0</v>
      </c>
      <c r="AO35" s="23">
        <f>E33+F34+F37</f>
        <v>0</v>
      </c>
      <c r="AP35" s="22">
        <f>F33+E34+E37</f>
        <v>0</v>
      </c>
      <c r="AQ35" s="24">
        <f>AO35-AP35</f>
        <v>0</v>
      </c>
      <c r="AR35" s="22">
        <f>IF(ISBLANK(F34),0,IF(AT33=3,0,IF(AT33=1,1,3)))</f>
        <v>0</v>
      </c>
      <c r="AS35" s="22">
        <f>IF(ISBLANK(F37),0,IF(F37&gt;E37,3,IF(F37=E37,1,0)))</f>
        <v>0</v>
      </c>
      <c r="AT35" s="22" t="s">
        <v>73</v>
      </c>
      <c r="AU35" s="22">
        <f>IF(ISBLANK(E33),0,IF(E33&gt;F33,3,IF(E33=F33,1,0)))</f>
        <v>0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0</v>
      </c>
      <c r="BA35" s="22" t="s">
        <v>73</v>
      </c>
      <c r="BB35" s="22">
        <f>10000*(AR35+AU35)+(E33-F33+F34-E34)*100+(E33+F34)</f>
        <v>0</v>
      </c>
      <c r="BC35" s="24">
        <f>10000*(AS35+AU35)+(E33-F33+F37-E37)*100+(E33+F37)</f>
        <v>0</v>
      </c>
      <c r="BD35" s="29">
        <f>-BF33</f>
        <v>0</v>
      </c>
      <c r="BE35" s="25">
        <f>-BF34</f>
        <v>0</v>
      </c>
      <c r="BF35" s="25" t="s">
        <v>73</v>
      </c>
      <c r="BG35" s="26">
        <f>IF($AN35&gt;$AN36,-0.5,IF($AN36&gt;$AN35,0.5,IF(AY35,-0.5,IF(AX36,0.5,BW35))))</f>
        <v>0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 t="str">
        <f>IF(H36=0,"",IF(H36='Résultats officiels'!H36,1,""))</f>
        <v/>
      </c>
      <c r="C36" s="75" t="str">
        <f>IF(H36=0,"",IF(AND(H36='Résultats officiels'!H36,AQ!E36='Résultats officiels'!E36,'Résultats officiels'!F36=AQ!F36),1,""))</f>
        <v/>
      </c>
      <c r="D36" s="68" t="str">
        <f>G33</f>
        <v>Nigéria</v>
      </c>
      <c r="E36" s="149"/>
      <c r="F36" s="149"/>
      <c r="G36" s="73" t="str">
        <f>D32</f>
        <v>Argentine</v>
      </c>
      <c r="H36" s="95">
        <f t="shared" si="0"/>
        <v>0</v>
      </c>
      <c r="I36" s="114">
        <f>AI36</f>
        <v>1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0</v>
      </c>
      <c r="M36" s="115">
        <f>INDEX(AP33:AP36,MATCH(AK36,$AL33:$AL36,0))</f>
        <v>0</v>
      </c>
      <c r="N36" s="117">
        <f>INDEX(AQ33:AQ36,MATCH(AK36,$AL33:$AL36,0))</f>
        <v>0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officiels'!U38=AQ!U36),"E",""))</f>
        <v/>
      </c>
      <c r="R36" s="98" t="str">
        <f>IF('Résultats officiels'!O36=0,"",IF(AND(U36='Résultats officiels'!U36,'Résultats officiels'!U37=AQ!U37),"A",""))</f>
        <v/>
      </c>
      <c r="S36" s="286" t="str">
        <f>IF(O36=0,"",IF(AND(R36="A",O36='Résultats officiels'!O36),1,IF(AND(AQ!R37="A",AQ!O36='Résultats officiels'!O38),1,"")))</f>
        <v/>
      </c>
      <c r="T36" s="297" t="str">
        <f>IF(O36=0,"",IF(AND(R36="A",O36='Résultats officiels'!O36,V36='Résultats officiels'!V36,'Résultats officiels'!V37=AQ!V37),1,IF(AND(AQ!R37="A",AQ!O36='Résultats officiels'!O38,AQ!V36='Résultats officiels'!V38,'Résultats officiels'!V39=AQ!V37),1,"")))</f>
        <v/>
      </c>
      <c r="U36" s="128" t="str">
        <f>IF(100*V26+W26&gt;100*V27+W27,U26,IF(100*V26+W26&lt;100*V27+W27,U27,IF(X27*X26=1,"-",CONCATENATE(U26," ou ",U27))))</f>
        <v>A1 ou B2 ou C1 ou D2</v>
      </c>
      <c r="V36" s="150"/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1</v>
      </c>
      <c r="AJ36" s="18">
        <f>ROUND(AK36,0)</f>
        <v>2</v>
      </c>
      <c r="AK36" s="19">
        <f>MAX(AL33:AL36)</f>
        <v>2.48</v>
      </c>
      <c r="AL36" s="30">
        <f>SUM(BD36:BG36)+2.48</f>
        <v>2.48</v>
      </c>
      <c r="AM36" s="31" t="str">
        <f>G33</f>
        <v>Nigéria</v>
      </c>
      <c r="AN36" s="27">
        <f>SUM(AR36:AU36)</f>
        <v>0</v>
      </c>
      <c r="AO36" s="32">
        <f>F33+E35+E36</f>
        <v>0</v>
      </c>
      <c r="AP36" s="27">
        <f>E33+F35+F36</f>
        <v>0</v>
      </c>
      <c r="AQ36" s="33">
        <f>AO36-AP36</f>
        <v>0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0</v>
      </c>
      <c r="BB36" s="27">
        <f>10000*(AR36+AT36)+(E36-F36+F33-E33)*100+(E36+F33)</f>
        <v>0</v>
      </c>
      <c r="BC36" s="33">
        <f>10000*(AS36+AT36)+(E35-F35+F33-E33)*100+(E35+F33)</f>
        <v>0</v>
      </c>
      <c r="BD36" s="34">
        <f>-BG33</f>
        <v>0</v>
      </c>
      <c r="BE36" s="35">
        <f>-BG34</f>
        <v>0</v>
      </c>
      <c r="BF36" s="35">
        <f>-BG35</f>
        <v>0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officiels'!H37,AQ!E37='Résultats officiels'!E37,'Résultats officiels'!F37=AQ!F37),1,""))</f>
        <v/>
      </c>
      <c r="D37" s="71" t="str">
        <f>G32</f>
        <v>Islande</v>
      </c>
      <c r="E37" s="149"/>
      <c r="F37" s="149"/>
      <c r="G37" s="74" t="str">
        <f>D33</f>
        <v>Croatie</v>
      </c>
      <c r="H37" s="95">
        <f t="shared" si="0"/>
        <v>0</v>
      </c>
      <c r="I37" s="118"/>
      <c r="J37" s="119" t="str">
        <f>IF(OR(I35&lt;3,I34&lt;2),"TIRAGE AU SORT !!!"," ")</f>
        <v>TIRAGE AU SORT !!!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officiels'!U39=AQ!U37),"E",""))</f>
        <v/>
      </c>
      <c r="R37" s="98" t="str">
        <f>IF('Résultats officiels'!O38=0,"",IF(AND(U36='Résultats officiels'!U38,'Résultats officiels'!U39=AQ!U37),"A",""))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B1 ou A2 ou D1 ou C2</v>
      </c>
      <c r="V37" s="151"/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officiels'!U36=AQ!U38),"E",""))</f>
        <v/>
      </c>
      <c r="R38" s="98" t="str">
        <f>IF('Résultats officiels'!O38=0,"",IF(AND(U38='Résultats officiels'!U38,'Résultats officiels'!U39=AQ!U39),"A",""))</f>
        <v/>
      </c>
      <c r="S38" s="286" t="str">
        <f>IF(O38=0,"",IF(AND(R38="A",O38='Résultats officiels'!O38),1,IF(AND(AQ!R39="A",AQ!O38='Résultats officiels'!O36),1,"")))</f>
        <v/>
      </c>
      <c r="T38" s="297" t="str">
        <f>IF(O38=0,"",IF(AND(R38="A",O38='Résultats officiels'!O38,V38='Résultats officiels'!V38,'Résultats officiels'!V39=AQ!V39),1,IF(AND(AQ!R39="A",AQ!O38='Résultats officiels'!O36,AQ!V38='Résultats officiels'!V36,'Résultats officiels'!V37=AQ!V39),1,"")))</f>
        <v/>
      </c>
      <c r="U38" s="125" t="str">
        <f>IF(100*V28+W28&gt;100*V29+W29,U28,IF(100*V28+W28&lt;100*V29+W29,U29,IF(X30*X31=1,"-",CONCATENATE(U28," ou ",U29))))</f>
        <v>B1 ou A2 ou D1 ou C2</v>
      </c>
      <c r="V38" s="150"/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officiels'!U37=AQ!U39),"E",""))</f>
        <v/>
      </c>
      <c r="R39" s="98" t="str">
        <f>IF('Résultats officiels'!O36=0,"",IF(AND(U38='Résultats officiels'!U36,'Résultats officiels'!U37=AQ!U39),"A",""))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F1 ou E2 ou H1 ou G2</v>
      </c>
      <c r="V39" s="151"/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officiels'!H40,AQ!E40='Résultats officiels'!E40,'Résultats officiels'!F40=AQ!F40),1,""))</f>
        <v/>
      </c>
      <c r="D40" s="67" t="s">
        <v>83</v>
      </c>
      <c r="E40" s="217"/>
      <c r="F40" s="217"/>
      <c r="G40" s="72" t="s">
        <v>128</v>
      </c>
      <c r="H40" s="95">
        <f t="shared" si="0"/>
        <v>0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officiels'!H41,AQ!E41='Résultats officiels'!E41,'Résultats officiels'!F41=AQ!F41),1,""))</f>
        <v/>
      </c>
      <c r="D41" s="68" t="s">
        <v>36</v>
      </c>
      <c r="E41" s="217"/>
      <c r="F41" s="217"/>
      <c r="G41" s="73" t="s">
        <v>87</v>
      </c>
      <c r="H41" s="95">
        <f t="shared" si="0"/>
        <v>0</v>
      </c>
      <c r="I41" s="101">
        <f>AI41</f>
        <v>1</v>
      </c>
      <c r="J41" s="122" t="str">
        <f>INDEX(AM41:AM44,MATCH(AK41,$AL41:$AL44,0))</f>
        <v>Costa Rica</v>
      </c>
      <c r="K41" s="103">
        <f>INDEX(AN41:AN44,MATCH(AK41,$AL41:$AL44,0))</f>
        <v>0</v>
      </c>
      <c r="L41" s="104">
        <f>INDEX(AO41:AO44,MATCH(AK41,$AL41:$AL44,0))</f>
        <v>0</v>
      </c>
      <c r="M41" s="103">
        <f>INDEX(AP41:AP44,MATCH(AK41,$AL41:$AL44,0))</f>
        <v>0</v>
      </c>
      <c r="N41" s="123">
        <f>INDEX(AQ41:AQ44,MATCH(AK41,$AL41:$AL44,0))</f>
        <v>0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2</v>
      </c>
      <c r="AK41" s="19">
        <f>MIN(AL41:AL44)</f>
        <v>2.4500000000000002</v>
      </c>
      <c r="AL41" s="20">
        <f>SUM(BD41:BG41)+2.45</f>
        <v>2.4500000000000002</v>
      </c>
      <c r="AM41" s="21" t="str">
        <f>D40</f>
        <v>Costa Rica</v>
      </c>
      <c r="AN41" s="22">
        <f>SUM(AR41:AU41)</f>
        <v>0</v>
      </c>
      <c r="AO41" s="23">
        <f>E40+E42+F44</f>
        <v>0</v>
      </c>
      <c r="AP41" s="22">
        <f>F40+F42+E44</f>
        <v>0</v>
      </c>
      <c r="AQ41" s="24">
        <f>AO41-AP41</f>
        <v>0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0</v>
      </c>
      <c r="BA41" s="22">
        <f>10000*(AS41+AU41)+(E40-F40+F44-E44)*100+(E40+F44)</f>
        <v>0</v>
      </c>
      <c r="BB41" s="22">
        <f>10000*(AT41+AU41)+(F44-E44+E42-F42)*100+(F44+E42)</f>
        <v>0</v>
      </c>
      <c r="BC41" s="24" t="s">
        <v>73</v>
      </c>
      <c r="BD41" s="23" t="s">
        <v>73</v>
      </c>
      <c r="BE41" s="25">
        <f>IF($AN41&gt;$AN42,-0.5,IF($AN42&gt;$AN41,0.5,IF(AW41,-0.5,IF(AV42,0.5,BU41))))</f>
        <v>0</v>
      </c>
      <c r="BF41" s="25">
        <f>IF($AN41&gt;$AN43,-0.5,IF($AN43&gt;$AN41,0.5,IF(AX41,-0.5,IF(AV43,0.5,BV41))))</f>
        <v>0</v>
      </c>
      <c r="BG41" s="26">
        <f>IF($AN41&gt;$AN44,-0.5,IF($AN44&gt;$AN41,0.5,IF(AY41,-0.5,IF(AV44,0.5,BW41))))</f>
        <v>0</v>
      </c>
      <c r="BH41" s="27" t="b">
        <f>AND(AND(AN41=AN42,AN42=AN43,AN43=AN44),AND(AO41=AO42,AO42=AO43,AO43=AO44),AND(AP41=AP42,AP42=AP43,AP43=AP44))</f>
        <v>1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0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 t="str">
        <f>IF(H42=0,"",IF(H42='Résultats officiels'!H42,1,""))</f>
        <v/>
      </c>
      <c r="C42" s="75" t="str">
        <f>IF(H42=0,"",IF(AND(H42='Résultats officiels'!H42,AQ!E42='Résultats officiels'!E42,'Résultats officiels'!F42=AQ!F42),1,""))</f>
        <v/>
      </c>
      <c r="D42" s="68" t="str">
        <f>D40</f>
        <v>Costa Rica</v>
      </c>
      <c r="E42" s="149"/>
      <c r="F42" s="149"/>
      <c r="G42" s="73" t="str">
        <f>D41</f>
        <v>Brésil</v>
      </c>
      <c r="H42" s="95">
        <f t="shared" si="0"/>
        <v>0</v>
      </c>
      <c r="I42" s="106">
        <f>AI42</f>
        <v>1</v>
      </c>
      <c r="J42" s="124" t="str">
        <f>INDEX(AM41:AM44,MATCH(AK42,$AL41:$AL44,0))</f>
        <v>Serbie</v>
      </c>
      <c r="K42" s="108">
        <f>INDEX(AN41:AN44,MATCH(AK42,$AL41:$AL44,0))</f>
        <v>0</v>
      </c>
      <c r="L42" s="109">
        <f>INDEX(AO41:AO44,MATCH(AK42,$AL41:$AL44,0))</f>
        <v>0</v>
      </c>
      <c r="M42" s="108">
        <f>INDEX(AP41:AP44,MATCH(AK42,$AL41:$AL44,0))</f>
        <v>0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1</v>
      </c>
      <c r="AJ42" s="18">
        <f>ROUND(AK42,0)</f>
        <v>2</v>
      </c>
      <c r="AK42" s="19">
        <f>MAX(MIN(AL41:AL43),MIN(AL41,AL42,AL44),MIN(AL41,AL43,AL44),MIN(AL42:AL44))</f>
        <v>2.46</v>
      </c>
      <c r="AL42" s="28">
        <f>SUM(BD42:BG42)+2.46</f>
        <v>2.46</v>
      </c>
      <c r="AM42" s="21" t="str">
        <f>G40</f>
        <v>Serbie</v>
      </c>
      <c r="AN42" s="22">
        <f>SUM(AR42:AU42)</f>
        <v>0</v>
      </c>
      <c r="AO42" s="23">
        <f>F40+F43+E45</f>
        <v>0</v>
      </c>
      <c r="AP42" s="22">
        <f>E40+E43+F45</f>
        <v>0</v>
      </c>
      <c r="AQ42" s="24">
        <f>AO42-AP42</f>
        <v>0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0</v>
      </c>
      <c r="BA42" s="22">
        <f>10000*(AR42+AU42)+(F40-E40+F43-E43)*100+(F40+F43)</f>
        <v>0</v>
      </c>
      <c r="BB42" s="22" t="s">
        <v>73</v>
      </c>
      <c r="BC42" s="24">
        <f>10000*(AT42+AU42)+(F43-E43+E45-F45)*100+(F43+E45)</f>
        <v>0</v>
      </c>
      <c r="BD42" s="29">
        <f>-BE41</f>
        <v>0</v>
      </c>
      <c r="BE42" s="22" t="s">
        <v>73</v>
      </c>
      <c r="BF42" s="25">
        <f>IF($AN42&gt;$AN43,-0.5,IF($AN43&gt;$AN42,0.5,IF(AX42,-0.5,IF(AW43,0.5,BV42))))</f>
        <v>0</v>
      </c>
      <c r="BG42" s="26">
        <f>IF($AN42&gt;$AN44,-0.5,IF($AN44&gt;$AN42,0.5,IF(AY42,-0.5,IF(AW44,0.5,BW42))))</f>
        <v>0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officiels'!H43,AQ!E43='Résultats officiels'!E43,'Résultats officiels'!F43=AQ!F43),1,""))</f>
        <v/>
      </c>
      <c r="D43" s="68" t="str">
        <f>G41</f>
        <v>Suisse</v>
      </c>
      <c r="E43" s="149"/>
      <c r="F43" s="149"/>
      <c r="G43" s="73" t="str">
        <f>G40</f>
        <v>Serbie</v>
      </c>
      <c r="H43" s="95">
        <f t="shared" si="0"/>
        <v>0</v>
      </c>
      <c r="I43" s="106">
        <f>AI43</f>
        <v>1</v>
      </c>
      <c r="J43" s="68" t="str">
        <f>INDEX(AM41:AM44,MATCH(AK43,$AL41:$AL44,0))</f>
        <v>Brésil</v>
      </c>
      <c r="K43" s="111">
        <f>INDEX(AN41:AN44,MATCH(AK43,$AL41:$AL44,0))</f>
        <v>0</v>
      </c>
      <c r="L43" s="112">
        <f>INDEX(AO41:AO44,MATCH(AK43,$AL41:$AL44,0))</f>
        <v>0</v>
      </c>
      <c r="M43" s="111">
        <f>INDEX(AP41:AP44,MATCH(AK43,$AL41:$AL44,0))</f>
        <v>0</v>
      </c>
      <c r="N43" s="113">
        <f>INDEX(AQ41:AQ44,MATCH(AK43,$AL41:$AL44,0))</f>
        <v>0</v>
      </c>
      <c r="O43" s="173"/>
      <c r="P43" s="173"/>
      <c r="Q43" s="97" t="str">
        <f>IF(AND('Résultats officiels'!O41&gt;0,U43='Résultats officiels'!U43),"E",IF(AND('Résultats officiels'!O41&gt;0,'Résultats officiels'!U44=AQ!U43),"E",""))</f>
        <v/>
      </c>
      <c r="R43" s="98" t="str">
        <f>IF('Résultats officiels'!O41=0,"",IF(AND(U43='Résultats officiels'!U43,'Résultats officiels'!U44=AQ!U44),"A",""))</f>
        <v/>
      </c>
      <c r="S43" s="286" t="str">
        <f>IF(O41=0,"",IF(AND(R43="A",O41='Résultats officiels'!O41),1,IF(AND(AQ!R44="A",AQ!O41='Résultats officiels'!O41),1,"")))</f>
        <v/>
      </c>
      <c r="T43" s="287" t="str">
        <f>IF(O41=0,"",IF(AND(R43="A",O41='Résultats officiels'!O41,V43='Résultats officiels'!V43,'Résultats officiels'!V44=AQ!V44),1,IF(AND(AQ!R44="A",AQ!O41='Résultats officiels'!O41,AQ!V43='Résultats officiels'!V44,'Résultats officiels'!V43=AQ!V44),1,"")))</f>
        <v/>
      </c>
      <c r="U43" s="125" t="str">
        <f>IF(100*V36+W36&gt;100*V37+W37,U36,IF(100*V36+W36&lt;100*V37+W37,U37," - "))</f>
        <v xml:space="preserve"> - </v>
      </c>
      <c r="V43" s="150"/>
      <c r="W43" s="100"/>
      <c r="X43" s="147" t="str">
        <f>IF(AND('Résultats officiels'!X41&gt;0,AA43='Résultats officiels'!AA43),"E",IF(AND('Résultats officiels'!X41&gt;0,'Résultats officiels'!AA44=AQ!AA43),"E",""))</f>
        <v/>
      </c>
      <c r="Y43" s="286" t="str">
        <f>IF(X41=0,"",IF(AND(X45="A",X41='Résultats officiels'!X41),1,IF(AND(X46="A",AQ!X41='Résultats officiels'!X41),1,"")))</f>
        <v/>
      </c>
      <c r="Z43" s="287" t="str">
        <f>IF(X41=0,"",IF(AND(X45="A",X41='Résultats officiels'!X41,AB43='Résultats officiels'!AB43,'Résultats officiels'!AB44=AQ!AB44),1,IF(AND(AQ!X46="A",AQ!X41='Résultats officiels'!X41,AQ!AB43='Résultats officiels'!AB44,'Résultats officiels'!AB43=AQ!AB44),1,"")))</f>
        <v/>
      </c>
      <c r="AA43" s="100" t="str">
        <f>IF(100*V36+W36&gt;100*V37+W37,U37,IF(100*V36+W36&lt;100*V37+W37,U36," - "))</f>
        <v xml:space="preserve"> - </v>
      </c>
      <c r="AB43" s="149"/>
      <c r="AC43" s="100"/>
      <c r="AD43" s="80"/>
      <c r="AE43" s="80"/>
      <c r="AF43" s="1"/>
      <c r="AG43" s="1"/>
      <c r="AH43" s="1"/>
      <c r="AI43" s="17">
        <f>IF(ROUND(AK43,0)=ROUND(AK42,0),AI42,3)</f>
        <v>1</v>
      </c>
      <c r="AJ43" s="18">
        <f>ROUND(AK43,0)</f>
        <v>2</v>
      </c>
      <c r="AK43" s="19">
        <f>MIN(MAX(AL41:AL43),MAX(AL41,AL42,AL44),MAX(AL41,AL43,AL44),MAX(AL42:AL44))</f>
        <v>2.4700000000000002</v>
      </c>
      <c r="AL43" s="28">
        <f>SUM(BD43:BG43)+2.47</f>
        <v>2.4700000000000002</v>
      </c>
      <c r="AM43" s="21" t="str">
        <f>D41</f>
        <v>Brésil</v>
      </c>
      <c r="AN43" s="22">
        <f>SUM(AR43:AU43)</f>
        <v>0</v>
      </c>
      <c r="AO43" s="23">
        <f>E41+F42+F45</f>
        <v>0</v>
      </c>
      <c r="AP43" s="22">
        <f>F41+E42+E45</f>
        <v>0</v>
      </c>
      <c r="AQ43" s="24">
        <f>AO43-AP43</f>
        <v>0</v>
      </c>
      <c r="AR43" s="22">
        <f>IF(ISBLANK(F42),0,IF(AT41=3,0,IF(AT41=1,1,3)))</f>
        <v>0</v>
      </c>
      <c r="AS43" s="22">
        <f>IF(ISBLANK(F45),0,IF(F45&gt;E45,3,IF(F45=E45,1,0)))</f>
        <v>0</v>
      </c>
      <c r="AT43" s="22" t="s">
        <v>73</v>
      </c>
      <c r="AU43" s="22">
        <f>IF(ISBLANK(E41),0,IF(E41&gt;F41,3,IF(E41=F41,1,0)))</f>
        <v>0</v>
      </c>
      <c r="AV43" s="23" t="b">
        <f>10*(AQ41-AQ43)+AO41-AO43&lt;0</f>
        <v>0</v>
      </c>
      <c r="AW43" s="22" t="b">
        <f>10*(AQ42-AQ43)+AO42-AO43&lt;0</f>
        <v>0</v>
      </c>
      <c r="AX43" s="22" t="s">
        <v>73</v>
      </c>
      <c r="AY43" s="24" t="b">
        <f>10*(AQ43-AQ44)+AO43-AO44&gt;0</f>
        <v>0</v>
      </c>
      <c r="AZ43" s="23">
        <f>10000*(AR43+AS43)+(F42-E42+F45-E45)*100+(F42+F45)</f>
        <v>0</v>
      </c>
      <c r="BA43" s="22" t="s">
        <v>73</v>
      </c>
      <c r="BB43" s="22">
        <f>10000*(AR43+AU43)+(E41-F41+F42-E42)*100+(E41+F42)</f>
        <v>0</v>
      </c>
      <c r="BC43" s="24">
        <f>10000*(AS43+AU43)+(E41-F41+F45-E45)*100+(E41+F45)</f>
        <v>0</v>
      </c>
      <c r="BD43" s="29">
        <f>-BF41</f>
        <v>0</v>
      </c>
      <c r="BE43" s="25">
        <f>-BF42</f>
        <v>0</v>
      </c>
      <c r="BF43" s="25" t="s">
        <v>73</v>
      </c>
      <c r="BG43" s="26">
        <f>IF($AN43&gt;$AN44,-0.5,IF($AN44&gt;$AN43,0.5,IF(AY43,-0.5,IF(AX44,0.5,BW43))))</f>
        <v>0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officiels'!H44,AQ!E44='Résultats officiels'!E44,'Résultats officiels'!F44=AQ!F44),1,""))</f>
        <v/>
      </c>
      <c r="D44" s="68" t="str">
        <f>G41</f>
        <v>Suisse</v>
      </c>
      <c r="E44" s="149"/>
      <c r="F44" s="149"/>
      <c r="G44" s="73" t="str">
        <f>D40</f>
        <v>Costa Rica</v>
      </c>
      <c r="H44" s="95">
        <f t="shared" si="0"/>
        <v>0</v>
      </c>
      <c r="I44" s="114">
        <f>AI44</f>
        <v>1</v>
      </c>
      <c r="J44" s="71" t="str">
        <f>INDEX(AM41:AM44,MATCH(AK44,$AL41:$AL44,0))</f>
        <v>Suisse</v>
      </c>
      <c r="K44" s="115">
        <f>INDEX(AN41:AN44,MATCH(AK44,$AL41:$AL44,0))</f>
        <v>0</v>
      </c>
      <c r="L44" s="116">
        <f>INDEX(AO41:AO44,MATCH(AK44,$AL41:$AL44,0))</f>
        <v>0</v>
      </c>
      <c r="M44" s="115">
        <f>INDEX(AP41:AP44,MATCH(AK44,$AL41:$AL44,0))</f>
        <v>0</v>
      </c>
      <c r="N44" s="117">
        <f>INDEX(AQ41:AQ44,MATCH(AK44,$AL41:$AL44,0))</f>
        <v>0</v>
      </c>
      <c r="O44" s="173"/>
      <c r="P44" s="173"/>
      <c r="Q44" s="97" t="str">
        <f>IF(AND('Résultats officiels'!O41&gt;0,U44='Résultats officiels'!U44),"E",IF(AND('Résultats officiels'!O41&gt;0,'Résultats officiels'!U43=AQ!U44),"E",""))</f>
        <v/>
      </c>
      <c r="R44" s="98" t="str">
        <f>IF('Résultats officiels'!O41=0,"",IF(AND(U43='Résultats officiels'!U44,'Résultats officiels'!U43=AQ!U44),"A",""))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 xml:space="preserve"> - </v>
      </c>
      <c r="V44" s="151"/>
      <c r="W44" s="100"/>
      <c r="X44" s="147" t="str">
        <f>IF(AND('Résultats officiels'!X41&gt;0,AA44='Résultats officiels'!AA44),"E",IF(AND('Résultats officiels'!X41&gt;0,'Résultats officiels'!AA43=AQ!AA44),"E",""))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 xml:space="preserve"> - </v>
      </c>
      <c r="AB44" s="151"/>
      <c r="AC44" s="100"/>
      <c r="AD44" s="80"/>
      <c r="AE44" s="80"/>
      <c r="AF44" s="1"/>
      <c r="AG44" s="1"/>
      <c r="AH44" s="1"/>
      <c r="AI44" s="17">
        <f>IF(ROUND(AK44,0)=ROUND(AK43,0),AI43,4)</f>
        <v>1</v>
      </c>
      <c r="AJ44" s="18">
        <f>ROUND(AK44,0)</f>
        <v>2</v>
      </c>
      <c r="AK44" s="19">
        <f>MAX(AL41:AL44)</f>
        <v>2.48</v>
      </c>
      <c r="AL44" s="30">
        <f>SUM(BD44:BG44)+2.48</f>
        <v>2.48</v>
      </c>
      <c r="AM44" s="31" t="str">
        <f>G41</f>
        <v>Suisse</v>
      </c>
      <c r="AN44" s="27">
        <f>SUM(AR44:AU44)</f>
        <v>0</v>
      </c>
      <c r="AO44" s="32">
        <f>F41+E43+E44</f>
        <v>0</v>
      </c>
      <c r="AP44" s="27">
        <f>E41+F43+F44</f>
        <v>0</v>
      </c>
      <c r="AQ44" s="33">
        <f>AO44-AP44</f>
        <v>0</v>
      </c>
      <c r="AR44" s="27">
        <f>IF(ISBLANK(E44),0,IF(AU41=3,0,IF(AU41=1,1,3)))</f>
        <v>0</v>
      </c>
      <c r="AS44" s="27">
        <f>IF(ISBLANK(E43),0,IF(AU42=3,0,IF(AU42=1,1,3)))</f>
        <v>0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0</v>
      </c>
      <c r="AW44" s="27" t="b">
        <f>10*(AQ42-AQ44)+AO42-AO44&lt;0</f>
        <v>0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0</v>
      </c>
      <c r="BB44" s="27">
        <f>10000*(AR44+AT44)+(E44-F44+F41-E41)*100+(E44+F41)</f>
        <v>0</v>
      </c>
      <c r="BC44" s="33">
        <f>10000*(AS44+AT44)+(E43-F43+F41-E41)*100+(E43+F41)</f>
        <v>0</v>
      </c>
      <c r="BD44" s="34">
        <f>-BG41</f>
        <v>0</v>
      </c>
      <c r="BE44" s="35">
        <f>-BG42</f>
        <v>0</v>
      </c>
      <c r="BF44" s="35">
        <f>-BG43</f>
        <v>0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 t="str">
        <f>IF(H45=0,"",IF(H45='Résultats officiels'!H45,1,""))</f>
        <v/>
      </c>
      <c r="C45" s="75" t="str">
        <f>IF(H45=0,"",IF(AND(H45='Résultats officiels'!H45,AQ!E45='Résultats officiels'!E45,'Résultats officiels'!F45=AQ!F45),1,""))</f>
        <v/>
      </c>
      <c r="D45" s="71" t="str">
        <f>G40</f>
        <v>Serbie</v>
      </c>
      <c r="E45" s="149"/>
      <c r="F45" s="149"/>
      <c r="G45" s="74" t="str">
        <f>D41</f>
        <v>Brésil</v>
      </c>
      <c r="H45" s="95">
        <f t="shared" si="0"/>
        <v>0</v>
      </c>
      <c r="I45" s="118"/>
      <c r="J45" s="119" t="str">
        <f>IF(OR(I43&lt;3,I42&lt;2),"TIRAGE AU SORT !!!"," ")</f>
        <v>TIRAGE AU SORT !!!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officiels'!AA44=AQ!AA44),"A",""))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officiels'!U46=AQ!U46),"C","")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-</v>
      </c>
      <c r="V46" s="130"/>
      <c r="W46" s="95"/>
      <c r="X46" s="148" t="str">
        <f>IF('Résultats officiels'!X41=0,"",IF(AND(AA43='Résultats officiels'!AA44,'Résultats officiels'!AA43=AQ!AA44),"A",""))</f>
        <v/>
      </c>
      <c r="Y46" s="288" t="s">
        <v>92</v>
      </c>
      <c r="Z46" s="257"/>
      <c r="AA46" s="282" t="str">
        <f>IF(100*V43+W43&gt;100*V44+W44,U44,IF(100*V44+W44&gt;100*V43+W43,U43,"-"))</f>
        <v>-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officiels'!AA46=AQ!AA46),"S","")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officiels'!H48,AQ!E48='Résultats officiels'!E48,'Résultats officiels'!F48=AQ!F48),1,""))</f>
        <v/>
      </c>
      <c r="D48" s="67" t="s">
        <v>100</v>
      </c>
      <c r="E48" s="217"/>
      <c r="F48" s="217"/>
      <c r="G48" s="72" t="s">
        <v>72</v>
      </c>
      <c r="H48" s="95">
        <f t="shared" si="0"/>
        <v>0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-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officiels'!H49,AQ!E49='Résultats officiels'!E49,'Résultats officiels'!F49=AQ!F49),1,""))</f>
        <v/>
      </c>
      <c r="D49" s="68" t="s">
        <v>129</v>
      </c>
      <c r="E49" s="217"/>
      <c r="F49" s="217"/>
      <c r="G49" s="73" t="s">
        <v>105</v>
      </c>
      <c r="H49" s="95">
        <f t="shared" si="0"/>
        <v>0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0</v>
      </c>
      <c r="L49" s="104">
        <f>INDEX(AO49:AO52,MATCH(AK49,$AL49:$AL52,0))</f>
        <v>0</v>
      </c>
      <c r="M49" s="103">
        <f>INDEX(AP49:AP52,MATCH(AK49,$AL49:$AL52,0))</f>
        <v>0</v>
      </c>
      <c r="N49" s="123">
        <f>INDEX(AQ49:AQ52,MATCH(AK49,$AL49:$AL52,0))</f>
        <v>0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2</v>
      </c>
      <c r="AK49" s="19">
        <f>MIN(AL49:AL52)</f>
        <v>2.4500000000000002</v>
      </c>
      <c r="AL49" s="20">
        <f>SUM(BD49:BG49)+2.45</f>
        <v>2.4500000000000002</v>
      </c>
      <c r="AM49" s="21" t="str">
        <f>D48</f>
        <v>Allemagne</v>
      </c>
      <c r="AN49" s="22">
        <f>SUM(AR49:AU49)</f>
        <v>0</v>
      </c>
      <c r="AO49" s="23">
        <f>E48+E50+F52</f>
        <v>0</v>
      </c>
      <c r="AP49" s="22">
        <f>F48+F50+E52</f>
        <v>0</v>
      </c>
      <c r="AQ49" s="24">
        <f>AO49-AP49</f>
        <v>0</v>
      </c>
      <c r="AR49" s="22" t="s">
        <v>73</v>
      </c>
      <c r="AS49" s="22">
        <f>IF(ISBLANK(E48),0,IF(E48&gt;F48,3,IF(E48=F48,1,0)))</f>
        <v>0</v>
      </c>
      <c r="AT49" s="22">
        <f>IF(ISBLANK(E50),0,IF(E50&gt;F50,3,IF(E50=F50,1,0)))</f>
        <v>0</v>
      </c>
      <c r="AU49" s="22">
        <f>IF(ISBLANK(F52),0,IF(F52&gt;E52,3,IF(F52=E52,1,0)))</f>
        <v>0</v>
      </c>
      <c r="AV49" s="23" t="s">
        <v>73</v>
      </c>
      <c r="AW49" s="22" t="b">
        <f>(10*(AQ49-AQ50)+AO49-AO50&gt;0)</f>
        <v>0</v>
      </c>
      <c r="AX49" s="22" t="b">
        <f>10*(AQ49-AQ51)+AO49-AO51&gt;0</f>
        <v>0</v>
      </c>
      <c r="AY49" s="24" t="b">
        <f>10*(AQ49-AQ52)+AO49-AO52&gt;0</f>
        <v>0</v>
      </c>
      <c r="AZ49" s="23">
        <f>10000*(AS49+AT49)+(E50-F50+E48-F48)*100+(E50+E48)</f>
        <v>0</v>
      </c>
      <c r="BA49" s="22">
        <f>10000*(AS49+AU49)+(E48-F48+F52-E52)*100+(E48+F52)</f>
        <v>0</v>
      </c>
      <c r="BB49" s="22">
        <f>10000*(AT49+AU49)+(F52-E52+E50-F50)*100+(F52+E50)</f>
        <v>0</v>
      </c>
      <c r="BC49" s="24" t="s">
        <v>73</v>
      </c>
      <c r="BD49" s="23" t="s">
        <v>73</v>
      </c>
      <c r="BE49" s="25">
        <f>IF($AN49&gt;$AN50,-0.5,IF($AN50&gt;$AN49,0.5,IF(AW49,-0.5,IF(AV50,0.5,BU49))))</f>
        <v>0</v>
      </c>
      <c r="BF49" s="25">
        <f>IF($AN49&gt;$AN51,-0.5,IF($AN51&gt;$AN49,0.5,IF(AX49,-0.5,IF(AV51,0.5,BV49))))</f>
        <v>0</v>
      </c>
      <c r="BG49" s="26">
        <f>IF($AN49&gt;$AN52,-0.5,IF($AN52&gt;$AN49,0.5,IF(AY49,-0.5,IF(AV52,0.5,BW49))))</f>
        <v>0</v>
      </c>
      <c r="BH49" s="27" t="b">
        <f>AND(AND(AN49=AN50,AN50=AN51,AN51=AN52),AND(AO49=AO50,AO50=AO51,AO51=AO52),AND(AP49=AP50,AP50=AP51,AP51=AP52))</f>
        <v>1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0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 t="str">
        <f>IF(H50=0,"",IF(H50='Résultats officiels'!H50,1,""))</f>
        <v/>
      </c>
      <c r="C50" s="75" t="str">
        <f>IF(H50=0,"",IF(AND(H50='Résultats officiels'!H50,AQ!E50='Résultats officiels'!E50,'Résultats officiels'!F50=AQ!F50),1,""))</f>
        <v/>
      </c>
      <c r="D50" s="68" t="str">
        <f>D48</f>
        <v>Allemagne</v>
      </c>
      <c r="E50" s="149"/>
      <c r="F50" s="149"/>
      <c r="G50" s="73" t="str">
        <f>D49</f>
        <v>Suède</v>
      </c>
      <c r="H50" s="95">
        <f t="shared" si="0"/>
        <v>0</v>
      </c>
      <c r="I50" s="106">
        <f>AI50</f>
        <v>1</v>
      </c>
      <c r="J50" s="124" t="str">
        <f>INDEX(AM49:AM52,MATCH(AK50,$AL49:$AL52,0))</f>
        <v>Mexique</v>
      </c>
      <c r="K50" s="108">
        <f>INDEX(AN49:AN52,MATCH(AK50,$AL49:$AL52,0))</f>
        <v>0</v>
      </c>
      <c r="L50" s="109">
        <f>INDEX(AO49:AO52,MATCH(AK50,$AL49:$AL52,0))</f>
        <v>0</v>
      </c>
      <c r="M50" s="108">
        <f>INDEX(AP49:AP52,MATCH(AK50,$AL49:$AL52,0))</f>
        <v>0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-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1</v>
      </c>
      <c r="AJ50" s="18">
        <f>ROUND(AK50,0)</f>
        <v>2</v>
      </c>
      <c r="AK50" s="19">
        <f>MAX(MIN(AL49:AL51),MIN(AL49,AL50,AL52),MIN(AL49,AL51,AL52),MIN(AL50:AL52))</f>
        <v>2.46</v>
      </c>
      <c r="AL50" s="28">
        <f>SUM(BD50:BG50)+2.46</f>
        <v>2.46</v>
      </c>
      <c r="AM50" s="21" t="str">
        <f>G48</f>
        <v>Mexique</v>
      </c>
      <c r="AN50" s="22">
        <f>SUM(AR50:AU50)</f>
        <v>0</v>
      </c>
      <c r="AO50" s="23">
        <f>F48+F51+E53</f>
        <v>0</v>
      </c>
      <c r="AP50" s="22">
        <f>E48+E51+F53</f>
        <v>0</v>
      </c>
      <c r="AQ50" s="24">
        <f>AO50-AP50</f>
        <v>0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0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0</v>
      </c>
      <c r="AZ50" s="23">
        <f>10000*(AR50+AT50)+(F48-E48+E53-F53)*100+(F48+E53)</f>
        <v>0</v>
      </c>
      <c r="BA50" s="22">
        <f>10000*(AR50+AU50)+(F48-E48+F51-E51)*100+(F48+F51)</f>
        <v>0</v>
      </c>
      <c r="BB50" s="22" t="s">
        <v>73</v>
      </c>
      <c r="BC50" s="24">
        <f>10000*(AT50+AU50)+(F51-E51+E53-F53)*100+(F51+E53)</f>
        <v>0</v>
      </c>
      <c r="BD50" s="29">
        <f>-BE49</f>
        <v>0</v>
      </c>
      <c r="BE50" s="22" t="s">
        <v>73</v>
      </c>
      <c r="BF50" s="25">
        <f>IF($AN50&gt;$AN51,-0.5,IF($AN51&gt;$AN50,0.5,IF(AX50,-0.5,IF(AW51,0.5,BV50))))</f>
        <v>0</v>
      </c>
      <c r="BG50" s="26">
        <f>IF($AN50&gt;$AN52,-0.5,IF($AN52&gt;$AN50,0.5,IF(AY50,-0.5,IF(AW52,0.5,BW50))))</f>
        <v>0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officiels'!H51,AQ!E51='Résultats officiels'!E51,'Résultats officiels'!F51=AQ!F51),1,""))</f>
        <v/>
      </c>
      <c r="D51" s="68" t="str">
        <f>G49</f>
        <v>Corée du Sud</v>
      </c>
      <c r="E51" s="149"/>
      <c r="F51" s="149"/>
      <c r="G51" s="73" t="str">
        <f>G48</f>
        <v>Mexique</v>
      </c>
      <c r="H51" s="95">
        <f t="shared" si="0"/>
        <v>0</v>
      </c>
      <c r="I51" s="106">
        <f>AI51</f>
        <v>1</v>
      </c>
      <c r="J51" s="68" t="str">
        <f>INDEX(AM49:AM52,MATCH(AK51,$AL49:$AL52,0))</f>
        <v>Suède</v>
      </c>
      <c r="K51" s="111">
        <f>INDEX(AN49:AN52,MATCH(AK51,$AL49:$AL52,0))</f>
        <v>0</v>
      </c>
      <c r="L51" s="112">
        <f>INDEX(AO49:AO52,MATCH(AK51,$AL49:$AL52,0))</f>
        <v>0</v>
      </c>
      <c r="M51" s="111">
        <f>INDEX(AP49:AP52,MATCH(AK51,$AL49:$AL52,0))</f>
        <v>0</v>
      </c>
      <c r="N51" s="113">
        <f>INDEX(AQ49:AQ52,MATCH(AK51,$AL49:$AL52,0))</f>
        <v>0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0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1</v>
      </c>
      <c r="AJ51" s="18">
        <f>ROUND(AK51,0)</f>
        <v>2</v>
      </c>
      <c r="AK51" s="19">
        <f>MIN(MAX(AL49:AL51),MAX(AL49,AL50,AL52),MAX(AL49,AL51,AL52),MAX(AL50:AL52))</f>
        <v>2.4700000000000002</v>
      </c>
      <c r="AL51" s="28">
        <f>SUM(BD51:BG51)+2.47</f>
        <v>2.4700000000000002</v>
      </c>
      <c r="AM51" s="21" t="str">
        <f>D49</f>
        <v>Suède</v>
      </c>
      <c r="AN51" s="22">
        <f>SUM(AR51:AU51)</f>
        <v>0</v>
      </c>
      <c r="AO51" s="23">
        <f>E49+F50+F53</f>
        <v>0</v>
      </c>
      <c r="AP51" s="22">
        <f>F49+E50+E53</f>
        <v>0</v>
      </c>
      <c r="AQ51" s="24">
        <f>AO51-AP51</f>
        <v>0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0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0</v>
      </c>
      <c r="AZ51" s="23">
        <f>10000*(AR51+AS51)+(F50-E50+F53-E53)*100+(F50+F53)</f>
        <v>0</v>
      </c>
      <c r="BA51" s="22" t="s">
        <v>73</v>
      </c>
      <c r="BB51" s="22">
        <f>10000*(AR51+AU51)+(E49-F49+F50-E50)*100+(E49+F50)</f>
        <v>0</v>
      </c>
      <c r="BC51" s="24">
        <f>10000*(AS51+AU51)+(E49-F49+F53-E53)*100+(E49+F53)</f>
        <v>0</v>
      </c>
      <c r="BD51" s="29">
        <f>-BF49</f>
        <v>0</v>
      </c>
      <c r="BE51" s="25">
        <f>-BF50</f>
        <v>0</v>
      </c>
      <c r="BF51" s="25" t="s">
        <v>73</v>
      </c>
      <c r="BG51" s="26">
        <f>IF($AN51&gt;$AN52,-0.5,IF($AN52&gt;$AN51,0.5,IF(AY51,-0.5,IF(AX52,0.5,BW51))))</f>
        <v>0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officiels'!H52,AQ!E52='Résultats officiels'!E52,'Résultats officiels'!F52=AQ!F52),1,""))</f>
        <v/>
      </c>
      <c r="D52" s="68" t="str">
        <f>G49</f>
        <v>Corée du Sud</v>
      </c>
      <c r="E52" s="149"/>
      <c r="F52" s="149"/>
      <c r="G52" s="73" t="str">
        <f>D48</f>
        <v>Allemagne</v>
      </c>
      <c r="H52" s="95">
        <f t="shared" si="0"/>
        <v>0</v>
      </c>
      <c r="I52" s="114">
        <f>AI52</f>
        <v>1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0</v>
      </c>
      <c r="M52" s="115">
        <f>INDEX(AP49:AP52,MATCH(AK52,$AL49:$AL52,0))</f>
        <v>0</v>
      </c>
      <c r="N52" s="117">
        <f>INDEX(AQ49:AQ52,MATCH(AK52,$AL49:$AL52,0))</f>
        <v>0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1</v>
      </c>
      <c r="AJ52" s="18">
        <f>ROUND(AK52,0)</f>
        <v>2</v>
      </c>
      <c r="AK52" s="19">
        <f>MAX(AL49:AL52)</f>
        <v>2.48</v>
      </c>
      <c r="AL52" s="30">
        <f>SUM(BD52:BG52)+2.48</f>
        <v>2.48</v>
      </c>
      <c r="AM52" s="31" t="str">
        <f>G49</f>
        <v>Corée du Sud</v>
      </c>
      <c r="AN52" s="27">
        <f>SUM(AR52:AU52)</f>
        <v>0</v>
      </c>
      <c r="AO52" s="32">
        <f>F49+E51+E52</f>
        <v>0</v>
      </c>
      <c r="AP52" s="27">
        <f>E49+F51+F52</f>
        <v>0</v>
      </c>
      <c r="AQ52" s="33">
        <f>AO52-AP52</f>
        <v>0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0</v>
      </c>
      <c r="BB52" s="27">
        <f>10000*(AR52+AT52)+(E52-F52+F49-E49)*100+(E52+F49)</f>
        <v>0</v>
      </c>
      <c r="BC52" s="33">
        <f>10000*(AS52+AT52)+(E51-F51+F49-E49)*100+(E51+F49)</f>
        <v>0</v>
      </c>
      <c r="BD52" s="34">
        <f>-BG49</f>
        <v>0</v>
      </c>
      <c r="BE52" s="35">
        <f>-BG50</f>
        <v>0</v>
      </c>
      <c r="BF52" s="35">
        <f>-BG51</f>
        <v>0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officiels'!H53,AQ!E53='Résultats officiels'!E53,'Résultats officiels'!F53=AQ!F53),1,""))</f>
        <v/>
      </c>
      <c r="D53" s="71" t="str">
        <f>G48</f>
        <v>Mexique</v>
      </c>
      <c r="E53" s="149"/>
      <c r="F53" s="149"/>
      <c r="G53" s="74" t="str">
        <f>D49</f>
        <v>Suède</v>
      </c>
      <c r="H53" s="95">
        <f t="shared" si="0"/>
        <v>0</v>
      </c>
      <c r="I53" s="118"/>
      <c r="J53" s="119" t="str">
        <f>IF(OR(I51&lt;3,I50&lt;2),"TIRAGE AU SORT !!!"," ")</f>
        <v>TIRAGE AU SORT !!!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0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0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 t="str">
        <f>IF(H56=0,"",IF(H56='Résultats officiels'!H56,1,""))</f>
        <v/>
      </c>
      <c r="C56" s="75" t="str">
        <f>IF(H56=0,"",IF(AND(H56='Résultats officiels'!H56,AQ!E56='Résultats officiels'!E56,'Résultats officiels'!F56=AQ!F56),1,""))</f>
        <v/>
      </c>
      <c r="D56" s="67" t="s">
        <v>103</v>
      </c>
      <c r="E56" s="217"/>
      <c r="F56" s="217"/>
      <c r="G56" s="72" t="s">
        <v>130</v>
      </c>
      <c r="H56" s="95">
        <f t="shared" si="0"/>
        <v>0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 t="str">
        <f>IF(H57=0,"",IF(H57='Résultats officiels'!H57,1,""))</f>
        <v/>
      </c>
      <c r="C57" s="75" t="str">
        <f>IF(H57=0,"",IF(AND(H57='Résultats officiels'!H57,AQ!E57='Résultats officiels'!E57,'Résultats officiels'!F57=AQ!F57),1,""))</f>
        <v/>
      </c>
      <c r="D57" s="68" t="s">
        <v>131</v>
      </c>
      <c r="E57" s="217"/>
      <c r="F57" s="217"/>
      <c r="G57" s="73" t="s">
        <v>84</v>
      </c>
      <c r="H57" s="95">
        <f t="shared" si="0"/>
        <v>0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0</v>
      </c>
      <c r="L57" s="104">
        <f>INDEX(AO57:AO60,MATCH(AK57,$AL57:$AL60,0))</f>
        <v>0</v>
      </c>
      <c r="M57" s="103">
        <f>INDEX(AP57:AP60,MATCH(AK57,$AL57:$AL60,0))</f>
        <v>0</v>
      </c>
      <c r="N57" s="123">
        <f>INDEX(AQ57:AQ60,MATCH(AK57,$AL57:$AL60,0))</f>
        <v>0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0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2</v>
      </c>
      <c r="AK57" s="43">
        <f>MIN(AL57:AL60)</f>
        <v>2.4500000000000002</v>
      </c>
      <c r="AL57" s="44">
        <f>SUM(BD57:BG57)+2.45</f>
        <v>2.4500000000000002</v>
      </c>
      <c r="AM57" s="45" t="str">
        <f>D56</f>
        <v>Belgique</v>
      </c>
      <c r="AN57" s="46">
        <f>SUM(AR57:AU57)</f>
        <v>0</v>
      </c>
      <c r="AO57" s="47">
        <f>E56+E58+F60</f>
        <v>0</v>
      </c>
      <c r="AP57" s="46">
        <f>F56+F58+E60</f>
        <v>0</v>
      </c>
      <c r="AQ57" s="48">
        <f>AO57-AP57</f>
        <v>0</v>
      </c>
      <c r="AR57" s="46" t="s">
        <v>73</v>
      </c>
      <c r="AS57" s="46">
        <f>IF(ISBLANK(E56),0,IF(E56&gt;F56,3,IF(E56=F56,1,0)))</f>
        <v>0</v>
      </c>
      <c r="AT57" s="46">
        <f>IF(ISBLANK(E58),0,IF(E58&gt;F58,3,IF(E58=F58,1,0)))</f>
        <v>0</v>
      </c>
      <c r="AU57" s="46">
        <f>IF(ISBLANK(F60),0,IF(F60&gt;E60,3,IF(F60=E60,1,0)))</f>
        <v>0</v>
      </c>
      <c r="AV57" s="47" t="s">
        <v>73</v>
      </c>
      <c r="AW57" s="46" t="b">
        <f>(10*(AQ57-AQ58)+AO57-AO58&gt;0)</f>
        <v>0</v>
      </c>
      <c r="AX57" s="46" t="b">
        <f>10*(AQ57-AQ59)+AO57-AO59&gt;0</f>
        <v>0</v>
      </c>
      <c r="AY57" s="48" t="b">
        <f>10*(AQ57-AQ60)+AO57-AO60&gt;0</f>
        <v>0</v>
      </c>
      <c r="AZ57" s="47">
        <f>10000*(AS57+AT57)+(E58-F58+E56-F56)*100+(E58+E56)</f>
        <v>0</v>
      </c>
      <c r="BA57" s="46">
        <f>10000*(AS57+AU57)+(E56-F56+F60-E60)*100+(E56+F60)</f>
        <v>0</v>
      </c>
      <c r="BB57" s="46">
        <f>10000*(AT57+AU57)+(F60-E60+E58-F58)*100+(F60+E58)</f>
        <v>0</v>
      </c>
      <c r="BC57" s="48" t="s">
        <v>73</v>
      </c>
      <c r="BD57" s="47" t="s">
        <v>73</v>
      </c>
      <c r="BE57" s="49">
        <f>IF($AN57&gt;$AN58,-0.5,IF($AN58&gt;$AN57,0.5,IF(AW57,-0.5,IF(AV58,0.5,BU57))))</f>
        <v>0</v>
      </c>
      <c r="BF57" s="49">
        <f>IF($AN57&gt;$AN59,-0.5,IF($AN59&gt;$AN57,0.5,IF(AX57,-0.5,IF(AV59,0.5,BV57))))</f>
        <v>0</v>
      </c>
      <c r="BG57" s="50">
        <f>IF($AN57&gt;$AN60,-0.5,IF($AN60&gt;$AN57,0.5,IF(AY57,-0.5,IF(AV60,0.5,BW57))))</f>
        <v>0</v>
      </c>
      <c r="BH57" s="51" t="b">
        <f>AND(AND(AN57=AN58,AN58=AN59,AN59=AN60),AND(AO57=AO58,AO58=AO59,AO59=AO60),AND(AP57=AP58,AP58=AP59,AP59=AP60))</f>
        <v>1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0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 t="str">
        <f>IF(H58=0,"",IF(H58='Résultats officiels'!H58,1,""))</f>
        <v/>
      </c>
      <c r="C58" s="75" t="str">
        <f>IF(H58=0,"",IF(AND(H58='Résultats officiels'!H58,AQ!E58='Résultats officiels'!E58,'Résultats officiels'!F58=AQ!F58),1,""))</f>
        <v/>
      </c>
      <c r="D58" s="68" t="str">
        <f>D56</f>
        <v>Belgique</v>
      </c>
      <c r="E58" s="149"/>
      <c r="F58" s="149"/>
      <c r="G58" s="73" t="str">
        <f>D57</f>
        <v>Tunisie</v>
      </c>
      <c r="H58" s="95">
        <f t="shared" si="0"/>
        <v>0</v>
      </c>
      <c r="I58" s="106">
        <f>AI58</f>
        <v>1</v>
      </c>
      <c r="J58" s="124" t="str">
        <f>INDEX(AM57:AM60,MATCH(AK58,$AL57:$AL60,0))</f>
        <v>Panama</v>
      </c>
      <c r="K58" s="108">
        <f>INDEX(AN57:AN60,MATCH(AK58,$AL57:$AL60,0))</f>
        <v>0</v>
      </c>
      <c r="L58" s="109">
        <f>INDEX(AO57:AO60,MATCH(AK58,$AL57:$AL60,0))</f>
        <v>0</v>
      </c>
      <c r="M58" s="108">
        <f>INDEX(AP57:AP60,MATCH(AK58,$AL57:$AL60,0))</f>
        <v>0</v>
      </c>
      <c r="N58" s="110">
        <f>INDEX(AQ57:AQ60,MATCH(AK58,$AL57:$AL60,0))</f>
        <v>0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1</v>
      </c>
      <c r="AJ58" s="18">
        <f>ROUND(AK58,0)</f>
        <v>2</v>
      </c>
      <c r="AK58" s="43">
        <f>MAX(MIN(AL57:AL59),MIN(AL57,AL58,AL60),MIN(AL57,AL59,AL60),MIN(AL58:AL60))</f>
        <v>2.46</v>
      </c>
      <c r="AL58" s="52">
        <f>SUM(BD58:BG58)+2.46</f>
        <v>2.46</v>
      </c>
      <c r="AM58" s="45" t="str">
        <f>G56</f>
        <v>Panama</v>
      </c>
      <c r="AN58" s="46">
        <f>SUM(AR58:AU58)</f>
        <v>0</v>
      </c>
      <c r="AO58" s="47">
        <f>F56+F59+E61</f>
        <v>0</v>
      </c>
      <c r="AP58" s="46">
        <f>E56+E59+F61</f>
        <v>0</v>
      </c>
      <c r="AQ58" s="48">
        <f>AO58-AP58</f>
        <v>0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0</v>
      </c>
      <c r="BA58" s="46">
        <f>10000*(AR58+AU58)+(F56-E56+F59-E59)*100+(F56+F59)</f>
        <v>0</v>
      </c>
      <c r="BB58" s="46" t="s">
        <v>73</v>
      </c>
      <c r="BC58" s="48">
        <f>10000*(AT58+AU58)+(F59-E59+E61-F61)*100+(F59+E61)</f>
        <v>0</v>
      </c>
      <c r="BD58" s="53">
        <f>-BE57</f>
        <v>0</v>
      </c>
      <c r="BE58" s="46" t="s">
        <v>73</v>
      </c>
      <c r="BF58" s="49">
        <f>IF($AN58&gt;$AN59,-0.5,IF($AN59&gt;$AN58,0.5,IF(AX58,-0.5,IF(AW59,0.5,BV58))))</f>
        <v>0</v>
      </c>
      <c r="BG58" s="50">
        <f>IF($AN58&gt;$AN60,-0.5,IF($AN60&gt;$AN58,0.5,IF(AY58,-0.5,IF(AW60,0.5,BW58))))</f>
        <v>0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 t="str">
        <f>IF(H59=0,"",IF(H59='Résultats officiels'!H59,1,""))</f>
        <v/>
      </c>
      <c r="C59" s="75" t="str">
        <f>IF(H59=0,"",IF(AND(H59='Résultats officiels'!H59,AQ!E59='Résultats officiels'!E59,'Résultats officiels'!F59=AQ!F59),1,""))</f>
        <v/>
      </c>
      <c r="D59" s="68" t="str">
        <f>G57</f>
        <v>Angleterre</v>
      </c>
      <c r="E59" s="149"/>
      <c r="F59" s="149"/>
      <c r="G59" s="73" t="str">
        <f>G56</f>
        <v>Panama</v>
      </c>
      <c r="H59" s="95">
        <f t="shared" si="0"/>
        <v>0</v>
      </c>
      <c r="I59" s="106">
        <f>AI59</f>
        <v>1</v>
      </c>
      <c r="J59" s="68" t="str">
        <f>INDEX(AM57:AM60,MATCH(AK59,$AL57:$AL60,0))</f>
        <v>Tunisie</v>
      </c>
      <c r="K59" s="111">
        <f>INDEX(AN57:AN60,MATCH(AK59,$AL57:$AL60,0))</f>
        <v>0</v>
      </c>
      <c r="L59" s="112">
        <f>INDEX(AO57:AO60,MATCH(AK59,$AL57:$AL60,0))</f>
        <v>0</v>
      </c>
      <c r="M59" s="111">
        <f>INDEX(AP57:AP60,MATCH(AK59,$AL57:$AL60,0))</f>
        <v>0</v>
      </c>
      <c r="N59" s="113">
        <f>INDEX(AQ57:AQ60,MATCH(AK59,$AL57:$AL60,0))</f>
        <v>0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1</v>
      </c>
      <c r="AJ59" s="18">
        <f>ROUND(AK59,0)</f>
        <v>2</v>
      </c>
      <c r="AK59" s="43">
        <f>MIN(MAX(AL57:AL59),MAX(AL57,AL58,AL60),MAX(AL57,AL59,AL60),MAX(AL58:AL60))</f>
        <v>2.4700000000000002</v>
      </c>
      <c r="AL59" s="52">
        <f>SUM(BD59:BG59)+2.47</f>
        <v>2.4700000000000002</v>
      </c>
      <c r="AM59" s="45" t="str">
        <f>D57</f>
        <v>Tunisie</v>
      </c>
      <c r="AN59" s="46">
        <f>SUM(AR59:AU59)</f>
        <v>0</v>
      </c>
      <c r="AO59" s="47">
        <f>E57+F58+F61</f>
        <v>0</v>
      </c>
      <c r="AP59" s="46">
        <f>F57+E58+E61</f>
        <v>0</v>
      </c>
      <c r="AQ59" s="48">
        <f>AO59-AP59</f>
        <v>0</v>
      </c>
      <c r="AR59" s="46">
        <f>IF(ISBLANK(F58),0,IF(AT57=3,0,IF(AT57=1,1,3)))</f>
        <v>0</v>
      </c>
      <c r="AS59" s="46">
        <f>IF(ISBLANK(F61),0,IF(F61&gt;E61,3,IF(F61=E61,1,0)))</f>
        <v>0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0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0</v>
      </c>
      <c r="BA59" s="46" t="s">
        <v>73</v>
      </c>
      <c r="BB59" s="46">
        <f>10000*(AR59+AU59)+(E57-F57+F58-E58)*100+(E57+F58)</f>
        <v>0</v>
      </c>
      <c r="BC59" s="48">
        <f>10000*(AS59+AU59)+(E57-F57+F61-E61)*100+(E57+F61)</f>
        <v>0</v>
      </c>
      <c r="BD59" s="53">
        <f>-BF57</f>
        <v>0</v>
      </c>
      <c r="BE59" s="49">
        <f>-BF58</f>
        <v>0</v>
      </c>
      <c r="BF59" s="49" t="s">
        <v>73</v>
      </c>
      <c r="BG59" s="50">
        <f>IF($AN59&gt;$AN60,-0.5,IF($AN60&gt;$AN59,0.5,IF(AY59,-0.5,IF(AX60,0.5,BW59))))</f>
        <v>0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officiels'!H60,AQ!E60='Résultats officiels'!E60,'Résultats officiels'!F60=AQ!F60),1,""))</f>
        <v/>
      </c>
      <c r="D60" s="68" t="str">
        <f>G57</f>
        <v>Angleterre</v>
      </c>
      <c r="E60" s="149"/>
      <c r="F60" s="149"/>
      <c r="G60" s="73" t="str">
        <f>D56</f>
        <v>Belgique</v>
      </c>
      <c r="H60" s="95">
        <f t="shared" si="0"/>
        <v>0</v>
      </c>
      <c r="I60" s="114">
        <f>AI60</f>
        <v>1</v>
      </c>
      <c r="J60" s="71" t="str">
        <f>INDEX(AM57:AM60,MATCH(AK60,$AL57:$AL60,0))</f>
        <v>Angleterre</v>
      </c>
      <c r="K60" s="115">
        <f>INDEX(AN57:AN60,MATCH(AK60,$AL57:$AL60,0))</f>
        <v>0</v>
      </c>
      <c r="L60" s="116">
        <f>INDEX(AO57:AO60,MATCH(AK60,$AL57:$AL60,0))</f>
        <v>0</v>
      </c>
      <c r="M60" s="115">
        <f>INDEX(AP57:AP60,MATCH(AK60,$AL57:$AL60,0))</f>
        <v>0</v>
      </c>
      <c r="N60" s="117">
        <f>INDEX(AQ57:AQ60,MATCH(AK60,$AL57:$AL60,0))</f>
        <v>0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1</v>
      </c>
      <c r="AJ60" s="55">
        <f>ROUND(AK60,0)</f>
        <v>2</v>
      </c>
      <c r="AK60" s="43">
        <f>MAX(AL57:AL60)</f>
        <v>2.48</v>
      </c>
      <c r="AL60" s="56">
        <f>SUM(BD60:BG60)+2.48</f>
        <v>2.48</v>
      </c>
      <c r="AM60" s="57" t="str">
        <f>G57</f>
        <v>Angleterre</v>
      </c>
      <c r="AN60" s="51">
        <f>SUM(AR60:AU60)</f>
        <v>0</v>
      </c>
      <c r="AO60" s="58">
        <f>F57+E59+E60</f>
        <v>0</v>
      </c>
      <c r="AP60" s="51">
        <f>E57+F59+F60</f>
        <v>0</v>
      </c>
      <c r="AQ60" s="59">
        <f>AO60-AP60</f>
        <v>0</v>
      </c>
      <c r="AR60" s="51">
        <f>IF(ISBLANK(E60),0,IF(AU57=3,0,IF(AU57=1,1,3)))</f>
        <v>0</v>
      </c>
      <c r="AS60" s="51">
        <f>IF(ISBLANK(E59),0,IF(AU58=3,0,IF(AU58=1,1,3)))</f>
        <v>0</v>
      </c>
      <c r="AT60" s="51">
        <f>IF(ISBLANK(F57),0,IF(AU59=3,0,IF(AU59=1,1,3)))</f>
        <v>0</v>
      </c>
      <c r="AU60" s="51" t="s">
        <v>73</v>
      </c>
      <c r="AV60" s="58" t="b">
        <f>10*(AQ57-AQ60)+AO57-AO60&lt;0</f>
        <v>0</v>
      </c>
      <c r="AW60" s="51" t="b">
        <f>10*(AQ58-AQ60)+AO58-AO60&lt;0</f>
        <v>0</v>
      </c>
      <c r="AX60" s="51" t="b">
        <f>10*(AQ59-AQ60)+AO59-AO60&lt;0</f>
        <v>0</v>
      </c>
      <c r="AY60" s="59" t="s">
        <v>73</v>
      </c>
      <c r="AZ60" s="58" t="s">
        <v>73</v>
      </c>
      <c r="BA60" s="51">
        <f>10000*(AR60+AS60)+(E59-F59+E60-F60)*100+(E59+E60)</f>
        <v>0</v>
      </c>
      <c r="BB60" s="51">
        <f>10000*(AR60+AT60)+(E60-F60+F57-E57)*100+(E60+F57)</f>
        <v>0</v>
      </c>
      <c r="BC60" s="59">
        <f>10000*(AS60+AT60)+(E59-F59+F57-E57)*100+(E59+F57)</f>
        <v>0</v>
      </c>
      <c r="BD60" s="60">
        <f>-BG57</f>
        <v>0</v>
      </c>
      <c r="BE60" s="61">
        <f>-BG58</f>
        <v>0</v>
      </c>
      <c r="BF60" s="61">
        <f>-BG59</f>
        <v>0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officiels'!H61,AQ!E61='Résultats officiels'!E61,'Résultats officiels'!F61=AQ!F61),1,""))</f>
        <v/>
      </c>
      <c r="D61" s="71" t="str">
        <f>G56</f>
        <v>Panama</v>
      </c>
      <c r="E61" s="149"/>
      <c r="F61" s="149"/>
      <c r="G61" s="74" t="str">
        <f>D57</f>
        <v>Tunisie</v>
      </c>
      <c r="H61" s="95">
        <f t="shared" si="0"/>
        <v>0</v>
      </c>
      <c r="I61" s="118"/>
      <c r="J61" s="119" t="str">
        <f>IF(OR(I59&lt;3,I58&lt;2),"TIRAGE AU SORT !!!"," ")</f>
        <v>TIRAGE AU SORT !!!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officiels'!H64,AQ!E64='Résultats officiels'!E64,'Résultats officiels'!F64=AQ!F64),1,""))</f>
        <v/>
      </c>
      <c r="D64" s="67" t="s">
        <v>78</v>
      </c>
      <c r="E64" s="217"/>
      <c r="F64" s="217"/>
      <c r="G64" s="72" t="s">
        <v>79</v>
      </c>
      <c r="H64" s="95">
        <f t="shared" si="0"/>
        <v>0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0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officiels'!H65,AQ!E65='Résultats officiels'!E65,'Résultats officiels'!F65=AQ!F65),1,""))</f>
        <v/>
      </c>
      <c r="D65" s="68" t="s">
        <v>132</v>
      </c>
      <c r="E65" s="217"/>
      <c r="F65" s="217"/>
      <c r="G65" s="73" t="s">
        <v>133</v>
      </c>
      <c r="H65" s="95">
        <f t="shared" si="0"/>
        <v>0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0</v>
      </c>
      <c r="L65" s="104">
        <f>INDEX(AO65:AO68,MATCH(AK65,$AL65:$AL68,0))</f>
        <v>0</v>
      </c>
      <c r="M65" s="103">
        <f>INDEX(AP65:AP68,MATCH(AK65,$AL65:$AL68,0))</f>
        <v>0</v>
      </c>
      <c r="N65" s="123">
        <f>INDEX(AQ65:AQ68,MATCH(AK65,$AL65:$AL68,0))</f>
        <v>0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2</v>
      </c>
      <c r="AK65" s="43">
        <f>MIN(AL65:AL68)</f>
        <v>2.4500000000000002</v>
      </c>
      <c r="AL65" s="44">
        <f>SUM(BD65:BG65)+2.45</f>
        <v>2.4500000000000002</v>
      </c>
      <c r="AM65" s="45" t="str">
        <f>D64</f>
        <v>Colombie</v>
      </c>
      <c r="AN65" s="46">
        <f>SUM(AR65:AU65)</f>
        <v>0</v>
      </c>
      <c r="AO65" s="47">
        <f>E64+E66+F68</f>
        <v>0</v>
      </c>
      <c r="AP65" s="46">
        <f>F64+F66+E68</f>
        <v>0</v>
      </c>
      <c r="AQ65" s="48">
        <f>AO65-AP65</f>
        <v>0</v>
      </c>
      <c r="AR65" s="46" t="s">
        <v>73</v>
      </c>
      <c r="AS65" s="46">
        <f>IF(ISBLANK(E64),0,IF(E64&gt;F64,3,IF(E64=F64,1,0)))</f>
        <v>0</v>
      </c>
      <c r="AT65" s="46">
        <f>IF(ISBLANK(E66),0,IF(E66&gt;F66,3,IF(E66=F66,1,0)))</f>
        <v>0</v>
      </c>
      <c r="AU65" s="46">
        <f>IF(ISBLANK(F68),0,IF(F68&gt;E68,3,IF(F68=E68,1,0)))</f>
        <v>0</v>
      </c>
      <c r="AV65" s="47" t="s">
        <v>73</v>
      </c>
      <c r="AW65" s="46" t="b">
        <f>(10*(AQ65-AQ66)+AO65-AO66&gt;0)</f>
        <v>0</v>
      </c>
      <c r="AX65" s="46" t="b">
        <f>10*(AQ65-AQ67)+AO65-AO67&gt;0</f>
        <v>0</v>
      </c>
      <c r="AY65" s="48" t="b">
        <f>10*(AQ65-AQ68)+AO65-AO68&gt;0</f>
        <v>0</v>
      </c>
      <c r="AZ65" s="47">
        <f>10000*(AS65+AT65)+(E66-F66+E64-F64)*100+(E66+E64)</f>
        <v>0</v>
      </c>
      <c r="BA65" s="46">
        <f>10000*(AS65+AU65)+(E64-F64+F68-E68)*100+(E64+F68)</f>
        <v>0</v>
      </c>
      <c r="BB65" s="46">
        <f>10000*(AT65+AU65)+(F68-E68+E66-F66)*100+(F68+E66)</f>
        <v>0</v>
      </c>
      <c r="BC65" s="48" t="s">
        <v>73</v>
      </c>
      <c r="BD65" s="47" t="s">
        <v>73</v>
      </c>
      <c r="BE65" s="49">
        <f>IF($AN65&gt;$AN66,-0.5,IF($AN66&gt;$AN65,0.5,IF(AW65,-0.5,IF(AV66,0.5,BU65))))</f>
        <v>0</v>
      </c>
      <c r="BF65" s="49">
        <f>IF($AN65&gt;$AN67,-0.5,IF($AN67&gt;$AN65,0.5,IF(AX65,-0.5,IF(AV67,0.5,BV65))))</f>
        <v>0</v>
      </c>
      <c r="BG65" s="50">
        <f>IF($AN65&gt;$AN68,-0.5,IF($AN68&gt;$AN65,0.5,IF(AY65,-0.5,IF(AV68,0.5,BW65))))</f>
        <v>0</v>
      </c>
      <c r="BH65" s="51" t="b">
        <f>AND(AND(AN65=AN66,AN66=AN67,AN67=AN68),AND(AO65=AO66,AO66=AO67,AO67=AO68),AND(AP65=AP66,AP66=AP67,AP67=AP68))</f>
        <v>1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0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officiels'!H66,AQ!E66='Résultats officiels'!E66,'Résultats officiels'!F66=AQ!F66),1,""))</f>
        <v/>
      </c>
      <c r="D66" s="68" t="str">
        <f>D64</f>
        <v>Colombie</v>
      </c>
      <c r="E66" s="149"/>
      <c r="F66" s="149"/>
      <c r="G66" s="73" t="str">
        <f>D65</f>
        <v>Pologne</v>
      </c>
      <c r="H66" s="95">
        <f t="shared" si="0"/>
        <v>0</v>
      </c>
      <c r="I66" s="106">
        <f>AI66</f>
        <v>1</v>
      </c>
      <c r="J66" s="124" t="str">
        <f>INDEX(AM65:AM68,MATCH(AK66,$AL65:$AL68,0))</f>
        <v>Japon</v>
      </c>
      <c r="K66" s="108">
        <f>INDEX(AN65:AN68,MATCH(AK66,$AL65:$AL68,0))</f>
        <v>0</v>
      </c>
      <c r="L66" s="109">
        <f>INDEX(AO65:AO68,MATCH(AK66,$AL65:$AL68,0))</f>
        <v>0</v>
      </c>
      <c r="M66" s="108">
        <f>INDEX(AP65:AP68,MATCH(AK66,$AL65:$AL68,0))</f>
        <v>0</v>
      </c>
      <c r="N66" s="110">
        <f>INDEX(AQ65:AQ68,MATCH(AK66,$AL65:$AL68,0))</f>
        <v>0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1</v>
      </c>
      <c r="AJ66" s="55">
        <f>ROUND(AK66,0)</f>
        <v>2</v>
      </c>
      <c r="AK66" s="43">
        <f>MAX(MIN(AL65:AL67),MIN(AL65,AL66,AL68),MIN(AL65,AL67,AL68),MIN(AL66:AL68))</f>
        <v>2.46</v>
      </c>
      <c r="AL66" s="52">
        <f>SUM(BD66:BG66)+2.46</f>
        <v>2.46</v>
      </c>
      <c r="AM66" s="45" t="str">
        <f>G64</f>
        <v>Japon</v>
      </c>
      <c r="AN66" s="46">
        <f>SUM(AR66:AU66)</f>
        <v>0</v>
      </c>
      <c r="AO66" s="47">
        <f>F64+F67+E69</f>
        <v>0</v>
      </c>
      <c r="AP66" s="46">
        <f>E64+E67+F69</f>
        <v>0</v>
      </c>
      <c r="AQ66" s="48">
        <f>AO66-AP66</f>
        <v>0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0</v>
      </c>
      <c r="BA66" s="46">
        <f>10000*(AR66+AU66)+(F64-E64+F67-E67)*100+(F64+F67)</f>
        <v>0</v>
      </c>
      <c r="BB66" s="46" t="s">
        <v>73</v>
      </c>
      <c r="BC66" s="48">
        <f>10000*(AT66+AU66)+(F67-E67+E69-F69)*100+(F67+E69)</f>
        <v>0</v>
      </c>
      <c r="BD66" s="53">
        <f>-BE65</f>
        <v>0</v>
      </c>
      <c r="BE66" s="46" t="s">
        <v>73</v>
      </c>
      <c r="BF66" s="49">
        <f>IF($AN66&gt;$AN67,-0.5,IF($AN67&gt;$AN66,0.5,IF(AX66,-0.5,IF(AW67,0.5,BV66))))</f>
        <v>0</v>
      </c>
      <c r="BG66" s="50">
        <f>IF($AN66&gt;$AN68,-0.5,IF($AN68&gt;$AN66,0.5,IF(AY66,-0.5,IF(AW68,0.5,BW66))))</f>
        <v>0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officiels'!H67,AQ!E67='Résultats officiels'!E67,'Résultats officiels'!F67=AQ!F67),1,""))</f>
        <v/>
      </c>
      <c r="D67" s="68" t="str">
        <f>G65</f>
        <v>Sénégal</v>
      </c>
      <c r="E67" s="149"/>
      <c r="F67" s="149"/>
      <c r="G67" s="73" t="str">
        <f>G64</f>
        <v>Japon</v>
      </c>
      <c r="H67" s="95">
        <f t="shared" si="0"/>
        <v>0</v>
      </c>
      <c r="I67" s="106">
        <f>AI67</f>
        <v>1</v>
      </c>
      <c r="J67" s="68" t="str">
        <f>INDEX(AM65:AM68,MATCH(AK67,$AL65:$AL68,0))</f>
        <v>Pologne</v>
      </c>
      <c r="K67" s="111">
        <f>INDEX(AN65:AN68,MATCH(AK67,$AL65:$AL68,0))</f>
        <v>0</v>
      </c>
      <c r="L67" s="112">
        <f>INDEX(AO65:AO68,MATCH(AK67,$AL65:$AL68,0))</f>
        <v>0</v>
      </c>
      <c r="M67" s="111">
        <f>INDEX(AP65:AP68,MATCH(AK67,$AL65:$AL68,0))</f>
        <v>0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1</v>
      </c>
      <c r="AJ67" s="55">
        <f>ROUND(AK67,0)</f>
        <v>2</v>
      </c>
      <c r="AK67" s="43">
        <f>MIN(MAX(AL65:AL67),MAX(AL65,AL66,AL68),MAX(AL65,AL67,AL68),MAX(AL66:AL68))</f>
        <v>2.4700000000000002</v>
      </c>
      <c r="AL67" s="52">
        <f>SUM(BD67:BG67)+2.47</f>
        <v>2.4700000000000002</v>
      </c>
      <c r="AM67" s="45" t="str">
        <f>D65</f>
        <v>Pologne</v>
      </c>
      <c r="AN67" s="46">
        <f>SUM(AR67:AU67)</f>
        <v>0</v>
      </c>
      <c r="AO67" s="47">
        <f>E65+F66+F69</f>
        <v>0</v>
      </c>
      <c r="AP67" s="46">
        <f>F65+E66+E69</f>
        <v>0</v>
      </c>
      <c r="AQ67" s="48">
        <f>AO67-AP67</f>
        <v>0</v>
      </c>
      <c r="AR67" s="46">
        <f>IF(ISBLANK(F66),0,IF(AT65=3,0,IF(AT65=1,1,3)))</f>
        <v>0</v>
      </c>
      <c r="AS67" s="46">
        <f>IF(ISBLANK(F69),0,IF(F69&gt;E69,3,IF(F69=E69,1,0)))</f>
        <v>0</v>
      </c>
      <c r="AT67" s="46" t="s">
        <v>73</v>
      </c>
      <c r="AU67" s="46">
        <f>IF(ISBLANK(E65),0,IF(E65&gt;F65,3,IF(E65=F65,1,0)))</f>
        <v>0</v>
      </c>
      <c r="AV67" s="47" t="b">
        <f>10*(AQ65-AQ67)+AO65-AO67&lt;0</f>
        <v>0</v>
      </c>
      <c r="AW67" s="46" t="b">
        <f>10*(AQ66-AQ67)+AO66-AO67&lt;0</f>
        <v>0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0</v>
      </c>
      <c r="BA67" s="46" t="s">
        <v>73</v>
      </c>
      <c r="BB67" s="46">
        <f>10000*(AR67+AU67)+(E65-F65+F66-E66)*100+(E65+F66)</f>
        <v>0</v>
      </c>
      <c r="BC67" s="48">
        <f>10000*(AS67+AU67)+(E65-F65+F69-E69)*100+(E65+F69)</f>
        <v>0</v>
      </c>
      <c r="BD67" s="53">
        <f>-BF65</f>
        <v>0</v>
      </c>
      <c r="BE67" s="49">
        <f>-BF66</f>
        <v>0</v>
      </c>
      <c r="BF67" s="49" t="s">
        <v>73</v>
      </c>
      <c r="BG67" s="50">
        <f>IF($AN67&gt;$AN68,-0.5,IF($AN68&gt;$AN67,0.5,IF(AY67,-0.5,IF(AX68,0.5,BW67))))</f>
        <v>0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officiels'!H68,AQ!E68='Résultats officiels'!E68,'Résultats officiels'!F68=AQ!F68),1,""))</f>
        <v/>
      </c>
      <c r="D68" s="68" t="str">
        <f>G65</f>
        <v>Sénégal</v>
      </c>
      <c r="E68" s="149"/>
      <c r="F68" s="149"/>
      <c r="G68" s="73" t="str">
        <f>D64</f>
        <v>Colombie</v>
      </c>
      <c r="H68" s="95">
        <f t="shared" si="0"/>
        <v>0</v>
      </c>
      <c r="I68" s="114">
        <f>AI68</f>
        <v>1</v>
      </c>
      <c r="J68" s="71" t="str">
        <f>INDEX(AM65:AM68,MATCH(AK68,$AL65:$AL68,0))</f>
        <v>Sénégal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0</v>
      </c>
      <c r="N68" s="117">
        <f>INDEX(AQ65:AQ68,MATCH(AK68,$AL65:$AL68,0))</f>
        <v>0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1</v>
      </c>
      <c r="AJ68" s="55">
        <f>ROUND(AK68,0)</f>
        <v>2</v>
      </c>
      <c r="AK68" s="43">
        <f>MAX(AL65:AL68)</f>
        <v>2.48</v>
      </c>
      <c r="AL68" s="56">
        <f>SUM(BD68:BG68)+2.48</f>
        <v>2.48</v>
      </c>
      <c r="AM68" s="57" t="str">
        <f>G65</f>
        <v>Sénégal</v>
      </c>
      <c r="AN68" s="51">
        <f>SUM(AR68:AU68)</f>
        <v>0</v>
      </c>
      <c r="AO68" s="58">
        <f>F65+E67+E68</f>
        <v>0</v>
      </c>
      <c r="AP68" s="51">
        <f>E65+F67+F68</f>
        <v>0</v>
      </c>
      <c r="AQ68" s="59">
        <f>AO68-AP68</f>
        <v>0</v>
      </c>
      <c r="AR68" s="51">
        <f>IF(ISBLANK(E68),0,IF(AU65=3,0,IF(AU65=1,1,3)))</f>
        <v>0</v>
      </c>
      <c r="AS68" s="51">
        <f>IF(ISBLANK(E67),0,IF(AU66=3,0,IF(AU66=1,1,3)))</f>
        <v>0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0</v>
      </c>
      <c r="BB68" s="51">
        <f>10000*(AR68+AT68)+(E68-F68+F65-E65)*100+(E68+F65)</f>
        <v>0</v>
      </c>
      <c r="BC68" s="59">
        <f>10000*(AS68+AT68)+(E67-F67+F65-E65)*100+(E67+F65)</f>
        <v>0</v>
      </c>
      <c r="BD68" s="60">
        <f>-BG65</f>
        <v>0</v>
      </c>
      <c r="BE68" s="61">
        <f>-BG66</f>
        <v>0</v>
      </c>
      <c r="BF68" s="61">
        <f>-BG67</f>
        <v>0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officiels'!H69,AQ!E69='Résultats officiels'!E69,'Résultats officiels'!F69=AQ!F69),1,""))</f>
        <v/>
      </c>
      <c r="D69" s="71" t="str">
        <f>G64</f>
        <v>Japon</v>
      </c>
      <c r="E69" s="149"/>
      <c r="F69" s="149"/>
      <c r="G69" s="74" t="str">
        <f>D65</f>
        <v>Pologne</v>
      </c>
      <c r="H69" s="95">
        <f t="shared" si="0"/>
        <v>0</v>
      </c>
      <c r="I69" s="118"/>
      <c r="J69" s="119" t="str">
        <f>IF(OR(I67&lt;3,I66&lt;2),"TIRAGE AU SORT !!!"," ")</f>
        <v>TIRAGE AU SORT !!!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elect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88" priority="7" stopIfTrue="1">
      <formula>100*$V8+$W8&gt;100*$V9+$W9</formula>
    </cfRule>
  </conditionalFormatting>
  <conditionalFormatting sqref="U9 U11 U13 U15 U17 U19 U21 U23 U27 U29 U31 U33 U37 U39 U44">
    <cfRule type="expression" dxfId="87" priority="6" stopIfTrue="1">
      <formula>100*$V9+$W9&gt;100*$V8+$W8</formula>
    </cfRule>
  </conditionalFormatting>
  <conditionalFormatting sqref="AA43">
    <cfRule type="expression" dxfId="86" priority="5" stopIfTrue="1">
      <formula>100*$AB43+$AC43&gt;100*$AB44+$AC44</formula>
    </cfRule>
  </conditionalFormatting>
  <conditionalFormatting sqref="AA44">
    <cfRule type="expression" dxfId="85" priority="4" stopIfTrue="1">
      <formula>100*$AB44+$AC44&gt;100*$AB43+$AC43</formula>
    </cfRule>
  </conditionalFormatting>
  <conditionalFormatting sqref="J35:N35 J43:N43 J11:N11 J27:N27 J19:N19 J51:N51 J59:N59 J67:N67">
    <cfRule type="expression" dxfId="84" priority="3" stopIfTrue="1">
      <formula>OR($I11&lt;3)</formula>
    </cfRule>
  </conditionalFormatting>
  <conditionalFormatting sqref="J36:N36 J44:N44 J12:N12 J28:N28 J20:N20 J52:N52 J60:N60 J68:N68">
    <cfRule type="expression" dxfId="83" priority="2" stopIfTrue="1">
      <formula>$I12&lt;3</formula>
    </cfRule>
  </conditionalFormatting>
  <conditionalFormatting sqref="U46:U47 AA46:AA51">
    <cfRule type="cellIs" dxfId="82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11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 t="str">
        <f>IF(H8=0,"",IF(H8='Résultats officiels'!H8,1,""))</f>
        <v/>
      </c>
      <c r="C8" s="70" t="str">
        <f>IF(H8=0,"",IF(AND(H8='Résultats officiels'!H8,AR!E8='Résultats officiels'!E8,'Résultats officiels'!F8=AR!F8),1,""))</f>
        <v/>
      </c>
      <c r="D8" s="67" t="s">
        <v>104</v>
      </c>
      <c r="E8" s="149"/>
      <c r="F8" s="149"/>
      <c r="G8" s="72" t="s">
        <v>123</v>
      </c>
      <c r="H8" s="95">
        <f>IF(E8="",0,IF(F8="",0,IF(E8&gt;F8,1,IF(E8&lt;F8,2,IF(E8=F8,3)))))</f>
        <v>0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officiels'!U13=AR!U8),"E",""))</f>
        <v/>
      </c>
      <c r="R8" s="98" t="str">
        <f>IF('Résultats officiels'!O8=0,"",IF(AND(U8='Résultats officiels'!U8,AR!U9='Résultats officiels'!U9),"A",""))</f>
        <v/>
      </c>
      <c r="S8" s="286" t="str">
        <f>IF(O8=0,"",IF(AND(R8="A",O8='Résultats officiels'!O8),1,IF(AND(AR!R9="A",AR!O8='Résultats officiels'!O12),1,"")))</f>
        <v/>
      </c>
      <c r="T8" s="287" t="str">
        <f>IF(O8=0,"",IF(AND(R8="A",O8='Résultats officiels'!O8,V8='Résultats officiels'!V8,'Résultats officiels'!V9=AR!V9),1,IF(AND(AR!R9="A",AR!O8='Résultats officiels'!O12,AR!V8='Résultats officiels'!V13,'Résultats officiels'!V12=AR!V9),1,"")))</f>
        <v/>
      </c>
      <c r="U8" s="99" t="str">
        <f>IF(OR(I10&lt;2),"A1",T(J9))</f>
        <v>A1</v>
      </c>
      <c r="V8" s="150"/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 t="str">
        <f>IF(H9=0,"",IF(H9='Résultats officiels'!H9,1,""))</f>
        <v/>
      </c>
      <c r="C9" s="70" t="str">
        <f>IF(H9=0,"",IF(AND(H9='Résultats officiels'!H9,AR!E9='Résultats officiels'!E9,'Résultats officiels'!F9=AR!F9),1,""))</f>
        <v/>
      </c>
      <c r="D9" s="68" t="s">
        <v>122</v>
      </c>
      <c r="E9" s="149"/>
      <c r="F9" s="149"/>
      <c r="G9" s="73" t="s">
        <v>82</v>
      </c>
      <c r="H9" s="95">
        <f t="shared" ref="H9:H69" si="0">IF(E9="",0,IF(F9="",0,IF(E9&gt;F9,1,IF(E9&lt;F9,2,IF(E9=F9,3)))))</f>
        <v>0</v>
      </c>
      <c r="I9" s="101">
        <f>AI9</f>
        <v>1</v>
      </c>
      <c r="J9" s="102" t="str">
        <f>INDEX(AM9:AM12,MATCH(AK9,$AL9:$AL12,0))</f>
        <v>Russie</v>
      </c>
      <c r="K9" s="103">
        <f>INDEX(AN9:AN12,MATCH(AK9,$AL9:$AL12,0))</f>
        <v>0</v>
      </c>
      <c r="L9" s="104">
        <f>INDEX(AO9:AO12,MATCH(AK9,$AL9:$AL12,0))</f>
        <v>0</v>
      </c>
      <c r="M9" s="103">
        <f>INDEX(AP9:AP12,MATCH(AK9,$AL9:$AL12,0))</f>
        <v>0</v>
      </c>
      <c r="N9" s="105">
        <f>INDEX(AQ9:AQ12,MATCH(AK9,$AL9:$AL12,0))</f>
        <v>0</v>
      </c>
      <c r="O9" s="293"/>
      <c r="P9" s="293"/>
      <c r="Q9" s="97" t="str">
        <f>IF(AND('Résultats officiels'!O8&gt;0,U9='Résultats officiels'!U9),"E",IF(AND('Résultats officiels'!O12&gt;0,'Résultats officiels'!U12=AR!U9),"E",""))</f>
        <v/>
      </c>
      <c r="R9" s="98" t="str">
        <f>IF('Résultats officiels'!O12=0,"",IF(AND(U8='Résultats officiels'!U13,'Résultats officiels'!U12=AR!U9),"A",""))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B2</v>
      </c>
      <c r="V9" s="151"/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2</v>
      </c>
      <c r="AK9" s="19">
        <f>MIN(AL9:AL12)</f>
        <v>2.4500000000000002</v>
      </c>
      <c r="AL9" s="20">
        <f>SUM(BD9:BG9)+2.45</f>
        <v>2.4500000000000002</v>
      </c>
      <c r="AM9" s="21" t="str">
        <f>D8</f>
        <v>Russie</v>
      </c>
      <c r="AN9" s="22">
        <f>SUM(AR9:AU9)</f>
        <v>0</v>
      </c>
      <c r="AO9" s="23">
        <f>E8+E10+F12</f>
        <v>0</v>
      </c>
      <c r="AP9" s="22">
        <f>F8+F10+E12</f>
        <v>0</v>
      </c>
      <c r="AQ9" s="24">
        <f>AO9-AP9</f>
        <v>0</v>
      </c>
      <c r="AR9" s="22" t="s">
        <v>73</v>
      </c>
      <c r="AS9" s="22">
        <f>IF(ISBLANK(E8),0,IF(E8&gt;F8,3,IF(E8=F8,1,0)))</f>
        <v>0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0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0</v>
      </c>
      <c r="BA9" s="22">
        <f>10000*(AS9+AU9)+(E8-F8+F12-E12)*100+(E8+F12)</f>
        <v>0</v>
      </c>
      <c r="BB9" s="22">
        <f>10000*(AT9+AU9)+(E10-F10+F12-E12)*100+(E10+F12)</f>
        <v>0</v>
      </c>
      <c r="BC9" s="24" t="s">
        <v>73</v>
      </c>
      <c r="BD9" s="23" t="s">
        <v>73</v>
      </c>
      <c r="BE9" s="25">
        <f>IF($AN9&gt;$AN10,-0.5,IF($AN10&gt;$AN9,0.5,IF(AW9,-0.5,IF(AV10,0.5,BU9))))</f>
        <v>0</v>
      </c>
      <c r="BF9" s="25">
        <f>IF($AN9&gt;$AN11,-0.5,IF($AN11&gt;$AN9,0.5,IF(AX9,-0.5,IF(AV11,0.5,BV9))))</f>
        <v>0</v>
      </c>
      <c r="BG9" s="26">
        <f>IF($AN9&gt;$AN12,-0.5,IF($AN12&gt;$AN9,0.5,IF(AY9,-0.5,IF(AV12,0.5,BW9))))</f>
        <v>0</v>
      </c>
      <c r="BH9" s="27" t="b">
        <f>AND(AND(AN9=AN10,AN10=AN11,AN11=AN12),AND(AO9=AO10,AO10=AO11,AO11=AO12),AND(AP9=AP10,AP10=AP11,AP11=AP12))</f>
        <v>1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0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officiels'!H10,AR!E10='Résultats officiels'!E10,'Résultats officiels'!F10=AR!F10),1,""))</f>
        <v/>
      </c>
      <c r="D10" s="68" t="str">
        <f>D8</f>
        <v>Russie</v>
      </c>
      <c r="E10" s="149"/>
      <c r="F10" s="149"/>
      <c r="G10" s="73" t="str">
        <f>D9</f>
        <v>Egypte</v>
      </c>
      <c r="H10" s="95">
        <f t="shared" si="0"/>
        <v>0</v>
      </c>
      <c r="I10" s="106">
        <f>AI10</f>
        <v>1</v>
      </c>
      <c r="J10" s="107" t="str">
        <f>INDEX(AM9:AM12,MATCH(AK10,$AL9:$AL12,0))</f>
        <v>Arabie Saoudite</v>
      </c>
      <c r="K10" s="108">
        <f>INDEX(AN9:AN12,MATCH(AK10,$AL9:$AL12,0))</f>
        <v>0</v>
      </c>
      <c r="L10" s="109">
        <f>INDEX(AO9:AO12,MATCH(AK10,$AL9:$AL12,0))</f>
        <v>0</v>
      </c>
      <c r="M10" s="108">
        <f>INDEX(AP9:AP12,MATCH(AK10,$AL9:$AL12,0))</f>
        <v>0</v>
      </c>
      <c r="N10" s="110">
        <f>INDEX(AQ9:AQ12,MATCH(AK10,$AL9:$AL12,0))</f>
        <v>0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officiels'!U15=AR!U10),"E",""))</f>
        <v/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officiels'!O10),1,IF(AND(AR!R11="A",AR!O10='Résultats officiels'!O14),1,"")))</f>
        <v/>
      </c>
      <c r="T10" s="310" t="str">
        <f>IF(O10=0,"",IF(AND(R10="A",O10='Résultats officiels'!O10,V10='Résultats officiels'!V10,'Résultats officiels'!V11=AR!V11),1,IF(AND(AR!R11="A",AR!O10='Résultats officiels'!O14,AR!V10='Résultats officiels'!V15,'Résultats officiels'!V14=AR!V11),1,"")))</f>
        <v/>
      </c>
      <c r="U10" s="99" t="str">
        <f>IF(OR(I26&lt;2),"C1",T(J25))</f>
        <v>C1</v>
      </c>
      <c r="V10" s="150"/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1</v>
      </c>
      <c r="AJ10" s="18">
        <f>ROUND(AK10,0)</f>
        <v>2</v>
      </c>
      <c r="AK10" s="19">
        <f>MAX(MIN(AL9:AL11),MIN(AL9,AL10,AL12),MIN(AL9,AL11,AL12),MIN(AL10:AL12))</f>
        <v>2.46</v>
      </c>
      <c r="AL10" s="28">
        <f>SUM(BD10:BG10)+2.46</f>
        <v>2.46</v>
      </c>
      <c r="AM10" s="21" t="str">
        <f>G8</f>
        <v>Arabie Saoudite</v>
      </c>
      <c r="AN10" s="22">
        <f>SUM(AR10:AU10)</f>
        <v>0</v>
      </c>
      <c r="AO10" s="23">
        <f>F8+F11+E13</f>
        <v>0</v>
      </c>
      <c r="AP10" s="22">
        <f>E8+E11+F13</f>
        <v>0</v>
      </c>
      <c r="AQ10" s="24">
        <f>AO10-AP10</f>
        <v>0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0</v>
      </c>
      <c r="BA10" s="22">
        <f>10000*(AR10+AU10)+(F8-E8+F11-E11)*100+(F8+F11)</f>
        <v>0</v>
      </c>
      <c r="BB10" s="22" t="s">
        <v>73</v>
      </c>
      <c r="BC10" s="24">
        <f>10000*(AT10+AU10)+(F11-E11+E13-F13)*100+(F11+E13)</f>
        <v>0</v>
      </c>
      <c r="BD10" s="29">
        <f>-BE9</f>
        <v>0</v>
      </c>
      <c r="BE10" s="22" t="s">
        <v>73</v>
      </c>
      <c r="BF10" s="25">
        <f>IF($AN10&gt;$AN11,-0.5,IF($AN11&gt;$AN10,0.5,IF(AX10,-0.5,IF(AW11,0.5,BV10))))</f>
        <v>0</v>
      </c>
      <c r="BG10" s="26">
        <f>IF($AN10&gt;$AN12,-0.5,IF($AN12&gt;$AN10,0.5,IF(AY10,-0.5,IF(AW12,0.5,BW10))))</f>
        <v>0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 t="str">
        <f>IF(H11=0,"",IF(H11='Résultats officiels'!H11,1,""))</f>
        <v/>
      </c>
      <c r="C11" s="70" t="str">
        <f>IF(H11=0,"",IF(AND(H11='Résultats officiels'!H11,AR!E11='Résultats officiels'!E11,'Résultats officiels'!F11=AR!F11),1,""))</f>
        <v/>
      </c>
      <c r="D11" s="68" t="str">
        <f>G9</f>
        <v>Uruguay</v>
      </c>
      <c r="E11" s="149"/>
      <c r="F11" s="149"/>
      <c r="G11" s="73" t="str">
        <f>G8</f>
        <v>Arabie Saoudite</v>
      </c>
      <c r="H11" s="95">
        <f t="shared" si="0"/>
        <v>0</v>
      </c>
      <c r="I11" s="106">
        <f>AI11</f>
        <v>1</v>
      </c>
      <c r="J11" s="68" t="str">
        <f>INDEX(AM9:AM12,MATCH(AK11,$AL9:$AL12,0))</f>
        <v>Egypte</v>
      </c>
      <c r="K11" s="111">
        <f>INDEX(AN9:AN12,MATCH(AK11,$AL9:$AL12,0))</f>
        <v>0</v>
      </c>
      <c r="L11" s="112">
        <f>INDEX(AO9:AO12,MATCH(AK11,$AL9:$AL12,0))</f>
        <v>0</v>
      </c>
      <c r="M11" s="111">
        <f>INDEX(AP9:AP12,MATCH(AK11,$AL9:$AL12,0))</f>
        <v>0</v>
      </c>
      <c r="N11" s="113">
        <f>INDEX(AQ9:AQ12,MATCH(AK11,$AL9:$AL12,0))</f>
        <v>0</v>
      </c>
      <c r="O11" s="293"/>
      <c r="P11" s="293"/>
      <c r="Q11" s="97" t="str">
        <f>IF(AND('Résultats officiels'!O10&gt;0,U11='Résultats officiels'!U11),"E",IF(AND('Résultats officiels'!O14&gt;0,'Résultats officiels'!U14=AR!U11),"E",""))</f>
        <v/>
      </c>
      <c r="R11" s="98" t="str">
        <f>IF('Résultats officiels'!O14=0,"",IF(AND(U10='Résultats officiels'!U15,'Résultats officiels'!U14=AR!U11),"A",""))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D2</v>
      </c>
      <c r="V11" s="151"/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1</v>
      </c>
      <c r="AJ11" s="18">
        <f>ROUND(AK11,0)</f>
        <v>2</v>
      </c>
      <c r="AK11" s="19">
        <f>MIN(MAX(AL9:AL11),MAX(AL9,AL10,AL12),MAX(AL9,AL11,AL12),MAX(AL10:AL12))</f>
        <v>2.4700000000000002</v>
      </c>
      <c r="AL11" s="28">
        <f>SUM(BD11:BG11)+2.47</f>
        <v>2.4700000000000002</v>
      </c>
      <c r="AM11" s="21" t="str">
        <f>D9</f>
        <v>Egypte</v>
      </c>
      <c r="AN11" s="22">
        <f>SUM(AR11:AU11)</f>
        <v>0</v>
      </c>
      <c r="AO11" s="23">
        <f>E9+F10+F13</f>
        <v>0</v>
      </c>
      <c r="AP11" s="22">
        <f>F9+E10+E13</f>
        <v>0</v>
      </c>
      <c r="AQ11" s="24">
        <f>AO11-AP11</f>
        <v>0</v>
      </c>
      <c r="AR11" s="22">
        <f>IF(ISBLANK(F10),0,IF(AT9=3,0,IF(AT9=1,1,3)))</f>
        <v>0</v>
      </c>
      <c r="AS11" s="22">
        <f>IF(ISBLANK(F13),0,IF(F13&gt;E13,3,IF(F13=E13,1,0)))</f>
        <v>0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0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0</v>
      </c>
      <c r="BA11" s="22" t="s">
        <v>73</v>
      </c>
      <c r="BB11" s="22">
        <f>10000*(AR11+AU11)+(E9-F9+F10-E10)*100+(E9+F10)</f>
        <v>0</v>
      </c>
      <c r="BC11" s="24">
        <f>10000*(AS11+AU11)+(E9-F9+F13-E13)*100+(E9+F13)</f>
        <v>0</v>
      </c>
      <c r="BD11" s="29">
        <f>-BF9</f>
        <v>0</v>
      </c>
      <c r="BE11" s="25">
        <f>-BF10</f>
        <v>0</v>
      </c>
      <c r="BF11" s="25" t="s">
        <v>73</v>
      </c>
      <c r="BG11" s="26">
        <f>IF($AN11&gt;$AN12,-0.5,IF($AN12&gt;$AN11,0.5,IF(AY11,-0.5,IF(AX12,0.5,BW11))))</f>
        <v>0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officiels'!H12,AR!E12='Résultats officiels'!E12,'Résultats officiels'!F12=AR!F12),1,""))</f>
        <v/>
      </c>
      <c r="D12" s="68" t="str">
        <f>G9</f>
        <v>Uruguay</v>
      </c>
      <c r="E12" s="149"/>
      <c r="F12" s="149"/>
      <c r="G12" s="73" t="str">
        <f>D8</f>
        <v>Russie</v>
      </c>
      <c r="H12" s="95">
        <f t="shared" si="0"/>
        <v>0</v>
      </c>
      <c r="I12" s="114">
        <f>AI12</f>
        <v>1</v>
      </c>
      <c r="J12" s="71" t="str">
        <f>INDEX(AM9:AM12,MATCH(AK12,$AL9:$AL12,0))</f>
        <v>Uruguay</v>
      </c>
      <c r="K12" s="115">
        <f>INDEX(AN9:AN12,MATCH(AK12,$AL9:$AL12,0))</f>
        <v>0</v>
      </c>
      <c r="L12" s="116">
        <f>INDEX(AO9:AO12,MATCH(AK12,$AL9:$AL12,0))</f>
        <v>0</v>
      </c>
      <c r="M12" s="115">
        <f>INDEX(AP9:AP12,MATCH(AK12,$AL9:$AL12,0))</f>
        <v>0</v>
      </c>
      <c r="N12" s="117">
        <f>INDEX(AQ9:AQ12,MATCH(AK12,$AL9:$AL12,0))</f>
        <v>0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officiels'!U9=AR!U12),"E",""))</f>
        <v/>
      </c>
      <c r="R12" s="98" t="str">
        <f>IF('Résultats officiels'!O12=0,"",IF(AND(U12='Résultats officiels'!U12,'Résultats officiels'!U13=AR!U13),"A",""))</f>
        <v/>
      </c>
      <c r="S12" s="286" t="str">
        <f>IF(O12=0,"",IF(AND(R12="A",O12='Résultats officiels'!O12),1,IF(AND(AR!R13="A",AR!O12='Résultats officiels'!O8),1,"")))</f>
        <v/>
      </c>
      <c r="T12" s="308" t="str">
        <f>IF(O12=0,"",IF(AND(R12="A",O12='Résultats officiels'!O12,V12='Résultats officiels'!V12,'Résultats officiels'!V13=AR!V13),1,IF(AND(AR!R13="A",AR!O12='Résultats officiels'!O8,AR!V12='Résultats officiels'!V9,'Résultats officiels'!V8=AR!V13),1,"")))</f>
        <v/>
      </c>
      <c r="U12" s="99" t="str">
        <f>IF(OR(I18&lt;2),"B1",T(J17))</f>
        <v>B1</v>
      </c>
      <c r="V12" s="150"/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1</v>
      </c>
      <c r="AJ12" s="18">
        <f>ROUND(AK12,0)</f>
        <v>2</v>
      </c>
      <c r="AK12" s="19">
        <f>MAX(AL9:AL12)</f>
        <v>2.48</v>
      </c>
      <c r="AL12" s="30">
        <f>SUM(BD12:BG12)+2.48</f>
        <v>2.48</v>
      </c>
      <c r="AM12" s="31" t="str">
        <f>G9</f>
        <v>Uruguay</v>
      </c>
      <c r="AN12" s="27">
        <f>SUM(AR12:AU12)</f>
        <v>0</v>
      </c>
      <c r="AO12" s="32">
        <f>F9+E11+E12</f>
        <v>0</v>
      </c>
      <c r="AP12" s="27">
        <f>E9+F11+F12</f>
        <v>0</v>
      </c>
      <c r="AQ12" s="33">
        <f>AO12-AP12</f>
        <v>0</v>
      </c>
      <c r="AR12" s="27">
        <f>IF(ISBLANK(E12),0,IF(AU9=3,0,IF(AU9=1,1,3)))</f>
        <v>0</v>
      </c>
      <c r="AS12" s="27">
        <f>IF(ISBLANK(E11),0,IF(AU10=3,0,IF(AU10=1,1,3)))</f>
        <v>0</v>
      </c>
      <c r="AT12" s="27">
        <f>IF(ISBLANK(F9),0,IF(AU11=3,0,IF(AU11=1,1,3)))</f>
        <v>0</v>
      </c>
      <c r="AU12" s="27" t="s">
        <v>73</v>
      </c>
      <c r="AV12" s="32" t="b">
        <f>10*(AQ9-AQ12)+AO9-AO12&lt;0</f>
        <v>0</v>
      </c>
      <c r="AW12" s="27" t="b">
        <f>10*(AQ10-AQ12)+AO10-AO12&lt;0</f>
        <v>0</v>
      </c>
      <c r="AX12" s="27" t="b">
        <f>10*(AQ11-AQ12)+AO11-AO12&lt;0</f>
        <v>0</v>
      </c>
      <c r="AY12" s="33" t="s">
        <v>73</v>
      </c>
      <c r="AZ12" s="32" t="s">
        <v>73</v>
      </c>
      <c r="BA12" s="27">
        <f>10000*(AR12+AS12)+(E12-F12+E11-F11)*100+(E12+E11)</f>
        <v>0</v>
      </c>
      <c r="BB12" s="27">
        <f>10000*(AR12+AT12)+(F9-E9+E12-F12)*100+(F9+E12)</f>
        <v>0</v>
      </c>
      <c r="BC12" s="33">
        <f>10000*(AS12+AT12)+(E11-F11+F9-E9)*100+(E11+F9)</f>
        <v>0</v>
      </c>
      <c r="BD12" s="34">
        <f>-BG9</f>
        <v>0</v>
      </c>
      <c r="BE12" s="35">
        <f>-BG10</f>
        <v>0</v>
      </c>
      <c r="BF12" s="35">
        <f>-BG11</f>
        <v>0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officiels'!H13,AR!E13='Résultats officiels'!E13,'Résultats officiels'!F13=AR!F13),1,""))</f>
        <v/>
      </c>
      <c r="D13" s="71" t="str">
        <f>G8</f>
        <v>Arabie Saoudite</v>
      </c>
      <c r="E13" s="149"/>
      <c r="F13" s="149"/>
      <c r="G13" s="74" t="str">
        <f>D9</f>
        <v>Egypte</v>
      </c>
      <c r="H13" s="95">
        <f t="shared" si="0"/>
        <v>0</v>
      </c>
      <c r="I13" s="118"/>
      <c r="J13" s="119" t="str">
        <f>IF(OR(I11&lt;3,I10&lt;2),"TIRAGE AU SORT !!!"," ")</f>
        <v>TIRAGE AU SORT !!!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officiels'!U8=AR!U13),"E",""))</f>
        <v/>
      </c>
      <c r="R13" s="98" t="str">
        <f>IF('Résultats officiels'!O8=0,"",IF(AND(U12='Résultats officiels'!U9,'Résultats officiels'!U8=AR!U13),"A",""))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A2</v>
      </c>
      <c r="V13" s="151"/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officiels'!U11=AR!U14),"E",""))</f>
        <v/>
      </c>
      <c r="R14" s="98" t="str">
        <f>IF('Résultats officiels'!O14=0,"",IF(AND(U14='Résultats officiels'!U14,'Résultats officiels'!U15=AR!U15),"A",""))</f>
        <v/>
      </c>
      <c r="S14" s="286" t="str">
        <f>IF(O14=0,"",IF(AND(R14="A",O14='Résultats officiels'!O14),1,IF(AND(AR!R15="A",AR!O14='Résultats officiels'!O10),1,"")))</f>
        <v/>
      </c>
      <c r="T14" s="308" t="str">
        <f>IF(O14=0,"",IF(AND(R14="A",O14='Résultats officiels'!O14,V14='Résultats officiels'!V14,'Résultats officiels'!V15=AR!V15),1,IF(AND(AR!R15="A",AR!O14='Résultats officiels'!O10,AR!V14='Résultats officiels'!V11,'Résultats officiels'!V10=AR!V15),1,"")))</f>
        <v/>
      </c>
      <c r="U14" s="99" t="str">
        <f>IF(OR(I34&lt;2),"D1",T(J33))</f>
        <v>D1</v>
      </c>
      <c r="V14" s="150"/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officiels'!U10=AR!U15),"E",""))</f>
        <v/>
      </c>
      <c r="R15" s="98" t="str">
        <f>IF('Résultats officiels'!O10=0,"",IF(AND(U15='Résultats officiels'!U10,'Résultats officiels'!U11=AR!U14),"A",""))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C2</v>
      </c>
      <c r="V15" s="151"/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officiels'!H16,AR!E16='Résultats officiels'!E16,'Résultats officiels'!F16=AR!F16),1,""))</f>
        <v/>
      </c>
      <c r="D16" s="67" t="s">
        <v>124</v>
      </c>
      <c r="E16" s="149"/>
      <c r="F16" s="149"/>
      <c r="G16" s="72" t="s">
        <v>96</v>
      </c>
      <c r="H16" s="95">
        <f t="shared" si="0"/>
        <v>0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officiels'!U21=AR!U16),"E",""))</f>
        <v/>
      </c>
      <c r="R16" s="98" t="str">
        <f>IF('Résultats officiels'!O16=0,"",IF(AND(U16='Résultats officiels'!U16,'Résultats officiels'!U17=AR!U17),"A",""))</f>
        <v/>
      </c>
      <c r="S16" s="286" t="str">
        <f>IF(O16=0,"",IF(AND(R16="A",O16='Résultats officiels'!O16),1,IF(AND(AR!R17="A",AR!O16='Résultats officiels'!O20),1,"")))</f>
        <v/>
      </c>
      <c r="T16" s="308" t="str">
        <f>IF(O16=0,"",IF(AND(R16="A",O16='Résultats officiels'!O16,V16='Résultats officiels'!V16,'Résultats officiels'!V17=AR!V17),1,IF(AND(AR!R17="A",AR!O16='Résultats officiels'!O20,AR!V16='Résultats officiels'!V21,'Résultats officiels'!V20=AR!V17),1,"")))</f>
        <v/>
      </c>
      <c r="U16" s="121" t="str">
        <f>IF(OR(I42&lt;2),"E1",T(J41))</f>
        <v>E1</v>
      </c>
      <c r="V16" s="150"/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officiels'!H17,AR!E17='Résultats officiels'!E17,'Résultats officiels'!F17=AR!F17),1,""))</f>
        <v/>
      </c>
      <c r="D17" s="68" t="s">
        <v>101</v>
      </c>
      <c r="E17" s="149"/>
      <c r="F17" s="149"/>
      <c r="G17" s="73" t="s">
        <v>75</v>
      </c>
      <c r="H17" s="95">
        <f t="shared" si="0"/>
        <v>0</v>
      </c>
      <c r="I17" s="101">
        <f>AI17</f>
        <v>1</v>
      </c>
      <c r="J17" s="122" t="str">
        <f>INDEX(AM17:AM20,MATCH(AK17,$AL17:$AL20,0))</f>
        <v>Maroc</v>
      </c>
      <c r="K17" s="103">
        <f>INDEX(AN17:AN20,MATCH(AK17,$AL17:$AL20,0))</f>
        <v>0</v>
      </c>
      <c r="L17" s="104">
        <f>INDEX(AO17:AO20,MATCH(AK17,$AL17:$AL20,0))</f>
        <v>0</v>
      </c>
      <c r="M17" s="103">
        <f>INDEX(AP17:AP20,MATCH(AK17,$AL17:$AL20,0))</f>
        <v>0</v>
      </c>
      <c r="N17" s="123">
        <f>INDEX(AQ17:AQ20,MATCH(AK17,$AL17:$AL20,0))</f>
        <v>0</v>
      </c>
      <c r="O17" s="293"/>
      <c r="P17" s="293"/>
      <c r="Q17" s="97" t="str">
        <f>IF(AND('Résultats officiels'!O16&gt;0,U17='Résultats officiels'!U17),"E",IF(AND('Résultats officiels'!O20&gt;0,'Résultats officiels'!U20=AR!U17),"E",""))</f>
        <v/>
      </c>
      <c r="R17" s="98" t="str">
        <f>IF('Résultats officiels'!O20=0,"",IF(AND(U16='Résultats officiels'!U21,'Résultats officiels'!U20=AR!U17),"A",""))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F2</v>
      </c>
      <c r="V17" s="151"/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2</v>
      </c>
      <c r="AK17" s="19">
        <f>MIN(AL17:AL20)</f>
        <v>2.4500000000000002</v>
      </c>
      <c r="AL17" s="20">
        <f>SUM(BD17:BG17)+2.45</f>
        <v>2.4500000000000002</v>
      </c>
      <c r="AM17" s="21" t="str">
        <f>D16</f>
        <v>Maroc</v>
      </c>
      <c r="AN17" s="22">
        <f>SUM(AR17:AU17)</f>
        <v>0</v>
      </c>
      <c r="AO17" s="23">
        <f>E16+E18+F20</f>
        <v>0</v>
      </c>
      <c r="AP17" s="22">
        <f>F16+F18+E20</f>
        <v>0</v>
      </c>
      <c r="AQ17" s="24">
        <f>AO17-AP17</f>
        <v>0</v>
      </c>
      <c r="AR17" s="22" t="s">
        <v>73</v>
      </c>
      <c r="AS17" s="22">
        <f>IF(ISBLANK(E16),0,IF(E16&gt;F16,3,IF(E16=F16,1,0)))</f>
        <v>0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0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0</v>
      </c>
      <c r="BA17" s="22">
        <f>10000*(AS17+AU17)+(E16-F16+F20-E20)*100+(E16+F20)</f>
        <v>0</v>
      </c>
      <c r="BB17" s="22">
        <f>10000*(AT17+AU17)+(F20-E20+E18-F18)*100+(F20+E18)</f>
        <v>0</v>
      </c>
      <c r="BC17" s="24" t="s">
        <v>73</v>
      </c>
      <c r="BD17" s="23" t="s">
        <v>73</v>
      </c>
      <c r="BE17" s="25">
        <f>IF($AN17&gt;$AN18,-0.5,IF($AN18&gt;$AN17,0.5,IF(AW17,-0.5,IF(AV18,0.5,BU17))))</f>
        <v>0</v>
      </c>
      <c r="BF17" s="25">
        <f>IF($AN17&gt;$AN19,-0.5,IF($AN19&gt;$AN17,0.5,IF(AX17,-0.5,IF(AV19,0.5,BV17))))</f>
        <v>0</v>
      </c>
      <c r="BG17" s="26">
        <f>IF($AN17&gt;$AN20,-0.5,IF($AN20&gt;$AN17,0.5,IF(AY17,-0.5,IF(AV20,0.5,BW17))))</f>
        <v>0</v>
      </c>
      <c r="BH17" s="27" t="b">
        <f>AND(AND(AN17=AN18,AN18=AN19,AN19=AN20),AND(AO17=AO18,AO18=AO19,AO19=AO20),AND(AP17=AP18,AP18=AP19,AP19=AP20))</f>
        <v>1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0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 t="str">
        <f>IF(H18=0,"",IF(H18='Résultats officiels'!H18,1,""))</f>
        <v/>
      </c>
      <c r="C18" s="75" t="str">
        <f>IF(H18=0,"",IF(AND(H18='Résultats officiels'!H18,AR!E18='Résultats officiels'!E18,'Résultats officiels'!F18=AR!F18),1,""))</f>
        <v/>
      </c>
      <c r="D18" s="68" t="str">
        <f>D16</f>
        <v>Maroc</v>
      </c>
      <c r="E18" s="149"/>
      <c r="F18" s="149"/>
      <c r="G18" s="73" t="str">
        <f>D17</f>
        <v>Portugal</v>
      </c>
      <c r="H18" s="95">
        <f t="shared" si="0"/>
        <v>0</v>
      </c>
      <c r="I18" s="106">
        <f>AI18</f>
        <v>1</v>
      </c>
      <c r="J18" s="124" t="str">
        <f>INDEX(AM17:AM20,MATCH(AK18,$AL17:$AL20,0))</f>
        <v>Iran</v>
      </c>
      <c r="K18" s="108">
        <f>INDEX(AN17:AN20,MATCH(AK18,$AL17:$AL20,0))</f>
        <v>0</v>
      </c>
      <c r="L18" s="109">
        <f>INDEX(AO17:AO20,MATCH(AK18,$AL17:$AL20,0))</f>
        <v>0</v>
      </c>
      <c r="M18" s="108">
        <f>INDEX(AP17:AP20,MATCH(AK18,$AL17:$AL20,0))</f>
        <v>0</v>
      </c>
      <c r="N18" s="110">
        <f>INDEX(AQ17:AQ20,MATCH(AK18,$AL17:$AL20,0))</f>
        <v>0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officiels'!U23=AR!U18),"E",""))</f>
        <v/>
      </c>
      <c r="R18" s="98" t="str">
        <f>IF('Résultats officiels'!O18=0,"",IF(AND(U18='Résultats officiels'!U18,'Résultats officiels'!U19=AR!U19),"A",""))</f>
        <v/>
      </c>
      <c r="S18" s="286" t="str">
        <f>IF(O18=0,"",IF(AND(R18="A",O18='Résultats officiels'!O18),1,IF(AND(AR!R19="A",AR!O18='Résultats officiels'!O22),1,"")))</f>
        <v/>
      </c>
      <c r="T18" s="308" t="str">
        <f>IF(O18=0,"",IF(AND(R18="A",O18='Résultats officiels'!O18,V18='Résultats officiels'!V18,'Résultats officiels'!V19=AR!V19),1,IF(AND(AR!R19="A",AR!O18='Résultats officiels'!O22,AR!V18='Résultats officiels'!V23,'Résultats officiels'!V22=AR!V19),1,"")))</f>
        <v/>
      </c>
      <c r="U18" s="121" t="str">
        <f>IF(OR(I58&lt;2),"G1",T(J57))</f>
        <v>G1</v>
      </c>
      <c r="V18" s="150"/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1</v>
      </c>
      <c r="AJ18" s="18">
        <f>ROUND(AK18,0)</f>
        <v>2</v>
      </c>
      <c r="AK18" s="19">
        <f>MAX(MIN(AL17:AL19),MIN(AL17,AL18,AL20),MIN(AL17,AL19,AL20),MIN(AL18:AL20))</f>
        <v>2.46</v>
      </c>
      <c r="AL18" s="28">
        <f>SUM(BD18:BG18)+2.46</f>
        <v>2.46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0</v>
      </c>
      <c r="AQ18" s="24">
        <f>AO18-AP18</f>
        <v>0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0</v>
      </c>
      <c r="BA18" s="22">
        <f>10000*(AR18+AU18)+(F16-E16+F19-E19)*100+(F16+F19)</f>
        <v>0</v>
      </c>
      <c r="BB18" s="22" t="s">
        <v>73</v>
      </c>
      <c r="BC18" s="24">
        <f>10000*(AT18+AU18)+(F19-E19+E21-F21)*100+(F19+E21)</f>
        <v>0</v>
      </c>
      <c r="BD18" s="29">
        <f>-BE17</f>
        <v>0</v>
      </c>
      <c r="BE18" s="22" t="s">
        <v>73</v>
      </c>
      <c r="BF18" s="25">
        <f>IF($AN18&gt;$AN19,-0.5,IF($AN19&gt;$AN18,0.5,IF(AX18,-0.5,IF(AW19,0.5,BV18))))</f>
        <v>0</v>
      </c>
      <c r="BG18" s="26">
        <f>IF($AN18&gt;$AN20,-0.5,IF($AN20&gt;$AN18,0.5,IF(AY18,-0.5,IF(AW20,0.5,BW18))))</f>
        <v>0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 t="str">
        <f>IF(H19=0,"",IF(H19='Résultats officiels'!H19,1,""))</f>
        <v/>
      </c>
      <c r="C19" s="75" t="str">
        <f>IF(H19=0,"",IF(AND(H19='Résultats officiels'!H19,AR!E19='Résultats officiels'!E19,'Résultats officiels'!F19=AR!F19),1,""))</f>
        <v/>
      </c>
      <c r="D19" s="68" t="str">
        <f>G17</f>
        <v>Espagne</v>
      </c>
      <c r="E19" s="149"/>
      <c r="F19" s="149"/>
      <c r="G19" s="73" t="str">
        <f>G16</f>
        <v>Iran</v>
      </c>
      <c r="H19" s="95">
        <f t="shared" si="0"/>
        <v>0</v>
      </c>
      <c r="I19" s="106">
        <f>AI19</f>
        <v>1</v>
      </c>
      <c r="J19" s="68" t="str">
        <f>INDEX(AM17:AM20,MATCH(AK19,$AL17:$AL20,0))</f>
        <v>Portugal</v>
      </c>
      <c r="K19" s="111">
        <f>INDEX(AN17:AN20,MATCH(AK19,$AL17:$AL20,0))</f>
        <v>0</v>
      </c>
      <c r="L19" s="112">
        <f>INDEX(AO17:AO20,MATCH(AK19,$AL17:$AL20,0))</f>
        <v>0</v>
      </c>
      <c r="M19" s="111">
        <f>INDEX(AP17:AP20,MATCH(AK19,$AL17:$AL20,0))</f>
        <v>0</v>
      </c>
      <c r="N19" s="113">
        <f>INDEX(AQ17:AQ20,MATCH(AK19,$AL17:$AL20,0))</f>
        <v>0</v>
      </c>
      <c r="O19" s="293"/>
      <c r="P19" s="293"/>
      <c r="Q19" s="97" t="str">
        <f>IF(AND('Résultats officiels'!O18&gt;0,U19='Résultats officiels'!U19),"E",IF(AND('Résultats officiels'!O22&gt;0,'Résultats officiels'!U22=AR!U19),"E",""))</f>
        <v/>
      </c>
      <c r="R19" s="98" t="str">
        <f>IF('Résultats officiels'!O22=0,"",IF(AND(U18='Résultats officiels'!U23,'Résultats officiels'!U22=AR!U19),"A",""))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H2</v>
      </c>
      <c r="V19" s="151"/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1</v>
      </c>
      <c r="AJ19" s="18">
        <f>ROUND(AK19,0)</f>
        <v>2</v>
      </c>
      <c r="AK19" s="19">
        <f>MIN(MAX(AL17:AL19),MAX(AL17,AL18,AL20),MAX(AL17,AL19,AL20),MAX(AL18:AL20))</f>
        <v>2.4700000000000002</v>
      </c>
      <c r="AL19" s="28">
        <f>SUM(BD19:BG19)+2.47</f>
        <v>2.4700000000000002</v>
      </c>
      <c r="AM19" s="21" t="str">
        <f>D17</f>
        <v>Portugal</v>
      </c>
      <c r="AN19" s="22">
        <f>SUM(AR19:AU19)</f>
        <v>0</v>
      </c>
      <c r="AO19" s="23">
        <f>E17+F18+F21</f>
        <v>0</v>
      </c>
      <c r="AP19" s="22">
        <f>F17+E18+E21</f>
        <v>0</v>
      </c>
      <c r="AQ19" s="24">
        <f>AO19-AP19</f>
        <v>0</v>
      </c>
      <c r="AR19" s="22">
        <f>IF(ISBLANK(F18),0,IF(AT17=3,0,IF(AT17=1,1,3)))</f>
        <v>0</v>
      </c>
      <c r="AS19" s="22">
        <f>IF(ISBLANK(F21),0,IF(F21&gt;E21,3,IF(F21=E21,1,0)))</f>
        <v>0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0</v>
      </c>
      <c r="AW19" s="22" t="b">
        <f>10*(AQ18-AQ19)+AO18-AO19&lt;0</f>
        <v>0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0</v>
      </c>
      <c r="BA19" s="22" t="s">
        <v>73</v>
      </c>
      <c r="BB19" s="22">
        <f>10000*(AR19+AU19)+(E17-F17+F18-E18)*100+(E17+F18)</f>
        <v>0</v>
      </c>
      <c r="BC19" s="24">
        <f>10000*(AS19+AU19)+(E17-F17+F21-E21)*100+(E17+F21)</f>
        <v>0</v>
      </c>
      <c r="BD19" s="29">
        <f>-BF17</f>
        <v>0</v>
      </c>
      <c r="BE19" s="25">
        <f>-BF18</f>
        <v>0</v>
      </c>
      <c r="BF19" s="25" t="s">
        <v>73</v>
      </c>
      <c r="BG19" s="26">
        <f>IF($AN19&gt;$AN20,-0.5,IF($AN20&gt;$AN19,0.5,IF(AY19,-0.5,IF(AX20,0.5,BW19))))</f>
        <v>0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officiels'!H20,AR!E20='Résultats officiels'!E20,'Résultats officiels'!F20=AR!F20),1,""))</f>
        <v/>
      </c>
      <c r="D20" s="68" t="str">
        <f>G17</f>
        <v>Espagne</v>
      </c>
      <c r="E20" s="149"/>
      <c r="F20" s="149"/>
      <c r="G20" s="73" t="str">
        <f>D16</f>
        <v>Maroc</v>
      </c>
      <c r="H20" s="95">
        <f t="shared" si="0"/>
        <v>0</v>
      </c>
      <c r="I20" s="114">
        <f>AI20</f>
        <v>1</v>
      </c>
      <c r="J20" s="71" t="str">
        <f>INDEX(AM17:AM20,MATCH(AK20,$AL17:$AL20,0))</f>
        <v>Espagne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0</v>
      </c>
      <c r="N20" s="117">
        <f>INDEX(AQ17:AQ20,MATCH(AK20,$AL17:$AL20,0))</f>
        <v>0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officiels'!U17=AR!U20),"E",""))</f>
        <v/>
      </c>
      <c r="R20" s="98" t="str">
        <f>IF('Résultats officiels'!O20=0,"",IF(AND(U20='Résultats officiels'!U20,'Résultats officiels'!U21=AR!U21),"A",""))</f>
        <v/>
      </c>
      <c r="S20" s="286" t="str">
        <f>IF(O20=0,"",IF(AND(R20="A",O20='Résultats officiels'!O20),1,IF(AND(AR!R21="A",AR!O20='Résultats officiels'!O16),1,"")))</f>
        <v/>
      </c>
      <c r="T20" s="308" t="str">
        <f>IF(O20=0,"",IF(AND(R20="A",O20='Résultats officiels'!O20,V20='Résultats officiels'!V20,'Résultats officiels'!V21=AR!V21),1,IF(AND(AR!R21="A",AR!O20='Résultats officiels'!O16,AR!V20='Résultats officiels'!V17,'Résultats officiels'!V16=AR!V21),1,"")))</f>
        <v/>
      </c>
      <c r="U20" s="121" t="str">
        <f>IF(OR(I50&lt;2),"F1",T(J49))</f>
        <v>F1</v>
      </c>
      <c r="V20" s="150"/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1</v>
      </c>
      <c r="AJ20" s="18">
        <f>ROUND(AK20,0)</f>
        <v>2</v>
      </c>
      <c r="AK20" s="19">
        <f>MAX(AL17:AL20)</f>
        <v>2.48</v>
      </c>
      <c r="AL20" s="30">
        <f>SUM(BD20:BG20)+2.48</f>
        <v>2.48</v>
      </c>
      <c r="AM20" s="31" t="str">
        <f>G17</f>
        <v>Espagne</v>
      </c>
      <c r="AN20" s="27">
        <f>SUM(AR20:AU20)</f>
        <v>0</v>
      </c>
      <c r="AO20" s="32">
        <f>F17+E19+E20</f>
        <v>0</v>
      </c>
      <c r="AP20" s="27">
        <f>E17+F19+F20</f>
        <v>0</v>
      </c>
      <c r="AQ20" s="33">
        <f>AO20-AP20</f>
        <v>0</v>
      </c>
      <c r="AR20" s="27">
        <f>IF(ISBLANK(E20),0,IF(AU17=3,0,IF(AU17=1,1,3)))</f>
        <v>0</v>
      </c>
      <c r="AS20" s="27">
        <f>IF(ISBLANK(E19),0,IF(AU18=3,0,IF(AU18=1,1,3)))</f>
        <v>0</v>
      </c>
      <c r="AT20" s="27">
        <f>IF(ISBLANK(F17),0,IF(AU19=3,0,IF(AU19=1,1,3)))</f>
        <v>0</v>
      </c>
      <c r="AU20" s="27" t="s">
        <v>73</v>
      </c>
      <c r="AV20" s="32" t="b">
        <f>10*(AQ17-AQ20)+AO17-AO20&lt;0</f>
        <v>0</v>
      </c>
      <c r="AW20" s="27" t="b">
        <f>10*(AQ18-AQ20)+AO18-AO20&lt;0</f>
        <v>0</v>
      </c>
      <c r="AX20" s="27" t="b">
        <f>10*(AQ19-AQ20)+AO19-AO20&lt;0</f>
        <v>0</v>
      </c>
      <c r="AY20" s="33" t="s">
        <v>73</v>
      </c>
      <c r="AZ20" s="32" t="s">
        <v>73</v>
      </c>
      <c r="BA20" s="27">
        <f>10000*(AR20+AS20)+(E19-F19+E20-F20)*100+(E19+E20)</f>
        <v>0</v>
      </c>
      <c r="BB20" s="27">
        <f>10000*(AR20+AT20)+(E20-F20+F17-E17)*100+(E20+F17)</f>
        <v>0</v>
      </c>
      <c r="BC20" s="33">
        <f>10000*(AS20+AT20)+(E19-F19+F17-E17)*100+(E19+F17)</f>
        <v>0</v>
      </c>
      <c r="BD20" s="34">
        <f>-BG17</f>
        <v>0</v>
      </c>
      <c r="BE20" s="35">
        <f>-BG18</f>
        <v>0</v>
      </c>
      <c r="BF20" s="35">
        <f>-BG19</f>
        <v>0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officiels'!H21,AR!E21='Résultats officiels'!E21,'Résultats officiels'!F21=AR!F21),1,""))</f>
        <v/>
      </c>
      <c r="D21" s="71" t="str">
        <f>G16</f>
        <v>Iran</v>
      </c>
      <c r="E21" s="149"/>
      <c r="F21" s="149"/>
      <c r="G21" s="74" t="str">
        <f>D17</f>
        <v>Portugal</v>
      </c>
      <c r="H21" s="95">
        <f t="shared" si="0"/>
        <v>0</v>
      </c>
      <c r="I21" s="118"/>
      <c r="J21" s="119" t="str">
        <f>IF(OR(I19&lt;3,I18&lt;2),"TIRAGE AU SORT !!!"," ")</f>
        <v>TIRAGE AU SORT !!!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officiels'!U16=AR!U21),"E",""))</f>
        <v/>
      </c>
      <c r="R21" s="98" t="str">
        <f>IF('Résultats officiels'!O16=0,"",IF(AND(U20='Résultats officiels'!U17,'Résultats officiels'!U16=AR!U21),"A",""))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E2</v>
      </c>
      <c r="V21" s="151"/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officiels'!U19=AR!U22),"E",""))</f>
        <v/>
      </c>
      <c r="R22" s="98" t="str">
        <f>IF('Résultats officiels'!O22=0,"",IF(AND(U22='Résultats officiels'!U22,'Résultats officiels'!U23=AR!U23),"A",""))</f>
        <v/>
      </c>
      <c r="S22" s="286" t="str">
        <f>IF(O22=0,"",IF(AND(R22="A",O22='Résultats officiels'!O22),1,IF(AND(AR!R23="A",AR!O22='Résultats officiels'!O18),1,"")))</f>
        <v/>
      </c>
      <c r="T22" s="308" t="str">
        <f>IF(O22=0,"",IF(AND(R22="A",O22='Résultats officiels'!O22,V22='Résultats officiels'!V22,'Résultats officiels'!V23=AR!V23),1,IF(AND(AR!R23="A",AR!O22='Résultats officiels'!O18,AR!V22='Résultats officiels'!V19,'Résultats officiels'!V18=AR!V23),1,"")))</f>
        <v/>
      </c>
      <c r="U22" s="121" t="str">
        <f>IF(OR(I66&lt;2),"H1",T(J65))</f>
        <v>H1</v>
      </c>
      <c r="V22" s="150"/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officiels'!U18=AR!U23),"E",""))</f>
        <v/>
      </c>
      <c r="R23" s="98" t="str">
        <f>IF('Résultats officiels'!O18=0,"",IF(AND(U22='Résultats officiels'!U19,'Résultats officiels'!U18=AR!U23),"A",""))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G2</v>
      </c>
      <c r="V23" s="151"/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 t="str">
        <f>IF(H24=0,"",IF(H24='Résultats officiels'!H24,1,""))</f>
        <v/>
      </c>
      <c r="C24" s="75" t="str">
        <f>IF(H24=0,"",IF(AND(H24='Résultats officiels'!H24,AR!E24='Résultats officiels'!E24,'Résultats officiels'!F24=AR!F24),1,""))</f>
        <v/>
      </c>
      <c r="D24" s="67" t="s">
        <v>88</v>
      </c>
      <c r="E24" s="149"/>
      <c r="F24" s="149"/>
      <c r="G24" s="72" t="s">
        <v>76</v>
      </c>
      <c r="H24" s="95">
        <f t="shared" si="0"/>
        <v>0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officiels'!H25,AR!E25='Résultats officiels'!E25,'Résultats officiels'!F25=AR!F25),1,""))</f>
        <v/>
      </c>
      <c r="D25" s="68" t="s">
        <v>125</v>
      </c>
      <c r="E25" s="149"/>
      <c r="F25" s="149"/>
      <c r="G25" s="73" t="s">
        <v>126</v>
      </c>
      <c r="H25" s="95">
        <f t="shared" si="0"/>
        <v>0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0</v>
      </c>
      <c r="L25" s="104">
        <f>INDEX(AO25:AO28,MATCH(AK25,$AL25:$AL28,0))</f>
        <v>0</v>
      </c>
      <c r="M25" s="103">
        <f>INDEX(AP25:AP28,MATCH(AK25,$AL25:$AL28,0))</f>
        <v>0</v>
      </c>
      <c r="N25" s="123">
        <f>INDEX(AQ25:AQ28,MATCH(AK25,$AL25:$AL28,0))</f>
        <v>0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2</v>
      </c>
      <c r="AK25" s="19">
        <f>MIN(AL25:AL28)</f>
        <v>2.4500000000000002</v>
      </c>
      <c r="AL25" s="20">
        <f>SUM(BD25:BG25)+2.45</f>
        <v>2.4500000000000002</v>
      </c>
      <c r="AM25" s="21" t="str">
        <f>D24</f>
        <v>France</v>
      </c>
      <c r="AN25" s="22">
        <f>SUM(AR25:AU25)</f>
        <v>0</v>
      </c>
      <c r="AO25" s="23">
        <f>E24+E26+F28</f>
        <v>0</v>
      </c>
      <c r="AP25" s="22">
        <f>F24+F26+E28</f>
        <v>0</v>
      </c>
      <c r="AQ25" s="24">
        <f>AO25-AP25</f>
        <v>0</v>
      </c>
      <c r="AR25" s="22" t="s">
        <v>73</v>
      </c>
      <c r="AS25" s="22">
        <f>IF(ISBLANK(E24),0,IF(E24&gt;F24,3,IF(E24=F24,1,0)))</f>
        <v>0</v>
      </c>
      <c r="AT25" s="22">
        <f>IF(ISBLANK(E26),0,IF(E26&gt;F26,3,IF(E26=F26,1,0)))</f>
        <v>0</v>
      </c>
      <c r="AU25" s="22">
        <f>IF(ISBLANK(F28),0,IF(F28&gt;E28,3,IF(F28=E28,1,0)))</f>
        <v>0</v>
      </c>
      <c r="AV25" s="23" t="s">
        <v>73</v>
      </c>
      <c r="AW25" s="22" t="b">
        <f>(10*(AQ25-AQ26)+AO25-AO26&gt;0)</f>
        <v>0</v>
      </c>
      <c r="AX25" s="22" t="b">
        <f>10*(AQ25-AQ27)+AO25-AO27&gt;0</f>
        <v>0</v>
      </c>
      <c r="AY25" s="24" t="b">
        <f>10*(AQ25-AQ28)+AO25-AO28&gt;0</f>
        <v>0</v>
      </c>
      <c r="AZ25" s="23">
        <f>10000*(AS25+AT25)+(E26-F26+E24-F24)*100+(E26+E24)</f>
        <v>0</v>
      </c>
      <c r="BA25" s="22">
        <f>10000*(AS25+AU25)+(E24-F24+F28-E28)*100+(E24+F28)</f>
        <v>0</v>
      </c>
      <c r="BB25" s="22">
        <f>10000*(AT25+AU25)+(F28-E28+E26-F26)*100+(F28+E26)</f>
        <v>0</v>
      </c>
      <c r="BC25" s="24" t="s">
        <v>73</v>
      </c>
      <c r="BD25" s="23" t="s">
        <v>73</v>
      </c>
      <c r="BE25" s="25">
        <f>IF($AN25&gt;$AN26,-0.5,IF($AN26&gt;$AN25,0.5,IF(AW25,-0.5,IF(AV26,0.5,BU25))))</f>
        <v>0</v>
      </c>
      <c r="BF25" s="25">
        <f>IF($AN25&gt;$AN27,-0.5,IF($AN27&gt;$AN25,0.5,IF(AX25,-0.5,IF(AV27,0.5,BV25))))</f>
        <v>0</v>
      </c>
      <c r="BG25" s="26">
        <f>IF($AN25&gt;$AN28,-0.5,IF($AN28&gt;$AN25,0.5,IF(AY25,-0.5,IF(AV28,0.5,BW25))))</f>
        <v>0</v>
      </c>
      <c r="BH25" s="27" t="b">
        <f>AND(AND(AN25=AN26,AN26=AN27,AN27=AN28),AND(AO25=AO26,AO26=AO27,AO27=AO28),AND(AP25=AP26,AP26=AP27,AP27=AP28))</f>
        <v>1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0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 t="str">
        <f>IF(H26=0,"",IF(H26='Résultats officiels'!H26,1,""))</f>
        <v/>
      </c>
      <c r="C26" s="75" t="str">
        <f>IF(H26=0,"",IF(AND(H26='Résultats officiels'!H26,AR!E26='Résultats officiels'!E26,'Résultats officiels'!F26=AR!F26),1,""))</f>
        <v/>
      </c>
      <c r="D26" s="68" t="str">
        <f>D24</f>
        <v>France</v>
      </c>
      <c r="E26" s="149"/>
      <c r="F26" s="149"/>
      <c r="G26" s="73" t="str">
        <f>D25</f>
        <v>Pérou</v>
      </c>
      <c r="H26" s="95">
        <f t="shared" si="0"/>
        <v>0</v>
      </c>
      <c r="I26" s="106">
        <f>AI26</f>
        <v>1</v>
      </c>
      <c r="J26" s="124" t="str">
        <f>INDEX(AM25:AM28,MATCH(AK26,$AL25:$AL28,0))</f>
        <v>Australie</v>
      </c>
      <c r="K26" s="108">
        <f>INDEX(AN25:AN28,MATCH(AK26,$AL25:$AL28,0))</f>
        <v>0</v>
      </c>
      <c r="L26" s="109">
        <f>INDEX(AO25:AO28,MATCH(AK26,$AL25:$AL28,0))</f>
        <v>0</v>
      </c>
      <c r="M26" s="108">
        <f>INDEX(AP25:AP28,MATCH(AK26,$AL25:$AL28,0))</f>
        <v>0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officiels'!U28=AR!U26),"E",""))</f>
        <v/>
      </c>
      <c r="R26" s="98" t="str">
        <f>IF('Résultats officiels'!O26=0,"",IF(AND(U26='Résultats officiels'!U26,'Résultats officiels'!U27=AR!U27),"A",""))</f>
        <v/>
      </c>
      <c r="S26" s="286" t="str">
        <f>IF(O26=0,"",IF(AND(R26="A",O26='Résultats officiels'!O26),1,IF(AND(AR!R27="A",AR!O26='Résultats officiels'!O28),1,"")))</f>
        <v/>
      </c>
      <c r="T26" s="287" t="str">
        <f>IF(O26=0,"",IF(AND(R26="A",O26='Résultats officiels'!O26,V26='Résultats officiels'!V26,'Résultats officiels'!V27=AR!V27),1,IF(AND(AR!R27="A",AR!O26='Résultats officiels'!O28,AR!V26='Résultats officiels'!V28,'Résultats officiels'!V29=AR!V27),1,"")))</f>
        <v/>
      </c>
      <c r="U26" s="125" t="str">
        <f>IF(100*V8+W8&gt;100*V9+W9,U8,IF(100*V8+W8&lt;100*V9+W9,U9,CONCATENATE(U8," ou ",U9)))</f>
        <v>A1 ou B2</v>
      </c>
      <c r="V26" s="150"/>
      <c r="W26" s="100"/>
      <c r="X26" s="95">
        <f>IF(100*V8+W8&gt;100*V9+W9,1,IF(100*V8+W8&lt;100*V9+W9,1,0))</f>
        <v>0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1</v>
      </c>
      <c r="AJ26" s="18">
        <f>ROUND(AK26,0)</f>
        <v>2</v>
      </c>
      <c r="AK26" s="19">
        <f>MAX(MIN(AL25:AL27),MIN(AL25,AL26,AL28),MIN(AL25,AL27,AL28),MIN(AL26:AL28))</f>
        <v>2.46</v>
      </c>
      <c r="AL26" s="28">
        <f>SUM(BD26:BG26)+2.46</f>
        <v>2.46</v>
      </c>
      <c r="AM26" s="21" t="str">
        <f>G24</f>
        <v>Australie</v>
      </c>
      <c r="AN26" s="22">
        <f>SUM(AR26:AU26)</f>
        <v>0</v>
      </c>
      <c r="AO26" s="23">
        <f>F24+F27+E29</f>
        <v>0</v>
      </c>
      <c r="AP26" s="22">
        <f>E24+E27+F29</f>
        <v>0</v>
      </c>
      <c r="AQ26" s="24">
        <f>AO26-AP26</f>
        <v>0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0</v>
      </c>
      <c r="BA26" s="22">
        <f>10000*(AR26+AU26)+(F24-E24+F27-E27)*100+(F24+F27)</f>
        <v>0</v>
      </c>
      <c r="BB26" s="22" t="s">
        <v>73</v>
      </c>
      <c r="BC26" s="24">
        <f>10000*(AT26+AU26)+(F27-E27+E29-F29)*100+(F27+E29)</f>
        <v>0</v>
      </c>
      <c r="BD26" s="29">
        <f>-BE25</f>
        <v>0</v>
      </c>
      <c r="BE26" s="22" t="s">
        <v>73</v>
      </c>
      <c r="BF26" s="25">
        <f>IF($AN26&gt;$AN27,-0.5,IF($AN27&gt;$AN26,0.5,IF(AX26,-0.5,IF(AW27,0.5,BV26))))</f>
        <v>0</v>
      </c>
      <c r="BG26" s="26">
        <f>IF($AN26&gt;$AN28,-0.5,IF($AN28&gt;$AN26,0.5,IF(AY26,-0.5,IF(AW28,0.5,BW26))))</f>
        <v>0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officiels'!H27,AR!E27='Résultats officiels'!E27,'Résultats officiels'!F27=AR!F27),1,""))</f>
        <v/>
      </c>
      <c r="D27" s="68" t="str">
        <f>G25</f>
        <v>Danemark</v>
      </c>
      <c r="E27" s="149"/>
      <c r="F27" s="149"/>
      <c r="G27" s="73" t="str">
        <f>G24</f>
        <v>Australie</v>
      </c>
      <c r="H27" s="95">
        <f t="shared" si="0"/>
        <v>0</v>
      </c>
      <c r="I27" s="106">
        <f>AI27</f>
        <v>1</v>
      </c>
      <c r="J27" s="68" t="str">
        <f>INDEX(AM25:AM28,MATCH(AK27,$AL25:$AL28,0))</f>
        <v>Pérou</v>
      </c>
      <c r="K27" s="111">
        <f>INDEX(AN25:AN28,MATCH(AK27,$AL25:$AL28,0))</f>
        <v>0</v>
      </c>
      <c r="L27" s="112">
        <f>INDEX(AO25:AO28,MATCH(AK27,$AL25:$AL28,0))</f>
        <v>0</v>
      </c>
      <c r="M27" s="111">
        <f>INDEX(AP25:AP28,MATCH(AK27,$AL25:$AL28,0))</f>
        <v>0</v>
      </c>
      <c r="N27" s="113">
        <f>INDEX(AQ25:AQ28,MATCH(AK27,$AL25:$AL28,0))</f>
        <v>0</v>
      </c>
      <c r="O27" s="293"/>
      <c r="P27" s="293"/>
      <c r="Q27" s="97" t="str">
        <f>IF(AND('Résultats officiels'!O26&gt;0,U27='Résultats officiels'!U27),"E",IF(AND('Résultats officiels'!O28&gt;0,'Résultats officiels'!U29=AR!U27),"E",""))</f>
        <v/>
      </c>
      <c r="R27" s="98" t="str">
        <f>IF('Résultats officiels'!O28=0,"",IF(AND(U26='Résultats officiels'!U28,'Résultats officiels'!U29=AR!U27),"A",""))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C1 ou D2</v>
      </c>
      <c r="V27" s="151"/>
      <c r="W27" s="100"/>
      <c r="X27" s="95">
        <f>IF(100*V10+W10&gt;100*V11+W11,1,IF(100*V10+W10&lt;100*V11+W11,1,0))</f>
        <v>0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1</v>
      </c>
      <c r="AJ27" s="18">
        <f>ROUND(AK27,0)</f>
        <v>2</v>
      </c>
      <c r="AK27" s="19">
        <f>MIN(MAX(AL25:AL27),MAX(AL25,AL26,AL28),MAX(AL25,AL27,AL28),MAX(AL26:AL28))</f>
        <v>2.4700000000000002</v>
      </c>
      <c r="AL27" s="28">
        <f>SUM(BD27:BG27)+2.47</f>
        <v>2.4700000000000002</v>
      </c>
      <c r="AM27" s="21" t="str">
        <f>D25</f>
        <v>Pérou</v>
      </c>
      <c r="AN27" s="22">
        <f>SUM(AR27:AU27)</f>
        <v>0</v>
      </c>
      <c r="AO27" s="23">
        <f>E25+F26+F29</f>
        <v>0</v>
      </c>
      <c r="AP27" s="22">
        <f>F25+E26+E29</f>
        <v>0</v>
      </c>
      <c r="AQ27" s="24">
        <f>AO27-AP27</f>
        <v>0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0</v>
      </c>
      <c r="BA27" s="22" t="s">
        <v>73</v>
      </c>
      <c r="BB27" s="22">
        <f>10000*(AR27+AU27)+(E25-F25+F26-E26)*100+(E25+F26)</f>
        <v>0</v>
      </c>
      <c r="BC27" s="24">
        <f>10000*(AS27+AU27)+(E25-F25+F29-E29)*100+(E25+F29)</f>
        <v>0</v>
      </c>
      <c r="BD27" s="29">
        <f>-BF25</f>
        <v>0</v>
      </c>
      <c r="BE27" s="25">
        <f>-BF26</f>
        <v>0</v>
      </c>
      <c r="BF27" s="25" t="s">
        <v>73</v>
      </c>
      <c r="BG27" s="26">
        <f>IF($AN27&gt;$AN28,-0.5,IF($AN28&gt;$AN27,0.5,IF(AY27,-0.5,IF(AX28,0.5,BW27))))</f>
        <v>0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officiels'!H28,AR!E28='Résultats officiels'!E28,'Résultats officiels'!F28=AR!F28),1,""))</f>
        <v/>
      </c>
      <c r="D28" s="68" t="str">
        <f>G25</f>
        <v>Danemark</v>
      </c>
      <c r="E28" s="149"/>
      <c r="F28" s="149"/>
      <c r="G28" s="73" t="str">
        <f>D24</f>
        <v>France</v>
      </c>
      <c r="H28" s="95">
        <f t="shared" si="0"/>
        <v>0</v>
      </c>
      <c r="I28" s="114">
        <f>AI28</f>
        <v>1</v>
      </c>
      <c r="J28" s="71" t="str">
        <f>INDEX(AM25:AM28,MATCH(AK28,$AL25:$AL28,0))</f>
        <v>Danemark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0</v>
      </c>
      <c r="N28" s="117">
        <f>INDEX(AQ25:AQ28,MATCH(AK28,$AL25:$AL28,0))</f>
        <v>0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officiels'!U26=AR!U28),"E",""))</f>
        <v/>
      </c>
      <c r="R28" s="98" t="str">
        <f>IF('Résultats officiels'!O28=0,"",IF(AND(U28='Résultats officiels'!U28,'Résultats officiels'!U29=AR!U29),"A",""))</f>
        <v/>
      </c>
      <c r="S28" s="286" t="str">
        <f>IF(O28=0,"",IF(AND(R28="A",O28='Résultats officiels'!O28),1,IF(AND(AR!R29="A",AR!O28='Résultats officiels'!O26),1,"")))</f>
        <v/>
      </c>
      <c r="T28" s="287" t="str">
        <f>IF(O28=0,"",IF(AND(R28="A",O28='Résultats officiels'!O28,V28='Résultats officiels'!V28,'Résultats officiels'!V29=AR!V29),1,IF(AND(AR!R29="A",AR!O28='Résultats officiels'!O26,AR!V28='Résultats officiels'!V26,'Résultats officiels'!V27=AR!V29),1,"")))</f>
        <v/>
      </c>
      <c r="U28" s="125" t="str">
        <f>IF(100*V12+W12&gt;100*V13+W13,U12,IF(100*V12+W12&lt;100*V13+W13,U13,CONCATENATE(U12," ou ",U13)))</f>
        <v>B1 ou A2</v>
      </c>
      <c r="V28" s="150"/>
      <c r="W28" s="100"/>
      <c r="X28" s="95">
        <f>IF(100*V12+W12&gt;100*V13+W13,1,IF(100*V12+W12&lt;100*V13+W13,1,0))</f>
        <v>0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1</v>
      </c>
      <c r="AJ28" s="18">
        <f>ROUND(AK28,0)</f>
        <v>2</v>
      </c>
      <c r="AK28" s="19">
        <f>MAX(AL25:AL28)</f>
        <v>2.48</v>
      </c>
      <c r="AL28" s="30">
        <f>SUM(BD28:BG28)+2.48</f>
        <v>2.48</v>
      </c>
      <c r="AM28" s="31" t="str">
        <f>G25</f>
        <v>Danemark</v>
      </c>
      <c r="AN28" s="27">
        <f>SUM(AR28:AU28)</f>
        <v>0</v>
      </c>
      <c r="AO28" s="32">
        <f>F25+E27+E28</f>
        <v>0</v>
      </c>
      <c r="AP28" s="27">
        <f>E25+F27+F28</f>
        <v>0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0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0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0</v>
      </c>
      <c r="BB28" s="27">
        <f>10000*(AR28+AT28)+(E28-F28+F25-E25)*100+(E28+F25)</f>
        <v>0</v>
      </c>
      <c r="BC28" s="33">
        <f>10000*(AS28+AT28)+(E27-F27+F25-E25)*100+(E27+F25)</f>
        <v>0</v>
      </c>
      <c r="BD28" s="34">
        <f>-BG25</f>
        <v>0</v>
      </c>
      <c r="BE28" s="35">
        <f>-BG26</f>
        <v>0</v>
      </c>
      <c r="BF28" s="35">
        <f>-BG27</f>
        <v>0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officiels'!H29,AR!E29='Résultats officiels'!E29,'Résultats officiels'!F29=AR!F29),1,""))</f>
        <v/>
      </c>
      <c r="D29" s="71" t="str">
        <f>G24</f>
        <v>Australie</v>
      </c>
      <c r="E29" s="149"/>
      <c r="F29" s="149"/>
      <c r="G29" s="74" t="str">
        <f>D25</f>
        <v>Pérou</v>
      </c>
      <c r="H29" s="95">
        <f t="shared" si="0"/>
        <v>0</v>
      </c>
      <c r="I29" s="118"/>
      <c r="J29" s="119" t="str">
        <f>IF(OR(I27&lt;3,I26&lt;2),"TIRAGE AU SORT !!!"," ")</f>
        <v>TIRAGE AU SORT !!!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officiels'!U27=AR!U29),"E",""))</f>
        <v/>
      </c>
      <c r="R29" s="98" t="str">
        <f>IF('Résultats officiels'!O26=0,"",IF(AND(U28='Résultats officiels'!U26,'Résultats officiels'!U27=AR!U29),"A",""))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D1 ou C2</v>
      </c>
      <c r="V29" s="151"/>
      <c r="W29" s="100"/>
      <c r="X29" s="95">
        <f>IF(100*V14+W14&gt;100*V15+W15,1,IF(100*V14+W14&lt;100*V15+W15,1,0))</f>
        <v>0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officiels'!U32=AR!U30),"E",""))</f>
        <v/>
      </c>
      <c r="R30" s="98" t="str">
        <f>IF('Résultats officiels'!O30=0,"",IF(AND(U30='Résultats officiels'!U30,'Résultats officiels'!U31=AR!U31),"A",""))</f>
        <v/>
      </c>
      <c r="S30" s="286" t="str">
        <f>IF(O30=0,"",IF(AND(R30="A",O30='Résultats officiels'!O30),1,IF(AND(AR!R31="A",AR!O30='Résultats officiels'!O32),1,"")))</f>
        <v/>
      </c>
      <c r="T30" s="287" t="str">
        <f>IF(O30=0,"",IF(AND(R30="A",O30='Résultats officiels'!O30,V30='Résultats officiels'!V30,'Résultats officiels'!V31=AR!V31),1,IF(AND(AR!R31="A",AR!O30='Résultats officiels'!O32,AR!V30='Résultats officiels'!V32,'Résultats officiels'!V33=AR!V31),1,"")))</f>
        <v/>
      </c>
      <c r="U30" s="125" t="str">
        <f>IF(100*V16+W16&gt;100*V17+W17,U16,IF(100*V16+W16&lt;100*V17+W17,U17,CONCATENATE(U16," ou ",U17)))</f>
        <v>E1 ou F2</v>
      </c>
      <c r="V30" s="150"/>
      <c r="W30" s="100"/>
      <c r="X30" s="95">
        <f>IF(100*V16+W16&gt;100*V17+W17,1,IF(100*V16+W16&lt;100*V17+W17,1,0))</f>
        <v>0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officiels'!U33=AR!U31),"E",""))</f>
        <v/>
      </c>
      <c r="R31" s="98" t="str">
        <f>IF('Résultats officiels'!O32=0,"",IF(AND(U30='Résultats officiels'!U32,'Résultats officiels'!U33=AR!U31),"A",""))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G1 ou H2</v>
      </c>
      <c r="V31" s="151"/>
      <c r="W31" s="100"/>
      <c r="X31" s="95">
        <f>IF(100*V18+W18&gt;100*V19+W19,1,IF(100*V18+W18&lt;100*V19+W19,1,0))</f>
        <v>0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officiels'!H32,AR!E32='Résultats officiels'!E32,'Résultats officiels'!F32=AR!F32),1,""))</f>
        <v/>
      </c>
      <c r="D32" s="67" t="s">
        <v>94</v>
      </c>
      <c r="E32" s="217"/>
      <c r="F32" s="217"/>
      <c r="G32" s="72" t="s">
        <v>127</v>
      </c>
      <c r="H32" s="95">
        <f t="shared" si="0"/>
        <v>0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officiels'!U30=AR!U32),"E",""))</f>
        <v/>
      </c>
      <c r="R32" s="98" t="str">
        <f>IF('Résultats officiels'!O32=0,"",IF(AND(U32='Résultats officiels'!U32,'Résultats officiels'!U33=AR!U33),"A",""))</f>
        <v/>
      </c>
      <c r="S32" s="286" t="str">
        <f>IF(O32=0,"",IF(AND(R32="A",O32='Résultats officiels'!O32),1,IF(AND(AR!R33="A",AR!O32='Résultats officiels'!O30),1,"")))</f>
        <v/>
      </c>
      <c r="T32" s="287" t="str">
        <f>IF(O32=0,"",IF(AND(R32="A",O32='Résultats officiels'!O32,V32='Résultats officiels'!V32,'Résultats officiels'!V33=AR!V33),1,IF(AND(AR!R33="A",AR!O32='Résultats officiels'!O30,AR!V32='Résultats officiels'!V30,'Résultats officiels'!V31=AR!V33),1,"")))</f>
        <v/>
      </c>
      <c r="U32" s="125" t="str">
        <f>IF(100*V20+W20&gt;100*V21+W21,U20,IF(100*V20+W20&lt;100*V21+W21,U21,CONCATENATE(U20," ou ",U21)))</f>
        <v>F1 ou E2</v>
      </c>
      <c r="V32" s="150"/>
      <c r="W32" s="100"/>
      <c r="X32" s="95">
        <f>IF(100*V20+W20&gt;100*V21+W21,1,IF(100*V20+W20&lt;100*V21+W21,1,0))</f>
        <v>0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officiels'!H33,AR!E33='Résultats officiels'!E33,'Résultats officiels'!F33=AR!F33),1,""))</f>
        <v/>
      </c>
      <c r="D33" s="68" t="s">
        <v>37</v>
      </c>
      <c r="E33" s="217"/>
      <c r="F33" s="217"/>
      <c r="G33" s="73" t="s">
        <v>97</v>
      </c>
      <c r="H33" s="95">
        <f t="shared" si="0"/>
        <v>0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0</v>
      </c>
      <c r="L33" s="104">
        <f>INDEX(AO33:AO36,MATCH(AK33,$AL33:$AL36,0))</f>
        <v>0</v>
      </c>
      <c r="M33" s="103">
        <f>INDEX(AP33:AP36,MATCH(AK33,$AL33:$AL36,0))</f>
        <v>0</v>
      </c>
      <c r="N33" s="123">
        <f>INDEX(AQ33:AQ36,MATCH(AK33,$AL33:$AL36,0))</f>
        <v>0</v>
      </c>
      <c r="O33" s="293"/>
      <c r="P33" s="293"/>
      <c r="Q33" s="97" t="str">
        <f>IF(AND('Résultats officiels'!O32&gt;0,U33='Résultats officiels'!U33),"E",IF(AND('Résultats officiels'!O30&gt;0,'Résultats officiels'!U31=AR!U33),"E",""))</f>
        <v/>
      </c>
      <c r="R33" s="98" t="str">
        <f>IF('Résultats officiels'!O30=0,"",IF(AND(U32='Résultats officiels'!U30,'Résultats officiels'!U31=AR!U33),"A",""))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H1 ou G2</v>
      </c>
      <c r="V33" s="151"/>
      <c r="W33" s="100"/>
      <c r="X33" s="95">
        <f>IF(100*V22+W22&gt;100*V23+W23,1,IF(100*V22+W22&lt;100*V23+W23,1,0))</f>
        <v>0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2</v>
      </c>
      <c r="AK33" s="19">
        <f>MIN(AL33:AL36)</f>
        <v>2.4500000000000002</v>
      </c>
      <c r="AL33" s="20">
        <f>SUM(BD33:BG33)+2.45</f>
        <v>2.4500000000000002</v>
      </c>
      <c r="AM33" s="21" t="str">
        <f>D32</f>
        <v>Argentine</v>
      </c>
      <c r="AN33" s="22">
        <f>SUM(AR33:AU33)</f>
        <v>0</v>
      </c>
      <c r="AO33" s="23">
        <f>E32+E34+F36</f>
        <v>0</v>
      </c>
      <c r="AP33" s="22">
        <f>F32+F34+E36</f>
        <v>0</v>
      </c>
      <c r="AQ33" s="24">
        <f>AO33-AP33</f>
        <v>0</v>
      </c>
      <c r="AR33" s="22" t="s">
        <v>73</v>
      </c>
      <c r="AS33" s="22">
        <f>IF(ISBLANK(E32),0,IF(E32&gt;F32,3,IF(E32=F32,1,0)))</f>
        <v>0</v>
      </c>
      <c r="AT33" s="22">
        <f>IF(ISBLANK(E34),0,IF(E34&gt;F34,3,IF(E34=F34,1,0)))</f>
        <v>0</v>
      </c>
      <c r="AU33" s="22">
        <f>IF(ISBLANK(F36),0,IF(F36&gt;E36,3,IF(F36=E36,1,0)))</f>
        <v>0</v>
      </c>
      <c r="AV33" s="23" t="s">
        <v>73</v>
      </c>
      <c r="AW33" s="22" t="b">
        <f>(10*(AQ33-AQ34)+AO33-AO34&gt;0)</f>
        <v>0</v>
      </c>
      <c r="AX33" s="22" t="b">
        <f>10*(AQ33-AQ35)+AO33-AO35&gt;0</f>
        <v>0</v>
      </c>
      <c r="AY33" s="24" t="b">
        <f>10*(AQ33-AQ36)+AO33-AO36&gt;0</f>
        <v>0</v>
      </c>
      <c r="AZ33" s="23">
        <f>10000*(AS33+AT33)+(E34-F34+E32-F32)*100+(E34+E32)</f>
        <v>0</v>
      </c>
      <c r="BA33" s="22">
        <f>10000*(AS33+AU33)+(E32-F32+F36-E36)*100+(E32+F36)</f>
        <v>0</v>
      </c>
      <c r="BB33" s="22">
        <f>10000*(AT33+AU33)+(F36-E36+E34-F34)*100+(F36+E34)</f>
        <v>0</v>
      </c>
      <c r="BC33" s="24" t="s">
        <v>73</v>
      </c>
      <c r="BD33" s="23" t="s">
        <v>73</v>
      </c>
      <c r="BE33" s="25">
        <f>IF($AN33&gt;$AN34,-0.5,IF($AN34&gt;$AN33,0.5,IF(AW33,-0.5,IF(AV34,0.5,BU33))))</f>
        <v>0</v>
      </c>
      <c r="BF33" s="25">
        <f>IF($AN33&gt;$AN35,-0.5,IF($AN35&gt;$AN33,0.5,IF(AX33,-0.5,IF(AV35,0.5,BV33))))</f>
        <v>0</v>
      </c>
      <c r="BG33" s="26">
        <f>IF($AN33&gt;$AN36,-0.5,IF($AN36&gt;$AN33,0.5,IF(AY33,-0.5,IF(AV36,0.5,BW33))))</f>
        <v>0</v>
      </c>
      <c r="BH33" s="27" t="b">
        <f>AND(AND(AN33=AN34,AN34=AN35,AN35=AN36),AND(AO33=AO34,AO34=AO35,AO35=AO36),AND(AP33=AP34,AP34=AP35,AP35=AP36))</f>
        <v>1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0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officiels'!H34,AR!E34='Résultats officiels'!E34,'Résultats officiels'!F34=AR!F34),1,""))</f>
        <v/>
      </c>
      <c r="D34" s="68" t="str">
        <f>D32</f>
        <v>Argentine</v>
      </c>
      <c r="E34" s="149"/>
      <c r="F34" s="149"/>
      <c r="G34" s="73" t="str">
        <f>D33</f>
        <v>Croatie</v>
      </c>
      <c r="H34" s="95">
        <f t="shared" si="0"/>
        <v>0</v>
      </c>
      <c r="I34" s="106">
        <f>AI34</f>
        <v>1</v>
      </c>
      <c r="J34" s="124" t="str">
        <f>INDEX(AM33:AM36,MATCH(AK34,$AL33:$AL36,0))</f>
        <v>Islande</v>
      </c>
      <c r="K34" s="108">
        <f>INDEX(AN33:AN36,MATCH(AK34,$AL33:$AL36,0))</f>
        <v>0</v>
      </c>
      <c r="L34" s="109">
        <f>INDEX(AO33:AO36,MATCH(AK34,$AL33:$AL36,0))</f>
        <v>0</v>
      </c>
      <c r="M34" s="108">
        <f>INDEX(AP33:AP36,MATCH(AK34,$AL33:$AL36,0))</f>
        <v>0</v>
      </c>
      <c r="N34" s="110">
        <f>INDEX(AQ33:AQ36,MATCH(AK34,$AL33:$AL36,0))</f>
        <v>0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1</v>
      </c>
      <c r="AJ34" s="18">
        <f>ROUND(AK34,0)</f>
        <v>2</v>
      </c>
      <c r="AK34" s="19">
        <f>MAX(MIN(AL33:AL35),MIN(AL33,AL34,AL36),MIN(AL33,AL35,AL36),MIN(AL34:AL36))</f>
        <v>2.46</v>
      </c>
      <c r="AL34" s="28">
        <f>SUM(BD34:BG34)+2.46</f>
        <v>2.46</v>
      </c>
      <c r="AM34" s="21" t="str">
        <f>G32</f>
        <v>Islande</v>
      </c>
      <c r="AN34" s="22">
        <f>SUM(AR34:AU34)</f>
        <v>0</v>
      </c>
      <c r="AO34" s="23">
        <f>F32+F35+E37</f>
        <v>0</v>
      </c>
      <c r="AP34" s="22">
        <f>E32+E35+F37</f>
        <v>0</v>
      </c>
      <c r="AQ34" s="24">
        <f>AO34-AP34</f>
        <v>0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0</v>
      </c>
      <c r="BA34" s="22">
        <f>10000*(AR34+AU34)+(F32-E32+F35-E35)*100+(F32+F35)</f>
        <v>0</v>
      </c>
      <c r="BB34" s="22" t="s">
        <v>73</v>
      </c>
      <c r="BC34" s="24">
        <f>10000*(AT34+AU34)+(F35-E35+E37-F37)*100+(F35+E37)</f>
        <v>0</v>
      </c>
      <c r="BD34" s="29">
        <f>-BE33</f>
        <v>0</v>
      </c>
      <c r="BE34" s="22" t="s">
        <v>73</v>
      </c>
      <c r="BF34" s="25">
        <f>IF($AN34&gt;$AN35,-0.5,IF($AN35&gt;$AN34,0.5,IF(AX34,-0.5,IF(AW35,0.5,BV34))))</f>
        <v>0</v>
      </c>
      <c r="BG34" s="26">
        <f>IF($AN34&gt;$AN36,-0.5,IF($AN36&gt;$AN34,0.5,IF(AY34,-0.5,IF(AW36,0.5,BW34))))</f>
        <v>0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officiels'!H35,AR!E35='Résultats officiels'!E35,'Résultats officiels'!F35=AR!F35),1,""))</f>
        <v/>
      </c>
      <c r="D35" s="68" t="str">
        <f>G33</f>
        <v>Nigéria</v>
      </c>
      <c r="E35" s="149"/>
      <c r="F35" s="149"/>
      <c r="G35" s="73" t="str">
        <f>G32</f>
        <v>Islande</v>
      </c>
      <c r="H35" s="95">
        <f t="shared" si="0"/>
        <v>0</v>
      </c>
      <c r="I35" s="106">
        <f>AI35</f>
        <v>1</v>
      </c>
      <c r="J35" s="68" t="str">
        <f>INDEX(AM33:AM36,MATCH(AK35,$AL33:$AL36,0))</f>
        <v>Croatie</v>
      </c>
      <c r="K35" s="111">
        <f>INDEX(AN33:AN36,MATCH(AK35,$AL33:$AL36,0))</f>
        <v>0</v>
      </c>
      <c r="L35" s="112">
        <f>INDEX(AO33:AO36,MATCH(AK35,$AL33:$AL36,0))</f>
        <v>0</v>
      </c>
      <c r="M35" s="111">
        <f>INDEX(AP33:AP36,MATCH(AK35,$AL33:$AL36,0))</f>
        <v>0</v>
      </c>
      <c r="N35" s="113">
        <f>INDEX(AQ33:AQ36,MATCH(AK35,$AL33:$AL36,0))</f>
        <v>0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1</v>
      </c>
      <c r="AJ35" s="18">
        <f>ROUND(AK35,0)</f>
        <v>2</v>
      </c>
      <c r="AK35" s="19">
        <f>MIN(MAX(AL33:AL35),MAX(AL33,AL34,AL36),MAX(AL33,AL35,AL36),MAX(AL34:AL36))</f>
        <v>2.4700000000000002</v>
      </c>
      <c r="AL35" s="28">
        <f>SUM(BD35:BG35)+2.47</f>
        <v>2.4700000000000002</v>
      </c>
      <c r="AM35" s="21" t="str">
        <f>D33</f>
        <v>Croatie</v>
      </c>
      <c r="AN35" s="22">
        <f>SUM(AR35:AU35)</f>
        <v>0</v>
      </c>
      <c r="AO35" s="23">
        <f>E33+F34+F37</f>
        <v>0</v>
      </c>
      <c r="AP35" s="22">
        <f>F33+E34+E37</f>
        <v>0</v>
      </c>
      <c r="AQ35" s="24">
        <f>AO35-AP35</f>
        <v>0</v>
      </c>
      <c r="AR35" s="22">
        <f>IF(ISBLANK(F34),0,IF(AT33=3,0,IF(AT33=1,1,3)))</f>
        <v>0</v>
      </c>
      <c r="AS35" s="22">
        <f>IF(ISBLANK(F37),0,IF(F37&gt;E37,3,IF(F37=E37,1,0)))</f>
        <v>0</v>
      </c>
      <c r="AT35" s="22" t="s">
        <v>73</v>
      </c>
      <c r="AU35" s="22">
        <f>IF(ISBLANK(E33),0,IF(E33&gt;F33,3,IF(E33=F33,1,0)))</f>
        <v>0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0</v>
      </c>
      <c r="BA35" s="22" t="s">
        <v>73</v>
      </c>
      <c r="BB35" s="22">
        <f>10000*(AR35+AU35)+(E33-F33+F34-E34)*100+(E33+F34)</f>
        <v>0</v>
      </c>
      <c r="BC35" s="24">
        <f>10000*(AS35+AU35)+(E33-F33+F37-E37)*100+(E33+F37)</f>
        <v>0</v>
      </c>
      <c r="BD35" s="29">
        <f>-BF33</f>
        <v>0</v>
      </c>
      <c r="BE35" s="25">
        <f>-BF34</f>
        <v>0</v>
      </c>
      <c r="BF35" s="25" t="s">
        <v>73</v>
      </c>
      <c r="BG35" s="26">
        <f>IF($AN35&gt;$AN36,-0.5,IF($AN36&gt;$AN35,0.5,IF(AY35,-0.5,IF(AX36,0.5,BW35))))</f>
        <v>0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 t="str">
        <f>IF(H36=0,"",IF(H36='Résultats officiels'!H36,1,""))</f>
        <v/>
      </c>
      <c r="C36" s="75" t="str">
        <f>IF(H36=0,"",IF(AND(H36='Résultats officiels'!H36,AR!E36='Résultats officiels'!E36,'Résultats officiels'!F36=AR!F36),1,""))</f>
        <v/>
      </c>
      <c r="D36" s="68" t="str">
        <f>G33</f>
        <v>Nigéria</v>
      </c>
      <c r="E36" s="149"/>
      <c r="F36" s="149"/>
      <c r="G36" s="73" t="str">
        <f>D32</f>
        <v>Argentine</v>
      </c>
      <c r="H36" s="95">
        <f t="shared" si="0"/>
        <v>0</v>
      </c>
      <c r="I36" s="114">
        <f>AI36</f>
        <v>1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0</v>
      </c>
      <c r="M36" s="115">
        <f>INDEX(AP33:AP36,MATCH(AK36,$AL33:$AL36,0))</f>
        <v>0</v>
      </c>
      <c r="N36" s="117">
        <f>INDEX(AQ33:AQ36,MATCH(AK36,$AL33:$AL36,0))</f>
        <v>0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officiels'!U38=AR!U36),"E",""))</f>
        <v/>
      </c>
      <c r="R36" s="98" t="str">
        <f>IF('Résultats officiels'!O36=0,"",IF(AND(U36='Résultats officiels'!U36,'Résultats officiels'!U37=AR!U37),"A",""))</f>
        <v/>
      </c>
      <c r="S36" s="286" t="str">
        <f>IF(O36=0,"",IF(AND(R36="A",O36='Résultats officiels'!O36),1,IF(AND(AR!R37="A",AR!O36='Résultats officiels'!O38),1,"")))</f>
        <v/>
      </c>
      <c r="T36" s="297" t="str">
        <f>IF(O36=0,"",IF(AND(R36="A",O36='Résultats officiels'!O36,V36='Résultats officiels'!V36,'Résultats officiels'!V37=AR!V37),1,IF(AND(AR!R37="A",AR!O36='Résultats officiels'!O38,AR!V36='Résultats officiels'!V38,'Résultats officiels'!V39=AR!V37),1,"")))</f>
        <v/>
      </c>
      <c r="U36" s="128" t="str">
        <f>IF(100*V26+W26&gt;100*V27+W27,U26,IF(100*V26+W26&lt;100*V27+W27,U27,IF(X27*X26=1,"-",CONCATENATE(U26," ou ",U27))))</f>
        <v>A1 ou B2 ou C1 ou D2</v>
      </c>
      <c r="V36" s="150"/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1</v>
      </c>
      <c r="AJ36" s="18">
        <f>ROUND(AK36,0)</f>
        <v>2</v>
      </c>
      <c r="AK36" s="19">
        <f>MAX(AL33:AL36)</f>
        <v>2.48</v>
      </c>
      <c r="AL36" s="30">
        <f>SUM(BD36:BG36)+2.48</f>
        <v>2.48</v>
      </c>
      <c r="AM36" s="31" t="str">
        <f>G33</f>
        <v>Nigéria</v>
      </c>
      <c r="AN36" s="27">
        <f>SUM(AR36:AU36)</f>
        <v>0</v>
      </c>
      <c r="AO36" s="32">
        <f>F33+E35+E36</f>
        <v>0</v>
      </c>
      <c r="AP36" s="27">
        <f>E33+F35+F36</f>
        <v>0</v>
      </c>
      <c r="AQ36" s="33">
        <f>AO36-AP36</f>
        <v>0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0</v>
      </c>
      <c r="BB36" s="27">
        <f>10000*(AR36+AT36)+(E36-F36+F33-E33)*100+(E36+F33)</f>
        <v>0</v>
      </c>
      <c r="BC36" s="33">
        <f>10000*(AS36+AT36)+(E35-F35+F33-E33)*100+(E35+F33)</f>
        <v>0</v>
      </c>
      <c r="BD36" s="34">
        <f>-BG33</f>
        <v>0</v>
      </c>
      <c r="BE36" s="35">
        <f>-BG34</f>
        <v>0</v>
      </c>
      <c r="BF36" s="35">
        <f>-BG35</f>
        <v>0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officiels'!H37,AR!E37='Résultats officiels'!E37,'Résultats officiels'!F37=AR!F37),1,""))</f>
        <v/>
      </c>
      <c r="D37" s="71" t="str">
        <f>G32</f>
        <v>Islande</v>
      </c>
      <c r="E37" s="149"/>
      <c r="F37" s="149"/>
      <c r="G37" s="74" t="str">
        <f>D33</f>
        <v>Croatie</v>
      </c>
      <c r="H37" s="95">
        <f t="shared" si="0"/>
        <v>0</v>
      </c>
      <c r="I37" s="118"/>
      <c r="J37" s="119" t="str">
        <f>IF(OR(I35&lt;3,I34&lt;2),"TIRAGE AU SORT !!!"," ")</f>
        <v>TIRAGE AU SORT !!!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officiels'!U39=AR!U37),"E",""))</f>
        <v/>
      </c>
      <c r="R37" s="98" t="str">
        <f>IF('Résultats officiels'!O38=0,"",IF(AND(U36='Résultats officiels'!U38,'Résultats officiels'!U39=AR!U37),"A",""))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B1 ou A2 ou D1 ou C2</v>
      </c>
      <c r="V37" s="151"/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officiels'!U36=AR!U38),"E",""))</f>
        <v/>
      </c>
      <c r="R38" s="98" t="str">
        <f>IF('Résultats officiels'!O38=0,"",IF(AND(U38='Résultats officiels'!U38,'Résultats officiels'!U39=AR!U39),"A",""))</f>
        <v/>
      </c>
      <c r="S38" s="286" t="str">
        <f>IF(O38=0,"",IF(AND(R38="A",O38='Résultats officiels'!O38),1,IF(AND(AR!R39="A",AR!O38='Résultats officiels'!O36),1,"")))</f>
        <v/>
      </c>
      <c r="T38" s="297" t="str">
        <f>IF(O38=0,"",IF(AND(R38="A",O38='Résultats officiels'!O38,V38='Résultats officiels'!V38,'Résultats officiels'!V39=AR!V39),1,IF(AND(AR!R39="A",AR!O38='Résultats officiels'!O36,AR!V38='Résultats officiels'!V36,'Résultats officiels'!V37=AR!V39),1,"")))</f>
        <v/>
      </c>
      <c r="U38" s="125" t="str">
        <f>IF(100*V28+W28&gt;100*V29+W29,U28,IF(100*V28+W28&lt;100*V29+W29,U29,IF(X30*X31=1,"-",CONCATENATE(U28," ou ",U29))))</f>
        <v>B1 ou A2 ou D1 ou C2</v>
      </c>
      <c r="V38" s="150"/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officiels'!U37=AR!U39),"E",""))</f>
        <v/>
      </c>
      <c r="R39" s="98" t="str">
        <f>IF('Résultats officiels'!O36=0,"",IF(AND(U38='Résultats officiels'!U36,'Résultats officiels'!U37=AR!U39),"A",""))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F1 ou E2 ou H1 ou G2</v>
      </c>
      <c r="V39" s="151"/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officiels'!H40,AR!E40='Résultats officiels'!E40,'Résultats officiels'!F40=AR!F40),1,""))</f>
        <v/>
      </c>
      <c r="D40" s="67" t="s">
        <v>83</v>
      </c>
      <c r="E40" s="217"/>
      <c r="F40" s="217"/>
      <c r="G40" s="72" t="s">
        <v>128</v>
      </c>
      <c r="H40" s="95">
        <f t="shared" si="0"/>
        <v>0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officiels'!H41,AR!E41='Résultats officiels'!E41,'Résultats officiels'!F41=AR!F41),1,""))</f>
        <v/>
      </c>
      <c r="D41" s="68" t="s">
        <v>36</v>
      </c>
      <c r="E41" s="217"/>
      <c r="F41" s="217"/>
      <c r="G41" s="73" t="s">
        <v>87</v>
      </c>
      <c r="H41" s="95">
        <f t="shared" si="0"/>
        <v>0</v>
      </c>
      <c r="I41" s="101">
        <f>AI41</f>
        <v>1</v>
      </c>
      <c r="J41" s="122" t="str">
        <f>INDEX(AM41:AM44,MATCH(AK41,$AL41:$AL44,0))</f>
        <v>Costa Rica</v>
      </c>
      <c r="K41" s="103">
        <f>INDEX(AN41:AN44,MATCH(AK41,$AL41:$AL44,0))</f>
        <v>0</v>
      </c>
      <c r="L41" s="104">
        <f>INDEX(AO41:AO44,MATCH(AK41,$AL41:$AL44,0))</f>
        <v>0</v>
      </c>
      <c r="M41" s="103">
        <f>INDEX(AP41:AP44,MATCH(AK41,$AL41:$AL44,0))</f>
        <v>0</v>
      </c>
      <c r="N41" s="123">
        <f>INDEX(AQ41:AQ44,MATCH(AK41,$AL41:$AL44,0))</f>
        <v>0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2</v>
      </c>
      <c r="AK41" s="19">
        <f>MIN(AL41:AL44)</f>
        <v>2.4500000000000002</v>
      </c>
      <c r="AL41" s="20">
        <f>SUM(BD41:BG41)+2.45</f>
        <v>2.4500000000000002</v>
      </c>
      <c r="AM41" s="21" t="str">
        <f>D40</f>
        <v>Costa Rica</v>
      </c>
      <c r="AN41" s="22">
        <f>SUM(AR41:AU41)</f>
        <v>0</v>
      </c>
      <c r="AO41" s="23">
        <f>E40+E42+F44</f>
        <v>0</v>
      </c>
      <c r="AP41" s="22">
        <f>F40+F42+E44</f>
        <v>0</v>
      </c>
      <c r="AQ41" s="24">
        <f>AO41-AP41</f>
        <v>0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0</v>
      </c>
      <c r="BA41" s="22">
        <f>10000*(AS41+AU41)+(E40-F40+F44-E44)*100+(E40+F44)</f>
        <v>0</v>
      </c>
      <c r="BB41" s="22">
        <f>10000*(AT41+AU41)+(F44-E44+E42-F42)*100+(F44+E42)</f>
        <v>0</v>
      </c>
      <c r="BC41" s="24" t="s">
        <v>73</v>
      </c>
      <c r="BD41" s="23" t="s">
        <v>73</v>
      </c>
      <c r="BE41" s="25">
        <f>IF($AN41&gt;$AN42,-0.5,IF($AN42&gt;$AN41,0.5,IF(AW41,-0.5,IF(AV42,0.5,BU41))))</f>
        <v>0</v>
      </c>
      <c r="BF41" s="25">
        <f>IF($AN41&gt;$AN43,-0.5,IF($AN43&gt;$AN41,0.5,IF(AX41,-0.5,IF(AV43,0.5,BV41))))</f>
        <v>0</v>
      </c>
      <c r="BG41" s="26">
        <f>IF($AN41&gt;$AN44,-0.5,IF($AN44&gt;$AN41,0.5,IF(AY41,-0.5,IF(AV44,0.5,BW41))))</f>
        <v>0</v>
      </c>
      <c r="BH41" s="27" t="b">
        <f>AND(AND(AN41=AN42,AN42=AN43,AN43=AN44),AND(AO41=AO42,AO42=AO43,AO43=AO44),AND(AP41=AP42,AP42=AP43,AP43=AP44))</f>
        <v>1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0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 t="str">
        <f>IF(H42=0,"",IF(H42='Résultats officiels'!H42,1,""))</f>
        <v/>
      </c>
      <c r="C42" s="75" t="str">
        <f>IF(H42=0,"",IF(AND(H42='Résultats officiels'!H42,AR!E42='Résultats officiels'!E42,'Résultats officiels'!F42=AR!F42),1,""))</f>
        <v/>
      </c>
      <c r="D42" s="68" t="str">
        <f>D40</f>
        <v>Costa Rica</v>
      </c>
      <c r="E42" s="149"/>
      <c r="F42" s="149"/>
      <c r="G42" s="73" t="str">
        <f>D41</f>
        <v>Brésil</v>
      </c>
      <c r="H42" s="95">
        <f t="shared" si="0"/>
        <v>0</v>
      </c>
      <c r="I42" s="106">
        <f>AI42</f>
        <v>1</v>
      </c>
      <c r="J42" s="124" t="str">
        <f>INDEX(AM41:AM44,MATCH(AK42,$AL41:$AL44,0))</f>
        <v>Serbie</v>
      </c>
      <c r="K42" s="108">
        <f>INDEX(AN41:AN44,MATCH(AK42,$AL41:$AL44,0))</f>
        <v>0</v>
      </c>
      <c r="L42" s="109">
        <f>INDEX(AO41:AO44,MATCH(AK42,$AL41:$AL44,0))</f>
        <v>0</v>
      </c>
      <c r="M42" s="108">
        <f>INDEX(AP41:AP44,MATCH(AK42,$AL41:$AL44,0))</f>
        <v>0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1</v>
      </c>
      <c r="AJ42" s="18">
        <f>ROUND(AK42,0)</f>
        <v>2</v>
      </c>
      <c r="AK42" s="19">
        <f>MAX(MIN(AL41:AL43),MIN(AL41,AL42,AL44),MIN(AL41,AL43,AL44),MIN(AL42:AL44))</f>
        <v>2.46</v>
      </c>
      <c r="AL42" s="28">
        <f>SUM(BD42:BG42)+2.46</f>
        <v>2.46</v>
      </c>
      <c r="AM42" s="21" t="str">
        <f>G40</f>
        <v>Serbie</v>
      </c>
      <c r="AN42" s="22">
        <f>SUM(AR42:AU42)</f>
        <v>0</v>
      </c>
      <c r="AO42" s="23">
        <f>F40+F43+E45</f>
        <v>0</v>
      </c>
      <c r="AP42" s="22">
        <f>E40+E43+F45</f>
        <v>0</v>
      </c>
      <c r="AQ42" s="24">
        <f>AO42-AP42</f>
        <v>0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0</v>
      </c>
      <c r="BA42" s="22">
        <f>10000*(AR42+AU42)+(F40-E40+F43-E43)*100+(F40+F43)</f>
        <v>0</v>
      </c>
      <c r="BB42" s="22" t="s">
        <v>73</v>
      </c>
      <c r="BC42" s="24">
        <f>10000*(AT42+AU42)+(F43-E43+E45-F45)*100+(F43+E45)</f>
        <v>0</v>
      </c>
      <c r="BD42" s="29">
        <f>-BE41</f>
        <v>0</v>
      </c>
      <c r="BE42" s="22" t="s">
        <v>73</v>
      </c>
      <c r="BF42" s="25">
        <f>IF($AN42&gt;$AN43,-0.5,IF($AN43&gt;$AN42,0.5,IF(AX42,-0.5,IF(AW43,0.5,BV42))))</f>
        <v>0</v>
      </c>
      <c r="BG42" s="26">
        <f>IF($AN42&gt;$AN44,-0.5,IF($AN44&gt;$AN42,0.5,IF(AY42,-0.5,IF(AW44,0.5,BW42))))</f>
        <v>0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officiels'!H43,AR!E43='Résultats officiels'!E43,'Résultats officiels'!F43=AR!F43),1,""))</f>
        <v/>
      </c>
      <c r="D43" s="68" t="str">
        <f>G41</f>
        <v>Suisse</v>
      </c>
      <c r="E43" s="149"/>
      <c r="F43" s="149"/>
      <c r="G43" s="73" t="str">
        <f>G40</f>
        <v>Serbie</v>
      </c>
      <c r="H43" s="95">
        <f t="shared" si="0"/>
        <v>0</v>
      </c>
      <c r="I43" s="106">
        <f>AI43</f>
        <v>1</v>
      </c>
      <c r="J43" s="68" t="str">
        <f>INDEX(AM41:AM44,MATCH(AK43,$AL41:$AL44,0))</f>
        <v>Brésil</v>
      </c>
      <c r="K43" s="111">
        <f>INDEX(AN41:AN44,MATCH(AK43,$AL41:$AL44,0))</f>
        <v>0</v>
      </c>
      <c r="L43" s="112">
        <f>INDEX(AO41:AO44,MATCH(AK43,$AL41:$AL44,0))</f>
        <v>0</v>
      </c>
      <c r="M43" s="111">
        <f>INDEX(AP41:AP44,MATCH(AK43,$AL41:$AL44,0))</f>
        <v>0</v>
      </c>
      <c r="N43" s="113">
        <f>INDEX(AQ41:AQ44,MATCH(AK43,$AL41:$AL44,0))</f>
        <v>0</v>
      </c>
      <c r="O43" s="173"/>
      <c r="P43" s="173"/>
      <c r="Q43" s="97" t="str">
        <f>IF(AND('Résultats officiels'!O41&gt;0,U43='Résultats officiels'!U43),"E",IF(AND('Résultats officiels'!O41&gt;0,'Résultats officiels'!U44=AR!U43),"E",""))</f>
        <v/>
      </c>
      <c r="R43" s="98" t="str">
        <f>IF('Résultats officiels'!O41=0,"",IF(AND(U43='Résultats officiels'!U43,'Résultats officiels'!U44=AR!U44),"A",""))</f>
        <v/>
      </c>
      <c r="S43" s="286" t="str">
        <f>IF(O41=0,"",IF(AND(R43="A",O41='Résultats officiels'!O41),1,IF(AND(AR!R44="A",AR!O41='Résultats officiels'!O41),1,"")))</f>
        <v/>
      </c>
      <c r="T43" s="287" t="str">
        <f>IF(O41=0,"",IF(AND(R43="A",O41='Résultats officiels'!O41,V43='Résultats officiels'!V43,'Résultats officiels'!V44=AR!V44),1,IF(AND(AR!R44="A",AR!O41='Résultats officiels'!O41,AR!V43='Résultats officiels'!V44,'Résultats officiels'!V43=AR!V44),1,"")))</f>
        <v/>
      </c>
      <c r="U43" s="125" t="str">
        <f>IF(100*V36+W36&gt;100*V37+W37,U36,IF(100*V36+W36&lt;100*V37+W37,U37," - "))</f>
        <v xml:space="preserve"> - </v>
      </c>
      <c r="V43" s="150"/>
      <c r="W43" s="100"/>
      <c r="X43" s="147" t="str">
        <f>IF(AND('Résultats officiels'!X41&gt;0,AA43='Résultats officiels'!AA43),"E",IF(AND('Résultats officiels'!X41&gt;0,'Résultats officiels'!AA44=AR!AA43),"E",""))</f>
        <v/>
      </c>
      <c r="Y43" s="286" t="str">
        <f>IF(X41=0,"",IF(AND(X45="A",X41='Résultats officiels'!X41),1,IF(AND(X46="A",AR!X41='Résultats officiels'!X41),1,"")))</f>
        <v/>
      </c>
      <c r="Z43" s="287" t="str">
        <f>IF(X41=0,"",IF(AND(X45="A",X41='Résultats officiels'!X41,AB43='Résultats officiels'!AB43,'Résultats officiels'!AB44=AR!AB44),1,IF(AND(AR!X46="A",AR!X41='Résultats officiels'!X41,AR!AB43='Résultats officiels'!AB44,'Résultats officiels'!AB43=AR!AB44),1,"")))</f>
        <v/>
      </c>
      <c r="AA43" s="100" t="str">
        <f>IF(100*V36+W36&gt;100*V37+W37,U37,IF(100*V36+W36&lt;100*V37+W37,U36," - "))</f>
        <v xml:space="preserve"> - </v>
      </c>
      <c r="AB43" s="149"/>
      <c r="AC43" s="100"/>
      <c r="AD43" s="80"/>
      <c r="AE43" s="80"/>
      <c r="AF43" s="1"/>
      <c r="AG43" s="1"/>
      <c r="AH43" s="1"/>
      <c r="AI43" s="17">
        <f>IF(ROUND(AK43,0)=ROUND(AK42,0),AI42,3)</f>
        <v>1</v>
      </c>
      <c r="AJ43" s="18">
        <f>ROUND(AK43,0)</f>
        <v>2</v>
      </c>
      <c r="AK43" s="19">
        <f>MIN(MAX(AL41:AL43),MAX(AL41,AL42,AL44),MAX(AL41,AL43,AL44),MAX(AL42:AL44))</f>
        <v>2.4700000000000002</v>
      </c>
      <c r="AL43" s="28">
        <f>SUM(BD43:BG43)+2.47</f>
        <v>2.4700000000000002</v>
      </c>
      <c r="AM43" s="21" t="str">
        <f>D41</f>
        <v>Brésil</v>
      </c>
      <c r="AN43" s="22">
        <f>SUM(AR43:AU43)</f>
        <v>0</v>
      </c>
      <c r="AO43" s="23">
        <f>E41+F42+F45</f>
        <v>0</v>
      </c>
      <c r="AP43" s="22">
        <f>F41+E42+E45</f>
        <v>0</v>
      </c>
      <c r="AQ43" s="24">
        <f>AO43-AP43</f>
        <v>0</v>
      </c>
      <c r="AR43" s="22">
        <f>IF(ISBLANK(F42),0,IF(AT41=3,0,IF(AT41=1,1,3)))</f>
        <v>0</v>
      </c>
      <c r="AS43" s="22">
        <f>IF(ISBLANK(F45),0,IF(F45&gt;E45,3,IF(F45=E45,1,0)))</f>
        <v>0</v>
      </c>
      <c r="AT43" s="22" t="s">
        <v>73</v>
      </c>
      <c r="AU43" s="22">
        <f>IF(ISBLANK(E41),0,IF(E41&gt;F41,3,IF(E41=F41,1,0)))</f>
        <v>0</v>
      </c>
      <c r="AV43" s="23" t="b">
        <f>10*(AQ41-AQ43)+AO41-AO43&lt;0</f>
        <v>0</v>
      </c>
      <c r="AW43" s="22" t="b">
        <f>10*(AQ42-AQ43)+AO42-AO43&lt;0</f>
        <v>0</v>
      </c>
      <c r="AX43" s="22" t="s">
        <v>73</v>
      </c>
      <c r="AY43" s="24" t="b">
        <f>10*(AQ43-AQ44)+AO43-AO44&gt;0</f>
        <v>0</v>
      </c>
      <c r="AZ43" s="23">
        <f>10000*(AR43+AS43)+(F42-E42+F45-E45)*100+(F42+F45)</f>
        <v>0</v>
      </c>
      <c r="BA43" s="22" t="s">
        <v>73</v>
      </c>
      <c r="BB43" s="22">
        <f>10000*(AR43+AU43)+(E41-F41+F42-E42)*100+(E41+F42)</f>
        <v>0</v>
      </c>
      <c r="BC43" s="24">
        <f>10000*(AS43+AU43)+(E41-F41+F45-E45)*100+(E41+F45)</f>
        <v>0</v>
      </c>
      <c r="BD43" s="29">
        <f>-BF41</f>
        <v>0</v>
      </c>
      <c r="BE43" s="25">
        <f>-BF42</f>
        <v>0</v>
      </c>
      <c r="BF43" s="25" t="s">
        <v>73</v>
      </c>
      <c r="BG43" s="26">
        <f>IF($AN43&gt;$AN44,-0.5,IF($AN44&gt;$AN43,0.5,IF(AY43,-0.5,IF(AX44,0.5,BW43))))</f>
        <v>0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officiels'!H44,AR!E44='Résultats officiels'!E44,'Résultats officiels'!F44=AR!F44),1,""))</f>
        <v/>
      </c>
      <c r="D44" s="68" t="str">
        <f>G41</f>
        <v>Suisse</v>
      </c>
      <c r="E44" s="149"/>
      <c r="F44" s="149"/>
      <c r="G44" s="73" t="str">
        <f>D40</f>
        <v>Costa Rica</v>
      </c>
      <c r="H44" s="95">
        <f t="shared" si="0"/>
        <v>0</v>
      </c>
      <c r="I44" s="114">
        <f>AI44</f>
        <v>1</v>
      </c>
      <c r="J44" s="71" t="str">
        <f>INDEX(AM41:AM44,MATCH(AK44,$AL41:$AL44,0))</f>
        <v>Suisse</v>
      </c>
      <c r="K44" s="115">
        <f>INDEX(AN41:AN44,MATCH(AK44,$AL41:$AL44,0))</f>
        <v>0</v>
      </c>
      <c r="L44" s="116">
        <f>INDEX(AO41:AO44,MATCH(AK44,$AL41:$AL44,0))</f>
        <v>0</v>
      </c>
      <c r="M44" s="115">
        <f>INDEX(AP41:AP44,MATCH(AK44,$AL41:$AL44,0))</f>
        <v>0</v>
      </c>
      <c r="N44" s="117">
        <f>INDEX(AQ41:AQ44,MATCH(AK44,$AL41:$AL44,0))</f>
        <v>0</v>
      </c>
      <c r="O44" s="173"/>
      <c r="P44" s="173"/>
      <c r="Q44" s="97" t="str">
        <f>IF(AND('Résultats officiels'!O41&gt;0,U44='Résultats officiels'!U44),"E",IF(AND('Résultats officiels'!O41&gt;0,'Résultats officiels'!U43=AR!U44),"E",""))</f>
        <v/>
      </c>
      <c r="R44" s="98" t="str">
        <f>IF('Résultats officiels'!O41=0,"",IF(AND(U43='Résultats officiels'!U44,'Résultats officiels'!U43=AR!U44),"A",""))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 xml:space="preserve"> - </v>
      </c>
      <c r="V44" s="151"/>
      <c r="W44" s="100"/>
      <c r="X44" s="147" t="str">
        <f>IF(AND('Résultats officiels'!X41&gt;0,AA44='Résultats officiels'!AA44),"E",IF(AND('Résultats officiels'!X41&gt;0,'Résultats officiels'!AA43=AR!AA44),"E",""))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 xml:space="preserve"> - </v>
      </c>
      <c r="AB44" s="151"/>
      <c r="AC44" s="100"/>
      <c r="AD44" s="80"/>
      <c r="AE44" s="80"/>
      <c r="AF44" s="1"/>
      <c r="AG44" s="1"/>
      <c r="AH44" s="1"/>
      <c r="AI44" s="17">
        <f>IF(ROUND(AK44,0)=ROUND(AK43,0),AI43,4)</f>
        <v>1</v>
      </c>
      <c r="AJ44" s="18">
        <f>ROUND(AK44,0)</f>
        <v>2</v>
      </c>
      <c r="AK44" s="19">
        <f>MAX(AL41:AL44)</f>
        <v>2.48</v>
      </c>
      <c r="AL44" s="30">
        <f>SUM(BD44:BG44)+2.48</f>
        <v>2.48</v>
      </c>
      <c r="AM44" s="31" t="str">
        <f>G41</f>
        <v>Suisse</v>
      </c>
      <c r="AN44" s="27">
        <f>SUM(AR44:AU44)</f>
        <v>0</v>
      </c>
      <c r="AO44" s="32">
        <f>F41+E43+E44</f>
        <v>0</v>
      </c>
      <c r="AP44" s="27">
        <f>E41+F43+F44</f>
        <v>0</v>
      </c>
      <c r="AQ44" s="33">
        <f>AO44-AP44</f>
        <v>0</v>
      </c>
      <c r="AR44" s="27">
        <f>IF(ISBLANK(E44),0,IF(AU41=3,0,IF(AU41=1,1,3)))</f>
        <v>0</v>
      </c>
      <c r="AS44" s="27">
        <f>IF(ISBLANK(E43),0,IF(AU42=3,0,IF(AU42=1,1,3)))</f>
        <v>0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0</v>
      </c>
      <c r="AW44" s="27" t="b">
        <f>10*(AQ42-AQ44)+AO42-AO44&lt;0</f>
        <v>0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0</v>
      </c>
      <c r="BB44" s="27">
        <f>10000*(AR44+AT44)+(E44-F44+F41-E41)*100+(E44+F41)</f>
        <v>0</v>
      </c>
      <c r="BC44" s="33">
        <f>10000*(AS44+AT44)+(E43-F43+F41-E41)*100+(E43+F41)</f>
        <v>0</v>
      </c>
      <c r="BD44" s="34">
        <f>-BG41</f>
        <v>0</v>
      </c>
      <c r="BE44" s="35">
        <f>-BG42</f>
        <v>0</v>
      </c>
      <c r="BF44" s="35">
        <f>-BG43</f>
        <v>0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 t="str">
        <f>IF(H45=0,"",IF(H45='Résultats officiels'!H45,1,""))</f>
        <v/>
      </c>
      <c r="C45" s="75" t="str">
        <f>IF(H45=0,"",IF(AND(H45='Résultats officiels'!H45,AR!E45='Résultats officiels'!E45,'Résultats officiels'!F45=AR!F45),1,""))</f>
        <v/>
      </c>
      <c r="D45" s="71" t="str">
        <f>G40</f>
        <v>Serbie</v>
      </c>
      <c r="E45" s="149"/>
      <c r="F45" s="149"/>
      <c r="G45" s="74" t="str">
        <f>D41</f>
        <v>Brésil</v>
      </c>
      <c r="H45" s="95">
        <f t="shared" si="0"/>
        <v>0</v>
      </c>
      <c r="I45" s="118"/>
      <c r="J45" s="119" t="str">
        <f>IF(OR(I43&lt;3,I42&lt;2),"TIRAGE AU SORT !!!"," ")</f>
        <v>TIRAGE AU SORT !!!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officiels'!AA44=AR!AA44),"A",""))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officiels'!U46=AR!U46),"C","")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-</v>
      </c>
      <c r="V46" s="130"/>
      <c r="W46" s="95"/>
      <c r="X46" s="148" t="str">
        <f>IF('Résultats officiels'!X41=0,"",IF(AND(AA43='Résultats officiels'!AA44,'Résultats officiels'!AA43=AR!AA44),"A",""))</f>
        <v/>
      </c>
      <c r="Y46" s="288" t="s">
        <v>92</v>
      </c>
      <c r="Z46" s="257"/>
      <c r="AA46" s="282" t="str">
        <f>IF(100*V43+W43&gt;100*V44+W44,U44,IF(100*V44+W44&gt;100*V43+W43,U43,"-"))</f>
        <v>-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officiels'!AA46=AR!AA46),"S","")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officiels'!H48,AR!E48='Résultats officiels'!E48,'Résultats officiels'!F48=AR!F48),1,""))</f>
        <v/>
      </c>
      <c r="D48" s="67" t="s">
        <v>100</v>
      </c>
      <c r="E48" s="217"/>
      <c r="F48" s="217"/>
      <c r="G48" s="72" t="s">
        <v>72</v>
      </c>
      <c r="H48" s="95">
        <f t="shared" si="0"/>
        <v>0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-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officiels'!H49,AR!E49='Résultats officiels'!E49,'Résultats officiels'!F49=AR!F49),1,""))</f>
        <v/>
      </c>
      <c r="D49" s="68" t="s">
        <v>129</v>
      </c>
      <c r="E49" s="217"/>
      <c r="F49" s="217"/>
      <c r="G49" s="73" t="s">
        <v>105</v>
      </c>
      <c r="H49" s="95">
        <f t="shared" si="0"/>
        <v>0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0</v>
      </c>
      <c r="L49" s="104">
        <f>INDEX(AO49:AO52,MATCH(AK49,$AL49:$AL52,0))</f>
        <v>0</v>
      </c>
      <c r="M49" s="103">
        <f>INDEX(AP49:AP52,MATCH(AK49,$AL49:$AL52,0))</f>
        <v>0</v>
      </c>
      <c r="N49" s="123">
        <f>INDEX(AQ49:AQ52,MATCH(AK49,$AL49:$AL52,0))</f>
        <v>0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2</v>
      </c>
      <c r="AK49" s="19">
        <f>MIN(AL49:AL52)</f>
        <v>2.4500000000000002</v>
      </c>
      <c r="AL49" s="20">
        <f>SUM(BD49:BG49)+2.45</f>
        <v>2.4500000000000002</v>
      </c>
      <c r="AM49" s="21" t="str">
        <f>D48</f>
        <v>Allemagne</v>
      </c>
      <c r="AN49" s="22">
        <f>SUM(AR49:AU49)</f>
        <v>0</v>
      </c>
      <c r="AO49" s="23">
        <f>E48+E50+F52</f>
        <v>0</v>
      </c>
      <c r="AP49" s="22">
        <f>F48+F50+E52</f>
        <v>0</v>
      </c>
      <c r="AQ49" s="24">
        <f>AO49-AP49</f>
        <v>0</v>
      </c>
      <c r="AR49" s="22" t="s">
        <v>73</v>
      </c>
      <c r="AS49" s="22">
        <f>IF(ISBLANK(E48),0,IF(E48&gt;F48,3,IF(E48=F48,1,0)))</f>
        <v>0</v>
      </c>
      <c r="AT49" s="22">
        <f>IF(ISBLANK(E50),0,IF(E50&gt;F50,3,IF(E50=F50,1,0)))</f>
        <v>0</v>
      </c>
      <c r="AU49" s="22">
        <f>IF(ISBLANK(F52),0,IF(F52&gt;E52,3,IF(F52=E52,1,0)))</f>
        <v>0</v>
      </c>
      <c r="AV49" s="23" t="s">
        <v>73</v>
      </c>
      <c r="AW49" s="22" t="b">
        <f>(10*(AQ49-AQ50)+AO49-AO50&gt;0)</f>
        <v>0</v>
      </c>
      <c r="AX49" s="22" t="b">
        <f>10*(AQ49-AQ51)+AO49-AO51&gt;0</f>
        <v>0</v>
      </c>
      <c r="AY49" s="24" t="b">
        <f>10*(AQ49-AQ52)+AO49-AO52&gt;0</f>
        <v>0</v>
      </c>
      <c r="AZ49" s="23">
        <f>10000*(AS49+AT49)+(E50-F50+E48-F48)*100+(E50+E48)</f>
        <v>0</v>
      </c>
      <c r="BA49" s="22">
        <f>10000*(AS49+AU49)+(E48-F48+F52-E52)*100+(E48+F52)</f>
        <v>0</v>
      </c>
      <c r="BB49" s="22">
        <f>10000*(AT49+AU49)+(F52-E52+E50-F50)*100+(F52+E50)</f>
        <v>0</v>
      </c>
      <c r="BC49" s="24" t="s">
        <v>73</v>
      </c>
      <c r="BD49" s="23" t="s">
        <v>73</v>
      </c>
      <c r="BE49" s="25">
        <f>IF($AN49&gt;$AN50,-0.5,IF($AN50&gt;$AN49,0.5,IF(AW49,-0.5,IF(AV50,0.5,BU49))))</f>
        <v>0</v>
      </c>
      <c r="BF49" s="25">
        <f>IF($AN49&gt;$AN51,-0.5,IF($AN51&gt;$AN49,0.5,IF(AX49,-0.5,IF(AV51,0.5,BV49))))</f>
        <v>0</v>
      </c>
      <c r="BG49" s="26">
        <f>IF($AN49&gt;$AN52,-0.5,IF($AN52&gt;$AN49,0.5,IF(AY49,-0.5,IF(AV52,0.5,BW49))))</f>
        <v>0</v>
      </c>
      <c r="BH49" s="27" t="b">
        <f>AND(AND(AN49=AN50,AN50=AN51,AN51=AN52),AND(AO49=AO50,AO50=AO51,AO51=AO52),AND(AP49=AP50,AP50=AP51,AP51=AP52))</f>
        <v>1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0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 t="str">
        <f>IF(H50=0,"",IF(H50='Résultats officiels'!H50,1,""))</f>
        <v/>
      </c>
      <c r="C50" s="75" t="str">
        <f>IF(H50=0,"",IF(AND(H50='Résultats officiels'!H50,AR!E50='Résultats officiels'!E50,'Résultats officiels'!F50=AR!F50),1,""))</f>
        <v/>
      </c>
      <c r="D50" s="68" t="str">
        <f>D48</f>
        <v>Allemagne</v>
      </c>
      <c r="E50" s="149"/>
      <c r="F50" s="149"/>
      <c r="G50" s="73" t="str">
        <f>D49</f>
        <v>Suède</v>
      </c>
      <c r="H50" s="95">
        <f t="shared" si="0"/>
        <v>0</v>
      </c>
      <c r="I50" s="106">
        <f>AI50</f>
        <v>1</v>
      </c>
      <c r="J50" s="124" t="str">
        <f>INDEX(AM49:AM52,MATCH(AK50,$AL49:$AL52,0))</f>
        <v>Mexique</v>
      </c>
      <c r="K50" s="108">
        <f>INDEX(AN49:AN52,MATCH(AK50,$AL49:$AL52,0))</f>
        <v>0</v>
      </c>
      <c r="L50" s="109">
        <f>INDEX(AO49:AO52,MATCH(AK50,$AL49:$AL52,0))</f>
        <v>0</v>
      </c>
      <c r="M50" s="108">
        <f>INDEX(AP49:AP52,MATCH(AK50,$AL49:$AL52,0))</f>
        <v>0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-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1</v>
      </c>
      <c r="AJ50" s="18">
        <f>ROUND(AK50,0)</f>
        <v>2</v>
      </c>
      <c r="AK50" s="19">
        <f>MAX(MIN(AL49:AL51),MIN(AL49,AL50,AL52),MIN(AL49,AL51,AL52),MIN(AL50:AL52))</f>
        <v>2.46</v>
      </c>
      <c r="AL50" s="28">
        <f>SUM(BD50:BG50)+2.46</f>
        <v>2.46</v>
      </c>
      <c r="AM50" s="21" t="str">
        <f>G48</f>
        <v>Mexique</v>
      </c>
      <c r="AN50" s="22">
        <f>SUM(AR50:AU50)</f>
        <v>0</v>
      </c>
      <c r="AO50" s="23">
        <f>F48+F51+E53</f>
        <v>0</v>
      </c>
      <c r="AP50" s="22">
        <f>E48+E51+F53</f>
        <v>0</v>
      </c>
      <c r="AQ50" s="24">
        <f>AO50-AP50</f>
        <v>0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0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0</v>
      </c>
      <c r="AZ50" s="23">
        <f>10000*(AR50+AT50)+(F48-E48+E53-F53)*100+(F48+E53)</f>
        <v>0</v>
      </c>
      <c r="BA50" s="22">
        <f>10000*(AR50+AU50)+(F48-E48+F51-E51)*100+(F48+F51)</f>
        <v>0</v>
      </c>
      <c r="BB50" s="22" t="s">
        <v>73</v>
      </c>
      <c r="BC50" s="24">
        <f>10000*(AT50+AU50)+(F51-E51+E53-F53)*100+(F51+E53)</f>
        <v>0</v>
      </c>
      <c r="BD50" s="29">
        <f>-BE49</f>
        <v>0</v>
      </c>
      <c r="BE50" s="22" t="s">
        <v>73</v>
      </c>
      <c r="BF50" s="25">
        <f>IF($AN50&gt;$AN51,-0.5,IF($AN51&gt;$AN50,0.5,IF(AX50,-0.5,IF(AW51,0.5,BV50))))</f>
        <v>0</v>
      </c>
      <c r="BG50" s="26">
        <f>IF($AN50&gt;$AN52,-0.5,IF($AN52&gt;$AN50,0.5,IF(AY50,-0.5,IF(AW52,0.5,BW50))))</f>
        <v>0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officiels'!H51,AR!E51='Résultats officiels'!E51,'Résultats officiels'!F51=AR!F51),1,""))</f>
        <v/>
      </c>
      <c r="D51" s="68" t="str">
        <f>G49</f>
        <v>Corée du Sud</v>
      </c>
      <c r="E51" s="149"/>
      <c r="F51" s="149"/>
      <c r="G51" s="73" t="str">
        <f>G48</f>
        <v>Mexique</v>
      </c>
      <c r="H51" s="95">
        <f t="shared" si="0"/>
        <v>0</v>
      </c>
      <c r="I51" s="106">
        <f>AI51</f>
        <v>1</v>
      </c>
      <c r="J51" s="68" t="str">
        <f>INDEX(AM49:AM52,MATCH(AK51,$AL49:$AL52,0))</f>
        <v>Suède</v>
      </c>
      <c r="K51" s="111">
        <f>INDEX(AN49:AN52,MATCH(AK51,$AL49:$AL52,0))</f>
        <v>0</v>
      </c>
      <c r="L51" s="112">
        <f>INDEX(AO49:AO52,MATCH(AK51,$AL49:$AL52,0))</f>
        <v>0</v>
      </c>
      <c r="M51" s="111">
        <f>INDEX(AP49:AP52,MATCH(AK51,$AL49:$AL52,0))</f>
        <v>0</v>
      </c>
      <c r="N51" s="113">
        <f>INDEX(AQ49:AQ52,MATCH(AK51,$AL49:$AL52,0))</f>
        <v>0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0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1</v>
      </c>
      <c r="AJ51" s="18">
        <f>ROUND(AK51,0)</f>
        <v>2</v>
      </c>
      <c r="AK51" s="19">
        <f>MIN(MAX(AL49:AL51),MAX(AL49,AL50,AL52),MAX(AL49,AL51,AL52),MAX(AL50:AL52))</f>
        <v>2.4700000000000002</v>
      </c>
      <c r="AL51" s="28">
        <f>SUM(BD51:BG51)+2.47</f>
        <v>2.4700000000000002</v>
      </c>
      <c r="AM51" s="21" t="str">
        <f>D49</f>
        <v>Suède</v>
      </c>
      <c r="AN51" s="22">
        <f>SUM(AR51:AU51)</f>
        <v>0</v>
      </c>
      <c r="AO51" s="23">
        <f>E49+F50+F53</f>
        <v>0</v>
      </c>
      <c r="AP51" s="22">
        <f>F49+E50+E53</f>
        <v>0</v>
      </c>
      <c r="AQ51" s="24">
        <f>AO51-AP51</f>
        <v>0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0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0</v>
      </c>
      <c r="AZ51" s="23">
        <f>10000*(AR51+AS51)+(F50-E50+F53-E53)*100+(F50+F53)</f>
        <v>0</v>
      </c>
      <c r="BA51" s="22" t="s">
        <v>73</v>
      </c>
      <c r="BB51" s="22">
        <f>10000*(AR51+AU51)+(E49-F49+F50-E50)*100+(E49+F50)</f>
        <v>0</v>
      </c>
      <c r="BC51" s="24">
        <f>10000*(AS51+AU51)+(E49-F49+F53-E53)*100+(E49+F53)</f>
        <v>0</v>
      </c>
      <c r="BD51" s="29">
        <f>-BF49</f>
        <v>0</v>
      </c>
      <c r="BE51" s="25">
        <f>-BF50</f>
        <v>0</v>
      </c>
      <c r="BF51" s="25" t="s">
        <v>73</v>
      </c>
      <c r="BG51" s="26">
        <f>IF($AN51&gt;$AN52,-0.5,IF($AN52&gt;$AN51,0.5,IF(AY51,-0.5,IF(AX52,0.5,BW51))))</f>
        <v>0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officiels'!H52,AR!E52='Résultats officiels'!E52,'Résultats officiels'!F52=AR!F52),1,""))</f>
        <v/>
      </c>
      <c r="D52" s="68" t="str">
        <f>G49</f>
        <v>Corée du Sud</v>
      </c>
      <c r="E52" s="149"/>
      <c r="F52" s="149"/>
      <c r="G52" s="73" t="str">
        <f>D48</f>
        <v>Allemagne</v>
      </c>
      <c r="H52" s="95">
        <f t="shared" si="0"/>
        <v>0</v>
      </c>
      <c r="I52" s="114">
        <f>AI52</f>
        <v>1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0</v>
      </c>
      <c r="M52" s="115">
        <f>INDEX(AP49:AP52,MATCH(AK52,$AL49:$AL52,0))</f>
        <v>0</v>
      </c>
      <c r="N52" s="117">
        <f>INDEX(AQ49:AQ52,MATCH(AK52,$AL49:$AL52,0))</f>
        <v>0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1</v>
      </c>
      <c r="AJ52" s="18">
        <f>ROUND(AK52,0)</f>
        <v>2</v>
      </c>
      <c r="AK52" s="19">
        <f>MAX(AL49:AL52)</f>
        <v>2.48</v>
      </c>
      <c r="AL52" s="30">
        <f>SUM(BD52:BG52)+2.48</f>
        <v>2.48</v>
      </c>
      <c r="AM52" s="31" t="str">
        <f>G49</f>
        <v>Corée du Sud</v>
      </c>
      <c r="AN52" s="27">
        <f>SUM(AR52:AU52)</f>
        <v>0</v>
      </c>
      <c r="AO52" s="32">
        <f>F49+E51+E52</f>
        <v>0</v>
      </c>
      <c r="AP52" s="27">
        <f>E49+F51+F52</f>
        <v>0</v>
      </c>
      <c r="AQ52" s="33">
        <f>AO52-AP52</f>
        <v>0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0</v>
      </c>
      <c r="BB52" s="27">
        <f>10000*(AR52+AT52)+(E52-F52+F49-E49)*100+(E52+F49)</f>
        <v>0</v>
      </c>
      <c r="BC52" s="33">
        <f>10000*(AS52+AT52)+(E51-F51+F49-E49)*100+(E51+F49)</f>
        <v>0</v>
      </c>
      <c r="BD52" s="34">
        <f>-BG49</f>
        <v>0</v>
      </c>
      <c r="BE52" s="35">
        <f>-BG50</f>
        <v>0</v>
      </c>
      <c r="BF52" s="35">
        <f>-BG51</f>
        <v>0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officiels'!H53,AR!E53='Résultats officiels'!E53,'Résultats officiels'!F53=AR!F53),1,""))</f>
        <v/>
      </c>
      <c r="D53" s="71" t="str">
        <f>G48</f>
        <v>Mexique</v>
      </c>
      <c r="E53" s="149"/>
      <c r="F53" s="149"/>
      <c r="G53" s="74" t="str">
        <f>D49</f>
        <v>Suède</v>
      </c>
      <c r="H53" s="95">
        <f t="shared" si="0"/>
        <v>0</v>
      </c>
      <c r="I53" s="118"/>
      <c r="J53" s="119" t="str">
        <f>IF(OR(I51&lt;3,I50&lt;2),"TIRAGE AU SORT !!!"," ")</f>
        <v>TIRAGE AU SORT !!!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0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0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 t="str">
        <f>IF(H56=0,"",IF(H56='Résultats officiels'!H56,1,""))</f>
        <v/>
      </c>
      <c r="C56" s="75" t="str">
        <f>IF(H56=0,"",IF(AND(H56='Résultats officiels'!H56,AR!E56='Résultats officiels'!E56,'Résultats officiels'!F56=AR!F56),1,""))</f>
        <v/>
      </c>
      <c r="D56" s="67" t="s">
        <v>103</v>
      </c>
      <c r="E56" s="217"/>
      <c r="F56" s="217"/>
      <c r="G56" s="72" t="s">
        <v>130</v>
      </c>
      <c r="H56" s="95">
        <f t="shared" si="0"/>
        <v>0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 t="str">
        <f>IF(H57=0,"",IF(H57='Résultats officiels'!H57,1,""))</f>
        <v/>
      </c>
      <c r="C57" s="75" t="str">
        <f>IF(H57=0,"",IF(AND(H57='Résultats officiels'!H57,AR!E57='Résultats officiels'!E57,'Résultats officiels'!F57=AR!F57),1,""))</f>
        <v/>
      </c>
      <c r="D57" s="68" t="s">
        <v>131</v>
      </c>
      <c r="E57" s="217"/>
      <c r="F57" s="217"/>
      <c r="G57" s="73" t="s">
        <v>84</v>
      </c>
      <c r="H57" s="95">
        <f t="shared" si="0"/>
        <v>0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0</v>
      </c>
      <c r="L57" s="104">
        <f>INDEX(AO57:AO60,MATCH(AK57,$AL57:$AL60,0))</f>
        <v>0</v>
      </c>
      <c r="M57" s="103">
        <f>INDEX(AP57:AP60,MATCH(AK57,$AL57:$AL60,0))</f>
        <v>0</v>
      </c>
      <c r="N57" s="123">
        <f>INDEX(AQ57:AQ60,MATCH(AK57,$AL57:$AL60,0))</f>
        <v>0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0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2</v>
      </c>
      <c r="AK57" s="43">
        <f>MIN(AL57:AL60)</f>
        <v>2.4500000000000002</v>
      </c>
      <c r="AL57" s="44">
        <f>SUM(BD57:BG57)+2.45</f>
        <v>2.4500000000000002</v>
      </c>
      <c r="AM57" s="45" t="str">
        <f>D56</f>
        <v>Belgique</v>
      </c>
      <c r="AN57" s="46">
        <f>SUM(AR57:AU57)</f>
        <v>0</v>
      </c>
      <c r="AO57" s="47">
        <f>E56+E58+F60</f>
        <v>0</v>
      </c>
      <c r="AP57" s="46">
        <f>F56+F58+E60</f>
        <v>0</v>
      </c>
      <c r="AQ57" s="48">
        <f>AO57-AP57</f>
        <v>0</v>
      </c>
      <c r="AR57" s="46" t="s">
        <v>73</v>
      </c>
      <c r="AS57" s="46">
        <f>IF(ISBLANK(E56),0,IF(E56&gt;F56,3,IF(E56=F56,1,0)))</f>
        <v>0</v>
      </c>
      <c r="AT57" s="46">
        <f>IF(ISBLANK(E58),0,IF(E58&gt;F58,3,IF(E58=F58,1,0)))</f>
        <v>0</v>
      </c>
      <c r="AU57" s="46">
        <f>IF(ISBLANK(F60),0,IF(F60&gt;E60,3,IF(F60=E60,1,0)))</f>
        <v>0</v>
      </c>
      <c r="AV57" s="47" t="s">
        <v>73</v>
      </c>
      <c r="AW57" s="46" t="b">
        <f>(10*(AQ57-AQ58)+AO57-AO58&gt;0)</f>
        <v>0</v>
      </c>
      <c r="AX57" s="46" t="b">
        <f>10*(AQ57-AQ59)+AO57-AO59&gt;0</f>
        <v>0</v>
      </c>
      <c r="AY57" s="48" t="b">
        <f>10*(AQ57-AQ60)+AO57-AO60&gt;0</f>
        <v>0</v>
      </c>
      <c r="AZ57" s="47">
        <f>10000*(AS57+AT57)+(E58-F58+E56-F56)*100+(E58+E56)</f>
        <v>0</v>
      </c>
      <c r="BA57" s="46">
        <f>10000*(AS57+AU57)+(E56-F56+F60-E60)*100+(E56+F60)</f>
        <v>0</v>
      </c>
      <c r="BB57" s="46">
        <f>10000*(AT57+AU57)+(F60-E60+E58-F58)*100+(F60+E58)</f>
        <v>0</v>
      </c>
      <c r="BC57" s="48" t="s">
        <v>73</v>
      </c>
      <c r="BD57" s="47" t="s">
        <v>73</v>
      </c>
      <c r="BE57" s="49">
        <f>IF($AN57&gt;$AN58,-0.5,IF($AN58&gt;$AN57,0.5,IF(AW57,-0.5,IF(AV58,0.5,BU57))))</f>
        <v>0</v>
      </c>
      <c r="BF57" s="49">
        <f>IF($AN57&gt;$AN59,-0.5,IF($AN59&gt;$AN57,0.5,IF(AX57,-0.5,IF(AV59,0.5,BV57))))</f>
        <v>0</v>
      </c>
      <c r="BG57" s="50">
        <f>IF($AN57&gt;$AN60,-0.5,IF($AN60&gt;$AN57,0.5,IF(AY57,-0.5,IF(AV60,0.5,BW57))))</f>
        <v>0</v>
      </c>
      <c r="BH57" s="51" t="b">
        <f>AND(AND(AN57=AN58,AN58=AN59,AN59=AN60),AND(AO57=AO58,AO58=AO59,AO59=AO60),AND(AP57=AP58,AP58=AP59,AP59=AP60))</f>
        <v>1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0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 t="str">
        <f>IF(H58=0,"",IF(H58='Résultats officiels'!H58,1,""))</f>
        <v/>
      </c>
      <c r="C58" s="75" t="str">
        <f>IF(H58=0,"",IF(AND(H58='Résultats officiels'!H58,AR!E58='Résultats officiels'!E58,'Résultats officiels'!F58=AR!F58),1,""))</f>
        <v/>
      </c>
      <c r="D58" s="68" t="str">
        <f>D56</f>
        <v>Belgique</v>
      </c>
      <c r="E58" s="149"/>
      <c r="F58" s="149"/>
      <c r="G58" s="73" t="str">
        <f>D57</f>
        <v>Tunisie</v>
      </c>
      <c r="H58" s="95">
        <f t="shared" si="0"/>
        <v>0</v>
      </c>
      <c r="I58" s="106">
        <f>AI58</f>
        <v>1</v>
      </c>
      <c r="J58" s="124" t="str">
        <f>INDEX(AM57:AM60,MATCH(AK58,$AL57:$AL60,0))</f>
        <v>Panama</v>
      </c>
      <c r="K58" s="108">
        <f>INDEX(AN57:AN60,MATCH(AK58,$AL57:$AL60,0))</f>
        <v>0</v>
      </c>
      <c r="L58" s="109">
        <f>INDEX(AO57:AO60,MATCH(AK58,$AL57:$AL60,0))</f>
        <v>0</v>
      </c>
      <c r="M58" s="108">
        <f>INDEX(AP57:AP60,MATCH(AK58,$AL57:$AL60,0))</f>
        <v>0</v>
      </c>
      <c r="N58" s="110">
        <f>INDEX(AQ57:AQ60,MATCH(AK58,$AL57:$AL60,0))</f>
        <v>0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1</v>
      </c>
      <c r="AJ58" s="18">
        <f>ROUND(AK58,0)</f>
        <v>2</v>
      </c>
      <c r="AK58" s="43">
        <f>MAX(MIN(AL57:AL59),MIN(AL57,AL58,AL60),MIN(AL57,AL59,AL60),MIN(AL58:AL60))</f>
        <v>2.46</v>
      </c>
      <c r="AL58" s="52">
        <f>SUM(BD58:BG58)+2.46</f>
        <v>2.46</v>
      </c>
      <c r="AM58" s="45" t="str">
        <f>G56</f>
        <v>Panama</v>
      </c>
      <c r="AN58" s="46">
        <f>SUM(AR58:AU58)</f>
        <v>0</v>
      </c>
      <c r="AO58" s="47">
        <f>F56+F59+E61</f>
        <v>0</v>
      </c>
      <c r="AP58" s="46">
        <f>E56+E59+F61</f>
        <v>0</v>
      </c>
      <c r="AQ58" s="48">
        <f>AO58-AP58</f>
        <v>0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0</v>
      </c>
      <c r="BA58" s="46">
        <f>10000*(AR58+AU58)+(F56-E56+F59-E59)*100+(F56+F59)</f>
        <v>0</v>
      </c>
      <c r="BB58" s="46" t="s">
        <v>73</v>
      </c>
      <c r="BC58" s="48">
        <f>10000*(AT58+AU58)+(F59-E59+E61-F61)*100+(F59+E61)</f>
        <v>0</v>
      </c>
      <c r="BD58" s="53">
        <f>-BE57</f>
        <v>0</v>
      </c>
      <c r="BE58" s="46" t="s">
        <v>73</v>
      </c>
      <c r="BF58" s="49">
        <f>IF($AN58&gt;$AN59,-0.5,IF($AN59&gt;$AN58,0.5,IF(AX58,-0.5,IF(AW59,0.5,BV58))))</f>
        <v>0</v>
      </c>
      <c r="BG58" s="50">
        <f>IF($AN58&gt;$AN60,-0.5,IF($AN60&gt;$AN58,0.5,IF(AY58,-0.5,IF(AW60,0.5,BW58))))</f>
        <v>0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 t="str">
        <f>IF(H59=0,"",IF(H59='Résultats officiels'!H59,1,""))</f>
        <v/>
      </c>
      <c r="C59" s="75" t="str">
        <f>IF(H59=0,"",IF(AND(H59='Résultats officiels'!H59,AR!E59='Résultats officiels'!E59,'Résultats officiels'!F59=AR!F59),1,""))</f>
        <v/>
      </c>
      <c r="D59" s="68" t="str">
        <f>G57</f>
        <v>Angleterre</v>
      </c>
      <c r="E59" s="149"/>
      <c r="F59" s="149"/>
      <c r="G59" s="73" t="str">
        <f>G56</f>
        <v>Panama</v>
      </c>
      <c r="H59" s="95">
        <f t="shared" si="0"/>
        <v>0</v>
      </c>
      <c r="I59" s="106">
        <f>AI59</f>
        <v>1</v>
      </c>
      <c r="J59" s="68" t="str">
        <f>INDEX(AM57:AM60,MATCH(AK59,$AL57:$AL60,0))</f>
        <v>Tunisie</v>
      </c>
      <c r="K59" s="111">
        <f>INDEX(AN57:AN60,MATCH(AK59,$AL57:$AL60,0))</f>
        <v>0</v>
      </c>
      <c r="L59" s="112">
        <f>INDEX(AO57:AO60,MATCH(AK59,$AL57:$AL60,0))</f>
        <v>0</v>
      </c>
      <c r="M59" s="111">
        <f>INDEX(AP57:AP60,MATCH(AK59,$AL57:$AL60,0))</f>
        <v>0</v>
      </c>
      <c r="N59" s="113">
        <f>INDEX(AQ57:AQ60,MATCH(AK59,$AL57:$AL60,0))</f>
        <v>0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1</v>
      </c>
      <c r="AJ59" s="18">
        <f>ROUND(AK59,0)</f>
        <v>2</v>
      </c>
      <c r="AK59" s="43">
        <f>MIN(MAX(AL57:AL59),MAX(AL57,AL58,AL60),MAX(AL57,AL59,AL60),MAX(AL58:AL60))</f>
        <v>2.4700000000000002</v>
      </c>
      <c r="AL59" s="52">
        <f>SUM(BD59:BG59)+2.47</f>
        <v>2.4700000000000002</v>
      </c>
      <c r="AM59" s="45" t="str">
        <f>D57</f>
        <v>Tunisie</v>
      </c>
      <c r="AN59" s="46">
        <f>SUM(AR59:AU59)</f>
        <v>0</v>
      </c>
      <c r="AO59" s="47">
        <f>E57+F58+F61</f>
        <v>0</v>
      </c>
      <c r="AP59" s="46">
        <f>F57+E58+E61</f>
        <v>0</v>
      </c>
      <c r="AQ59" s="48">
        <f>AO59-AP59</f>
        <v>0</v>
      </c>
      <c r="AR59" s="46">
        <f>IF(ISBLANK(F58),0,IF(AT57=3,0,IF(AT57=1,1,3)))</f>
        <v>0</v>
      </c>
      <c r="AS59" s="46">
        <f>IF(ISBLANK(F61),0,IF(F61&gt;E61,3,IF(F61=E61,1,0)))</f>
        <v>0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0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0</v>
      </c>
      <c r="BA59" s="46" t="s">
        <v>73</v>
      </c>
      <c r="BB59" s="46">
        <f>10000*(AR59+AU59)+(E57-F57+F58-E58)*100+(E57+F58)</f>
        <v>0</v>
      </c>
      <c r="BC59" s="48">
        <f>10000*(AS59+AU59)+(E57-F57+F61-E61)*100+(E57+F61)</f>
        <v>0</v>
      </c>
      <c r="BD59" s="53">
        <f>-BF57</f>
        <v>0</v>
      </c>
      <c r="BE59" s="49">
        <f>-BF58</f>
        <v>0</v>
      </c>
      <c r="BF59" s="49" t="s">
        <v>73</v>
      </c>
      <c r="BG59" s="50">
        <f>IF($AN59&gt;$AN60,-0.5,IF($AN60&gt;$AN59,0.5,IF(AY59,-0.5,IF(AX60,0.5,BW59))))</f>
        <v>0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officiels'!H60,AR!E60='Résultats officiels'!E60,'Résultats officiels'!F60=AR!F60),1,""))</f>
        <v/>
      </c>
      <c r="D60" s="68" t="str">
        <f>G57</f>
        <v>Angleterre</v>
      </c>
      <c r="E60" s="149"/>
      <c r="F60" s="149"/>
      <c r="G60" s="73" t="str">
        <f>D56</f>
        <v>Belgique</v>
      </c>
      <c r="H60" s="95">
        <f t="shared" si="0"/>
        <v>0</v>
      </c>
      <c r="I60" s="114">
        <f>AI60</f>
        <v>1</v>
      </c>
      <c r="J60" s="71" t="str">
        <f>INDEX(AM57:AM60,MATCH(AK60,$AL57:$AL60,0))</f>
        <v>Angleterre</v>
      </c>
      <c r="K60" s="115">
        <f>INDEX(AN57:AN60,MATCH(AK60,$AL57:$AL60,0))</f>
        <v>0</v>
      </c>
      <c r="L60" s="116">
        <f>INDEX(AO57:AO60,MATCH(AK60,$AL57:$AL60,0))</f>
        <v>0</v>
      </c>
      <c r="M60" s="115">
        <f>INDEX(AP57:AP60,MATCH(AK60,$AL57:$AL60,0))</f>
        <v>0</v>
      </c>
      <c r="N60" s="117">
        <f>INDEX(AQ57:AQ60,MATCH(AK60,$AL57:$AL60,0))</f>
        <v>0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1</v>
      </c>
      <c r="AJ60" s="55">
        <f>ROUND(AK60,0)</f>
        <v>2</v>
      </c>
      <c r="AK60" s="43">
        <f>MAX(AL57:AL60)</f>
        <v>2.48</v>
      </c>
      <c r="AL60" s="56">
        <f>SUM(BD60:BG60)+2.48</f>
        <v>2.48</v>
      </c>
      <c r="AM60" s="57" t="str">
        <f>G57</f>
        <v>Angleterre</v>
      </c>
      <c r="AN60" s="51">
        <f>SUM(AR60:AU60)</f>
        <v>0</v>
      </c>
      <c r="AO60" s="58">
        <f>F57+E59+E60</f>
        <v>0</v>
      </c>
      <c r="AP60" s="51">
        <f>E57+F59+F60</f>
        <v>0</v>
      </c>
      <c r="AQ60" s="59">
        <f>AO60-AP60</f>
        <v>0</v>
      </c>
      <c r="AR60" s="51">
        <f>IF(ISBLANK(E60),0,IF(AU57=3,0,IF(AU57=1,1,3)))</f>
        <v>0</v>
      </c>
      <c r="AS60" s="51">
        <f>IF(ISBLANK(E59),0,IF(AU58=3,0,IF(AU58=1,1,3)))</f>
        <v>0</v>
      </c>
      <c r="AT60" s="51">
        <f>IF(ISBLANK(F57),0,IF(AU59=3,0,IF(AU59=1,1,3)))</f>
        <v>0</v>
      </c>
      <c r="AU60" s="51" t="s">
        <v>73</v>
      </c>
      <c r="AV60" s="58" t="b">
        <f>10*(AQ57-AQ60)+AO57-AO60&lt;0</f>
        <v>0</v>
      </c>
      <c r="AW60" s="51" t="b">
        <f>10*(AQ58-AQ60)+AO58-AO60&lt;0</f>
        <v>0</v>
      </c>
      <c r="AX60" s="51" t="b">
        <f>10*(AQ59-AQ60)+AO59-AO60&lt;0</f>
        <v>0</v>
      </c>
      <c r="AY60" s="59" t="s">
        <v>73</v>
      </c>
      <c r="AZ60" s="58" t="s">
        <v>73</v>
      </c>
      <c r="BA60" s="51">
        <f>10000*(AR60+AS60)+(E59-F59+E60-F60)*100+(E59+E60)</f>
        <v>0</v>
      </c>
      <c r="BB60" s="51">
        <f>10000*(AR60+AT60)+(E60-F60+F57-E57)*100+(E60+F57)</f>
        <v>0</v>
      </c>
      <c r="BC60" s="59">
        <f>10000*(AS60+AT60)+(E59-F59+F57-E57)*100+(E59+F57)</f>
        <v>0</v>
      </c>
      <c r="BD60" s="60">
        <f>-BG57</f>
        <v>0</v>
      </c>
      <c r="BE60" s="61">
        <f>-BG58</f>
        <v>0</v>
      </c>
      <c r="BF60" s="61">
        <f>-BG59</f>
        <v>0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officiels'!H61,AR!E61='Résultats officiels'!E61,'Résultats officiels'!F61=AR!F61),1,""))</f>
        <v/>
      </c>
      <c r="D61" s="71" t="str">
        <f>G56</f>
        <v>Panama</v>
      </c>
      <c r="E61" s="149"/>
      <c r="F61" s="149"/>
      <c r="G61" s="74" t="str">
        <f>D57</f>
        <v>Tunisie</v>
      </c>
      <c r="H61" s="95">
        <f t="shared" si="0"/>
        <v>0</v>
      </c>
      <c r="I61" s="118"/>
      <c r="J61" s="119" t="str">
        <f>IF(OR(I59&lt;3,I58&lt;2),"TIRAGE AU SORT !!!"," ")</f>
        <v>TIRAGE AU SORT !!!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officiels'!H64,AR!E64='Résultats officiels'!E64,'Résultats officiels'!F64=AR!F64),1,""))</f>
        <v/>
      </c>
      <c r="D64" s="67" t="s">
        <v>78</v>
      </c>
      <c r="E64" s="217"/>
      <c r="F64" s="217"/>
      <c r="G64" s="72" t="s">
        <v>79</v>
      </c>
      <c r="H64" s="95">
        <f t="shared" si="0"/>
        <v>0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0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officiels'!H65,AR!E65='Résultats officiels'!E65,'Résultats officiels'!F65=AR!F65),1,""))</f>
        <v/>
      </c>
      <c r="D65" s="68" t="s">
        <v>132</v>
      </c>
      <c r="E65" s="217"/>
      <c r="F65" s="217"/>
      <c r="G65" s="73" t="s">
        <v>133</v>
      </c>
      <c r="H65" s="95">
        <f t="shared" si="0"/>
        <v>0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0</v>
      </c>
      <c r="L65" s="104">
        <f>INDEX(AO65:AO68,MATCH(AK65,$AL65:$AL68,0))</f>
        <v>0</v>
      </c>
      <c r="M65" s="103">
        <f>INDEX(AP65:AP68,MATCH(AK65,$AL65:$AL68,0))</f>
        <v>0</v>
      </c>
      <c r="N65" s="123">
        <f>INDEX(AQ65:AQ68,MATCH(AK65,$AL65:$AL68,0))</f>
        <v>0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2</v>
      </c>
      <c r="AK65" s="43">
        <f>MIN(AL65:AL68)</f>
        <v>2.4500000000000002</v>
      </c>
      <c r="AL65" s="44">
        <f>SUM(BD65:BG65)+2.45</f>
        <v>2.4500000000000002</v>
      </c>
      <c r="AM65" s="45" t="str">
        <f>D64</f>
        <v>Colombie</v>
      </c>
      <c r="AN65" s="46">
        <f>SUM(AR65:AU65)</f>
        <v>0</v>
      </c>
      <c r="AO65" s="47">
        <f>E64+E66+F68</f>
        <v>0</v>
      </c>
      <c r="AP65" s="46">
        <f>F64+F66+E68</f>
        <v>0</v>
      </c>
      <c r="AQ65" s="48">
        <f>AO65-AP65</f>
        <v>0</v>
      </c>
      <c r="AR65" s="46" t="s">
        <v>73</v>
      </c>
      <c r="AS65" s="46">
        <f>IF(ISBLANK(E64),0,IF(E64&gt;F64,3,IF(E64=F64,1,0)))</f>
        <v>0</v>
      </c>
      <c r="AT65" s="46">
        <f>IF(ISBLANK(E66),0,IF(E66&gt;F66,3,IF(E66=F66,1,0)))</f>
        <v>0</v>
      </c>
      <c r="AU65" s="46">
        <f>IF(ISBLANK(F68),0,IF(F68&gt;E68,3,IF(F68=E68,1,0)))</f>
        <v>0</v>
      </c>
      <c r="AV65" s="47" t="s">
        <v>73</v>
      </c>
      <c r="AW65" s="46" t="b">
        <f>(10*(AQ65-AQ66)+AO65-AO66&gt;0)</f>
        <v>0</v>
      </c>
      <c r="AX65" s="46" t="b">
        <f>10*(AQ65-AQ67)+AO65-AO67&gt;0</f>
        <v>0</v>
      </c>
      <c r="AY65" s="48" t="b">
        <f>10*(AQ65-AQ68)+AO65-AO68&gt;0</f>
        <v>0</v>
      </c>
      <c r="AZ65" s="47">
        <f>10000*(AS65+AT65)+(E66-F66+E64-F64)*100+(E66+E64)</f>
        <v>0</v>
      </c>
      <c r="BA65" s="46">
        <f>10000*(AS65+AU65)+(E64-F64+F68-E68)*100+(E64+F68)</f>
        <v>0</v>
      </c>
      <c r="BB65" s="46">
        <f>10000*(AT65+AU65)+(F68-E68+E66-F66)*100+(F68+E66)</f>
        <v>0</v>
      </c>
      <c r="BC65" s="48" t="s">
        <v>73</v>
      </c>
      <c r="BD65" s="47" t="s">
        <v>73</v>
      </c>
      <c r="BE65" s="49">
        <f>IF($AN65&gt;$AN66,-0.5,IF($AN66&gt;$AN65,0.5,IF(AW65,-0.5,IF(AV66,0.5,BU65))))</f>
        <v>0</v>
      </c>
      <c r="BF65" s="49">
        <f>IF($AN65&gt;$AN67,-0.5,IF($AN67&gt;$AN65,0.5,IF(AX65,-0.5,IF(AV67,0.5,BV65))))</f>
        <v>0</v>
      </c>
      <c r="BG65" s="50">
        <f>IF($AN65&gt;$AN68,-0.5,IF($AN68&gt;$AN65,0.5,IF(AY65,-0.5,IF(AV68,0.5,BW65))))</f>
        <v>0</v>
      </c>
      <c r="BH65" s="51" t="b">
        <f>AND(AND(AN65=AN66,AN66=AN67,AN67=AN68),AND(AO65=AO66,AO66=AO67,AO67=AO68),AND(AP65=AP66,AP66=AP67,AP67=AP68))</f>
        <v>1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0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officiels'!H66,AR!E66='Résultats officiels'!E66,'Résultats officiels'!F66=AR!F66),1,""))</f>
        <v/>
      </c>
      <c r="D66" s="68" t="str">
        <f>D64</f>
        <v>Colombie</v>
      </c>
      <c r="E66" s="149"/>
      <c r="F66" s="149"/>
      <c r="G66" s="73" t="str">
        <f>D65</f>
        <v>Pologne</v>
      </c>
      <c r="H66" s="95">
        <f t="shared" si="0"/>
        <v>0</v>
      </c>
      <c r="I66" s="106">
        <f>AI66</f>
        <v>1</v>
      </c>
      <c r="J66" s="124" t="str">
        <f>INDEX(AM65:AM68,MATCH(AK66,$AL65:$AL68,0))</f>
        <v>Japon</v>
      </c>
      <c r="K66" s="108">
        <f>INDEX(AN65:AN68,MATCH(AK66,$AL65:$AL68,0))</f>
        <v>0</v>
      </c>
      <c r="L66" s="109">
        <f>INDEX(AO65:AO68,MATCH(AK66,$AL65:$AL68,0))</f>
        <v>0</v>
      </c>
      <c r="M66" s="108">
        <f>INDEX(AP65:AP68,MATCH(AK66,$AL65:$AL68,0))</f>
        <v>0</v>
      </c>
      <c r="N66" s="110">
        <f>INDEX(AQ65:AQ68,MATCH(AK66,$AL65:$AL68,0))</f>
        <v>0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1</v>
      </c>
      <c r="AJ66" s="55">
        <f>ROUND(AK66,0)</f>
        <v>2</v>
      </c>
      <c r="AK66" s="43">
        <f>MAX(MIN(AL65:AL67),MIN(AL65,AL66,AL68),MIN(AL65,AL67,AL68),MIN(AL66:AL68))</f>
        <v>2.46</v>
      </c>
      <c r="AL66" s="52">
        <f>SUM(BD66:BG66)+2.46</f>
        <v>2.46</v>
      </c>
      <c r="AM66" s="45" t="str">
        <f>G64</f>
        <v>Japon</v>
      </c>
      <c r="AN66" s="46">
        <f>SUM(AR66:AU66)</f>
        <v>0</v>
      </c>
      <c r="AO66" s="47">
        <f>F64+F67+E69</f>
        <v>0</v>
      </c>
      <c r="AP66" s="46">
        <f>E64+E67+F69</f>
        <v>0</v>
      </c>
      <c r="AQ66" s="48">
        <f>AO66-AP66</f>
        <v>0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0</v>
      </c>
      <c r="BA66" s="46">
        <f>10000*(AR66+AU66)+(F64-E64+F67-E67)*100+(F64+F67)</f>
        <v>0</v>
      </c>
      <c r="BB66" s="46" t="s">
        <v>73</v>
      </c>
      <c r="BC66" s="48">
        <f>10000*(AT66+AU66)+(F67-E67+E69-F69)*100+(F67+E69)</f>
        <v>0</v>
      </c>
      <c r="BD66" s="53">
        <f>-BE65</f>
        <v>0</v>
      </c>
      <c r="BE66" s="46" t="s">
        <v>73</v>
      </c>
      <c r="BF66" s="49">
        <f>IF($AN66&gt;$AN67,-0.5,IF($AN67&gt;$AN66,0.5,IF(AX66,-0.5,IF(AW67,0.5,BV66))))</f>
        <v>0</v>
      </c>
      <c r="BG66" s="50">
        <f>IF($AN66&gt;$AN68,-0.5,IF($AN68&gt;$AN66,0.5,IF(AY66,-0.5,IF(AW68,0.5,BW66))))</f>
        <v>0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officiels'!H67,AR!E67='Résultats officiels'!E67,'Résultats officiels'!F67=AR!F67),1,""))</f>
        <v/>
      </c>
      <c r="D67" s="68" t="str">
        <f>G65</f>
        <v>Sénégal</v>
      </c>
      <c r="E67" s="149"/>
      <c r="F67" s="149"/>
      <c r="G67" s="73" t="str">
        <f>G64</f>
        <v>Japon</v>
      </c>
      <c r="H67" s="95">
        <f t="shared" si="0"/>
        <v>0</v>
      </c>
      <c r="I67" s="106">
        <f>AI67</f>
        <v>1</v>
      </c>
      <c r="J67" s="68" t="str">
        <f>INDEX(AM65:AM68,MATCH(AK67,$AL65:$AL68,0))</f>
        <v>Pologne</v>
      </c>
      <c r="K67" s="111">
        <f>INDEX(AN65:AN68,MATCH(AK67,$AL65:$AL68,0))</f>
        <v>0</v>
      </c>
      <c r="L67" s="112">
        <f>INDEX(AO65:AO68,MATCH(AK67,$AL65:$AL68,0))</f>
        <v>0</v>
      </c>
      <c r="M67" s="111">
        <f>INDEX(AP65:AP68,MATCH(AK67,$AL65:$AL68,0))</f>
        <v>0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1</v>
      </c>
      <c r="AJ67" s="55">
        <f>ROUND(AK67,0)</f>
        <v>2</v>
      </c>
      <c r="AK67" s="43">
        <f>MIN(MAX(AL65:AL67),MAX(AL65,AL66,AL68),MAX(AL65,AL67,AL68),MAX(AL66:AL68))</f>
        <v>2.4700000000000002</v>
      </c>
      <c r="AL67" s="52">
        <f>SUM(BD67:BG67)+2.47</f>
        <v>2.4700000000000002</v>
      </c>
      <c r="AM67" s="45" t="str">
        <f>D65</f>
        <v>Pologne</v>
      </c>
      <c r="AN67" s="46">
        <f>SUM(AR67:AU67)</f>
        <v>0</v>
      </c>
      <c r="AO67" s="47">
        <f>E65+F66+F69</f>
        <v>0</v>
      </c>
      <c r="AP67" s="46">
        <f>F65+E66+E69</f>
        <v>0</v>
      </c>
      <c r="AQ67" s="48">
        <f>AO67-AP67</f>
        <v>0</v>
      </c>
      <c r="AR67" s="46">
        <f>IF(ISBLANK(F66),0,IF(AT65=3,0,IF(AT65=1,1,3)))</f>
        <v>0</v>
      </c>
      <c r="AS67" s="46">
        <f>IF(ISBLANK(F69),0,IF(F69&gt;E69,3,IF(F69=E69,1,0)))</f>
        <v>0</v>
      </c>
      <c r="AT67" s="46" t="s">
        <v>73</v>
      </c>
      <c r="AU67" s="46">
        <f>IF(ISBLANK(E65),0,IF(E65&gt;F65,3,IF(E65=F65,1,0)))</f>
        <v>0</v>
      </c>
      <c r="AV67" s="47" t="b">
        <f>10*(AQ65-AQ67)+AO65-AO67&lt;0</f>
        <v>0</v>
      </c>
      <c r="AW67" s="46" t="b">
        <f>10*(AQ66-AQ67)+AO66-AO67&lt;0</f>
        <v>0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0</v>
      </c>
      <c r="BA67" s="46" t="s">
        <v>73</v>
      </c>
      <c r="BB67" s="46">
        <f>10000*(AR67+AU67)+(E65-F65+F66-E66)*100+(E65+F66)</f>
        <v>0</v>
      </c>
      <c r="BC67" s="48">
        <f>10000*(AS67+AU67)+(E65-F65+F69-E69)*100+(E65+F69)</f>
        <v>0</v>
      </c>
      <c r="BD67" s="53">
        <f>-BF65</f>
        <v>0</v>
      </c>
      <c r="BE67" s="49">
        <f>-BF66</f>
        <v>0</v>
      </c>
      <c r="BF67" s="49" t="s">
        <v>73</v>
      </c>
      <c r="BG67" s="50">
        <f>IF($AN67&gt;$AN68,-0.5,IF($AN68&gt;$AN67,0.5,IF(AY67,-0.5,IF(AX68,0.5,BW67))))</f>
        <v>0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officiels'!H68,AR!E68='Résultats officiels'!E68,'Résultats officiels'!F68=AR!F68),1,""))</f>
        <v/>
      </c>
      <c r="D68" s="68" t="str">
        <f>G65</f>
        <v>Sénégal</v>
      </c>
      <c r="E68" s="149"/>
      <c r="F68" s="149"/>
      <c r="G68" s="73" t="str">
        <f>D64</f>
        <v>Colombie</v>
      </c>
      <c r="H68" s="95">
        <f t="shared" si="0"/>
        <v>0</v>
      </c>
      <c r="I68" s="114">
        <f>AI68</f>
        <v>1</v>
      </c>
      <c r="J68" s="71" t="str">
        <f>INDEX(AM65:AM68,MATCH(AK68,$AL65:$AL68,0))</f>
        <v>Sénégal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0</v>
      </c>
      <c r="N68" s="117">
        <f>INDEX(AQ65:AQ68,MATCH(AK68,$AL65:$AL68,0))</f>
        <v>0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1</v>
      </c>
      <c r="AJ68" s="55">
        <f>ROUND(AK68,0)</f>
        <v>2</v>
      </c>
      <c r="AK68" s="43">
        <f>MAX(AL65:AL68)</f>
        <v>2.48</v>
      </c>
      <c r="AL68" s="56">
        <f>SUM(BD68:BG68)+2.48</f>
        <v>2.48</v>
      </c>
      <c r="AM68" s="57" t="str">
        <f>G65</f>
        <v>Sénégal</v>
      </c>
      <c r="AN68" s="51">
        <f>SUM(AR68:AU68)</f>
        <v>0</v>
      </c>
      <c r="AO68" s="58">
        <f>F65+E67+E68</f>
        <v>0</v>
      </c>
      <c r="AP68" s="51">
        <f>E65+F67+F68</f>
        <v>0</v>
      </c>
      <c r="AQ68" s="59">
        <f>AO68-AP68</f>
        <v>0</v>
      </c>
      <c r="AR68" s="51">
        <f>IF(ISBLANK(E68),0,IF(AU65=3,0,IF(AU65=1,1,3)))</f>
        <v>0</v>
      </c>
      <c r="AS68" s="51">
        <f>IF(ISBLANK(E67),0,IF(AU66=3,0,IF(AU66=1,1,3)))</f>
        <v>0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0</v>
      </c>
      <c r="BB68" s="51">
        <f>10000*(AR68+AT68)+(E68-F68+F65-E65)*100+(E68+F65)</f>
        <v>0</v>
      </c>
      <c r="BC68" s="59">
        <f>10000*(AS68+AT68)+(E67-F67+F65-E65)*100+(E67+F65)</f>
        <v>0</v>
      </c>
      <c r="BD68" s="60">
        <f>-BG65</f>
        <v>0</v>
      </c>
      <c r="BE68" s="61">
        <f>-BG66</f>
        <v>0</v>
      </c>
      <c r="BF68" s="61">
        <f>-BG67</f>
        <v>0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officiels'!H69,AR!E69='Résultats officiels'!E69,'Résultats officiels'!F69=AR!F69),1,""))</f>
        <v/>
      </c>
      <c r="D69" s="71" t="str">
        <f>G64</f>
        <v>Japon</v>
      </c>
      <c r="E69" s="149"/>
      <c r="F69" s="149"/>
      <c r="G69" s="74" t="str">
        <f>D65</f>
        <v>Pologne</v>
      </c>
      <c r="H69" s="95">
        <f t="shared" si="0"/>
        <v>0</v>
      </c>
      <c r="I69" s="118"/>
      <c r="J69" s="119" t="str">
        <f>IF(OR(I67&lt;3,I66&lt;2),"TIRAGE AU SORT !!!"," ")</f>
        <v>TIRAGE AU SORT !!!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elect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81" priority="7" stopIfTrue="1">
      <formula>100*$V8+$W8&gt;100*$V9+$W9</formula>
    </cfRule>
  </conditionalFormatting>
  <conditionalFormatting sqref="U9 U11 U13 U15 U17 U19 U21 U23 U27 U29 U31 U33 U37 U39 U44">
    <cfRule type="expression" dxfId="80" priority="6" stopIfTrue="1">
      <formula>100*$V9+$W9&gt;100*$V8+$W8</formula>
    </cfRule>
  </conditionalFormatting>
  <conditionalFormatting sqref="AA43">
    <cfRule type="expression" dxfId="79" priority="5" stopIfTrue="1">
      <formula>100*$AB43+$AC43&gt;100*$AB44+$AC44</formula>
    </cfRule>
  </conditionalFormatting>
  <conditionalFormatting sqref="AA44">
    <cfRule type="expression" dxfId="78" priority="4" stopIfTrue="1">
      <formula>100*$AB44+$AC44&gt;100*$AB43+$AC43</formula>
    </cfRule>
  </conditionalFormatting>
  <conditionalFormatting sqref="J35:N35 J43:N43 J11:N11 J27:N27 J19:N19 J51:N51 J59:N59 J67:N67">
    <cfRule type="expression" dxfId="77" priority="3" stopIfTrue="1">
      <formula>OR($I11&lt;3)</formula>
    </cfRule>
  </conditionalFormatting>
  <conditionalFormatting sqref="J36:N36 J44:N44 J12:N12 J28:N28 J20:N20 J52:N52 J60:N60 J68:N68">
    <cfRule type="expression" dxfId="76" priority="2" stopIfTrue="1">
      <formula>$I12&lt;3</formula>
    </cfRule>
  </conditionalFormatting>
  <conditionalFormatting sqref="U46:U47 AA46:AA51">
    <cfRule type="cellIs" dxfId="75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12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 t="str">
        <f>IF(H8=0,"",IF(H8='Résultats officiels'!H8,1,""))</f>
        <v/>
      </c>
      <c r="C8" s="70" t="str">
        <f>IF(H8=0,"",IF(AND(H8='Résultats officiels'!H8,AS!E8='Résultats officiels'!E8,'Résultats officiels'!F8=AS!F8),1,""))</f>
        <v/>
      </c>
      <c r="D8" s="67" t="s">
        <v>104</v>
      </c>
      <c r="E8" s="149"/>
      <c r="F8" s="149"/>
      <c r="G8" s="72" t="s">
        <v>123</v>
      </c>
      <c r="H8" s="95">
        <f>IF(E8="",0,IF(F8="",0,IF(E8&gt;F8,1,IF(E8&lt;F8,2,IF(E8=F8,3)))))</f>
        <v>0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officiels'!U13=AS!U8),"E",""))</f>
        <v/>
      </c>
      <c r="R8" s="98" t="str">
        <f>IF('Résultats officiels'!O8=0,"",IF(AND(U8='Résultats officiels'!U8,AS!U9='Résultats officiels'!U9),"A",""))</f>
        <v/>
      </c>
      <c r="S8" s="286" t="str">
        <f>IF(O8=0,"",IF(AND(R8="A",O8='Résultats officiels'!O8),1,IF(AND(AS!R9="A",AS!O8='Résultats officiels'!O12),1,"")))</f>
        <v/>
      </c>
      <c r="T8" s="287" t="str">
        <f>IF(O8=0,"",IF(AND(R8="A",O8='Résultats officiels'!O8,V8='Résultats officiels'!V8,'Résultats officiels'!V9=AS!V9),1,IF(AND(AS!R9="A",AS!O8='Résultats officiels'!O12,AS!V8='Résultats officiels'!V13,'Résultats officiels'!V12=AS!V9),1,"")))</f>
        <v/>
      </c>
      <c r="U8" s="99" t="str">
        <f>IF(OR(I10&lt;2),"A1",T(J9))</f>
        <v>A1</v>
      </c>
      <c r="V8" s="150"/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 t="str">
        <f>IF(H9=0,"",IF(H9='Résultats officiels'!H9,1,""))</f>
        <v/>
      </c>
      <c r="C9" s="70" t="str">
        <f>IF(H9=0,"",IF(AND(H9='Résultats officiels'!H9,AS!E9='Résultats officiels'!E9,'Résultats officiels'!F9=AS!F9),1,""))</f>
        <v/>
      </c>
      <c r="D9" s="68" t="s">
        <v>122</v>
      </c>
      <c r="E9" s="149"/>
      <c r="F9" s="149"/>
      <c r="G9" s="73" t="s">
        <v>82</v>
      </c>
      <c r="H9" s="95">
        <f t="shared" ref="H9:H69" si="0">IF(E9="",0,IF(F9="",0,IF(E9&gt;F9,1,IF(E9&lt;F9,2,IF(E9=F9,3)))))</f>
        <v>0</v>
      </c>
      <c r="I9" s="101">
        <f>AI9</f>
        <v>1</v>
      </c>
      <c r="J9" s="102" t="str">
        <f>INDEX(AM9:AM12,MATCH(AK9,$AL9:$AL12,0))</f>
        <v>Russie</v>
      </c>
      <c r="K9" s="103">
        <f>INDEX(AN9:AN12,MATCH(AK9,$AL9:$AL12,0))</f>
        <v>0</v>
      </c>
      <c r="L9" s="104">
        <f>INDEX(AO9:AO12,MATCH(AK9,$AL9:$AL12,0))</f>
        <v>0</v>
      </c>
      <c r="M9" s="103">
        <f>INDEX(AP9:AP12,MATCH(AK9,$AL9:$AL12,0))</f>
        <v>0</v>
      </c>
      <c r="N9" s="105">
        <f>INDEX(AQ9:AQ12,MATCH(AK9,$AL9:$AL12,0))</f>
        <v>0</v>
      </c>
      <c r="O9" s="293"/>
      <c r="P9" s="293"/>
      <c r="Q9" s="97" t="str">
        <f>IF(AND('Résultats officiels'!O8&gt;0,U9='Résultats officiels'!U9),"E",IF(AND('Résultats officiels'!O12&gt;0,'Résultats officiels'!U12=AS!U9),"E",""))</f>
        <v/>
      </c>
      <c r="R9" s="98" t="str">
        <f>IF('Résultats officiels'!O12=0,"",IF(AND(U8='Résultats officiels'!U13,'Résultats officiels'!U12=AS!U9),"A",""))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B2</v>
      </c>
      <c r="V9" s="151"/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2</v>
      </c>
      <c r="AK9" s="19">
        <f>MIN(AL9:AL12)</f>
        <v>2.4500000000000002</v>
      </c>
      <c r="AL9" s="20">
        <f>SUM(BD9:BG9)+2.45</f>
        <v>2.4500000000000002</v>
      </c>
      <c r="AM9" s="21" t="str">
        <f>D8</f>
        <v>Russie</v>
      </c>
      <c r="AN9" s="22">
        <f>SUM(AR9:AU9)</f>
        <v>0</v>
      </c>
      <c r="AO9" s="23">
        <f>E8+E10+F12</f>
        <v>0</v>
      </c>
      <c r="AP9" s="22">
        <f>F8+F10+E12</f>
        <v>0</v>
      </c>
      <c r="AQ9" s="24">
        <f>AO9-AP9</f>
        <v>0</v>
      </c>
      <c r="AR9" s="22" t="s">
        <v>73</v>
      </c>
      <c r="AS9" s="22">
        <f>IF(ISBLANK(E8),0,IF(E8&gt;F8,3,IF(E8=F8,1,0)))</f>
        <v>0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0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0</v>
      </c>
      <c r="BA9" s="22">
        <f>10000*(AS9+AU9)+(E8-F8+F12-E12)*100+(E8+F12)</f>
        <v>0</v>
      </c>
      <c r="BB9" s="22">
        <f>10000*(AT9+AU9)+(E10-F10+F12-E12)*100+(E10+F12)</f>
        <v>0</v>
      </c>
      <c r="BC9" s="24" t="s">
        <v>73</v>
      </c>
      <c r="BD9" s="23" t="s">
        <v>73</v>
      </c>
      <c r="BE9" s="25">
        <f>IF($AN9&gt;$AN10,-0.5,IF($AN10&gt;$AN9,0.5,IF(AW9,-0.5,IF(AV10,0.5,BU9))))</f>
        <v>0</v>
      </c>
      <c r="BF9" s="25">
        <f>IF($AN9&gt;$AN11,-0.5,IF($AN11&gt;$AN9,0.5,IF(AX9,-0.5,IF(AV11,0.5,BV9))))</f>
        <v>0</v>
      </c>
      <c r="BG9" s="26">
        <f>IF($AN9&gt;$AN12,-0.5,IF($AN12&gt;$AN9,0.5,IF(AY9,-0.5,IF(AV12,0.5,BW9))))</f>
        <v>0</v>
      </c>
      <c r="BH9" s="27" t="b">
        <f>AND(AND(AN9=AN10,AN10=AN11,AN11=AN12),AND(AO9=AO10,AO10=AO11,AO11=AO12),AND(AP9=AP10,AP10=AP11,AP11=AP12))</f>
        <v>1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0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officiels'!H10,AS!E10='Résultats officiels'!E10,'Résultats officiels'!F10=AS!F10),1,""))</f>
        <v/>
      </c>
      <c r="D10" s="68" t="str">
        <f>D8</f>
        <v>Russie</v>
      </c>
      <c r="E10" s="149"/>
      <c r="F10" s="149"/>
      <c r="G10" s="73" t="str">
        <f>D9</f>
        <v>Egypte</v>
      </c>
      <c r="H10" s="95">
        <f t="shared" si="0"/>
        <v>0</v>
      </c>
      <c r="I10" s="106">
        <f>AI10</f>
        <v>1</v>
      </c>
      <c r="J10" s="107" t="str">
        <f>INDEX(AM9:AM12,MATCH(AK10,$AL9:$AL12,0))</f>
        <v>Arabie Saoudite</v>
      </c>
      <c r="K10" s="108">
        <f>INDEX(AN9:AN12,MATCH(AK10,$AL9:$AL12,0))</f>
        <v>0</v>
      </c>
      <c r="L10" s="109">
        <f>INDEX(AO9:AO12,MATCH(AK10,$AL9:$AL12,0))</f>
        <v>0</v>
      </c>
      <c r="M10" s="108">
        <f>INDEX(AP9:AP12,MATCH(AK10,$AL9:$AL12,0))</f>
        <v>0</v>
      </c>
      <c r="N10" s="110">
        <f>INDEX(AQ9:AQ12,MATCH(AK10,$AL9:$AL12,0))</f>
        <v>0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officiels'!U15=AS!U10),"E",""))</f>
        <v/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officiels'!O10),1,IF(AND(AS!R11="A",AS!O10='Résultats officiels'!O14),1,"")))</f>
        <v/>
      </c>
      <c r="T10" s="310" t="str">
        <f>IF(O10=0,"",IF(AND(R10="A",O10='Résultats officiels'!O10,V10='Résultats officiels'!V10,'Résultats officiels'!V11=AS!V11),1,IF(AND(AS!R11="A",AS!O10='Résultats officiels'!O14,AS!V10='Résultats officiels'!V15,'Résultats officiels'!V14=AS!V11),1,"")))</f>
        <v/>
      </c>
      <c r="U10" s="99" t="str">
        <f>IF(OR(I26&lt;2),"C1",T(J25))</f>
        <v>C1</v>
      </c>
      <c r="V10" s="150"/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1</v>
      </c>
      <c r="AJ10" s="18">
        <f>ROUND(AK10,0)</f>
        <v>2</v>
      </c>
      <c r="AK10" s="19">
        <f>MAX(MIN(AL9:AL11),MIN(AL9,AL10,AL12),MIN(AL9,AL11,AL12),MIN(AL10:AL12))</f>
        <v>2.46</v>
      </c>
      <c r="AL10" s="28">
        <f>SUM(BD10:BG10)+2.46</f>
        <v>2.46</v>
      </c>
      <c r="AM10" s="21" t="str">
        <f>G8</f>
        <v>Arabie Saoudite</v>
      </c>
      <c r="AN10" s="22">
        <f>SUM(AR10:AU10)</f>
        <v>0</v>
      </c>
      <c r="AO10" s="23">
        <f>F8+F11+E13</f>
        <v>0</v>
      </c>
      <c r="AP10" s="22">
        <f>E8+E11+F13</f>
        <v>0</v>
      </c>
      <c r="AQ10" s="24">
        <f>AO10-AP10</f>
        <v>0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0</v>
      </c>
      <c r="BA10" s="22">
        <f>10000*(AR10+AU10)+(F8-E8+F11-E11)*100+(F8+F11)</f>
        <v>0</v>
      </c>
      <c r="BB10" s="22" t="s">
        <v>73</v>
      </c>
      <c r="BC10" s="24">
        <f>10000*(AT10+AU10)+(F11-E11+E13-F13)*100+(F11+E13)</f>
        <v>0</v>
      </c>
      <c r="BD10" s="29">
        <f>-BE9</f>
        <v>0</v>
      </c>
      <c r="BE10" s="22" t="s">
        <v>73</v>
      </c>
      <c r="BF10" s="25">
        <f>IF($AN10&gt;$AN11,-0.5,IF($AN11&gt;$AN10,0.5,IF(AX10,-0.5,IF(AW11,0.5,BV10))))</f>
        <v>0</v>
      </c>
      <c r="BG10" s="26">
        <f>IF($AN10&gt;$AN12,-0.5,IF($AN12&gt;$AN10,0.5,IF(AY10,-0.5,IF(AW12,0.5,BW10))))</f>
        <v>0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 t="str">
        <f>IF(H11=0,"",IF(H11='Résultats officiels'!H11,1,""))</f>
        <v/>
      </c>
      <c r="C11" s="70" t="str">
        <f>IF(H11=0,"",IF(AND(H11='Résultats officiels'!H11,AS!E11='Résultats officiels'!E11,'Résultats officiels'!F11=AS!F11),1,""))</f>
        <v/>
      </c>
      <c r="D11" s="68" t="str">
        <f>G9</f>
        <v>Uruguay</v>
      </c>
      <c r="E11" s="149"/>
      <c r="F11" s="149"/>
      <c r="G11" s="73" t="str">
        <f>G8</f>
        <v>Arabie Saoudite</v>
      </c>
      <c r="H11" s="95">
        <f t="shared" si="0"/>
        <v>0</v>
      </c>
      <c r="I11" s="106">
        <f>AI11</f>
        <v>1</v>
      </c>
      <c r="J11" s="68" t="str">
        <f>INDEX(AM9:AM12,MATCH(AK11,$AL9:$AL12,0))</f>
        <v>Egypte</v>
      </c>
      <c r="K11" s="111">
        <f>INDEX(AN9:AN12,MATCH(AK11,$AL9:$AL12,0))</f>
        <v>0</v>
      </c>
      <c r="L11" s="112">
        <f>INDEX(AO9:AO12,MATCH(AK11,$AL9:$AL12,0))</f>
        <v>0</v>
      </c>
      <c r="M11" s="111">
        <f>INDEX(AP9:AP12,MATCH(AK11,$AL9:$AL12,0))</f>
        <v>0</v>
      </c>
      <c r="N11" s="113">
        <f>INDEX(AQ9:AQ12,MATCH(AK11,$AL9:$AL12,0))</f>
        <v>0</v>
      </c>
      <c r="O11" s="293"/>
      <c r="P11" s="293"/>
      <c r="Q11" s="97" t="str">
        <f>IF(AND('Résultats officiels'!O10&gt;0,U11='Résultats officiels'!U11),"E",IF(AND('Résultats officiels'!O14&gt;0,'Résultats officiels'!U14=AS!U11),"E",""))</f>
        <v/>
      </c>
      <c r="R11" s="98" t="str">
        <f>IF('Résultats officiels'!O14=0,"",IF(AND(U10='Résultats officiels'!U15,'Résultats officiels'!U14=AS!U11),"A",""))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D2</v>
      </c>
      <c r="V11" s="151"/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1</v>
      </c>
      <c r="AJ11" s="18">
        <f>ROUND(AK11,0)</f>
        <v>2</v>
      </c>
      <c r="AK11" s="19">
        <f>MIN(MAX(AL9:AL11),MAX(AL9,AL10,AL12),MAX(AL9,AL11,AL12),MAX(AL10:AL12))</f>
        <v>2.4700000000000002</v>
      </c>
      <c r="AL11" s="28">
        <f>SUM(BD11:BG11)+2.47</f>
        <v>2.4700000000000002</v>
      </c>
      <c r="AM11" s="21" t="str">
        <f>D9</f>
        <v>Egypte</v>
      </c>
      <c r="AN11" s="22">
        <f>SUM(AR11:AU11)</f>
        <v>0</v>
      </c>
      <c r="AO11" s="23">
        <f>E9+F10+F13</f>
        <v>0</v>
      </c>
      <c r="AP11" s="22">
        <f>F9+E10+E13</f>
        <v>0</v>
      </c>
      <c r="AQ11" s="24">
        <f>AO11-AP11</f>
        <v>0</v>
      </c>
      <c r="AR11" s="22">
        <f>IF(ISBLANK(F10),0,IF(AT9=3,0,IF(AT9=1,1,3)))</f>
        <v>0</v>
      </c>
      <c r="AS11" s="22">
        <f>IF(ISBLANK(F13),0,IF(F13&gt;E13,3,IF(F13=E13,1,0)))</f>
        <v>0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0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0</v>
      </c>
      <c r="BA11" s="22" t="s">
        <v>73</v>
      </c>
      <c r="BB11" s="22">
        <f>10000*(AR11+AU11)+(E9-F9+F10-E10)*100+(E9+F10)</f>
        <v>0</v>
      </c>
      <c r="BC11" s="24">
        <f>10000*(AS11+AU11)+(E9-F9+F13-E13)*100+(E9+F13)</f>
        <v>0</v>
      </c>
      <c r="BD11" s="29">
        <f>-BF9</f>
        <v>0</v>
      </c>
      <c r="BE11" s="25">
        <f>-BF10</f>
        <v>0</v>
      </c>
      <c r="BF11" s="25" t="s">
        <v>73</v>
      </c>
      <c r="BG11" s="26">
        <f>IF($AN11&gt;$AN12,-0.5,IF($AN12&gt;$AN11,0.5,IF(AY11,-0.5,IF(AX12,0.5,BW11))))</f>
        <v>0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officiels'!H12,AS!E12='Résultats officiels'!E12,'Résultats officiels'!F12=AS!F12),1,""))</f>
        <v/>
      </c>
      <c r="D12" s="68" t="str">
        <f>G9</f>
        <v>Uruguay</v>
      </c>
      <c r="E12" s="149"/>
      <c r="F12" s="149"/>
      <c r="G12" s="73" t="str">
        <f>D8</f>
        <v>Russie</v>
      </c>
      <c r="H12" s="95">
        <f t="shared" si="0"/>
        <v>0</v>
      </c>
      <c r="I12" s="114">
        <f>AI12</f>
        <v>1</v>
      </c>
      <c r="J12" s="71" t="str">
        <f>INDEX(AM9:AM12,MATCH(AK12,$AL9:$AL12,0))</f>
        <v>Uruguay</v>
      </c>
      <c r="K12" s="115">
        <f>INDEX(AN9:AN12,MATCH(AK12,$AL9:$AL12,0))</f>
        <v>0</v>
      </c>
      <c r="L12" s="116">
        <f>INDEX(AO9:AO12,MATCH(AK12,$AL9:$AL12,0))</f>
        <v>0</v>
      </c>
      <c r="M12" s="115">
        <f>INDEX(AP9:AP12,MATCH(AK12,$AL9:$AL12,0))</f>
        <v>0</v>
      </c>
      <c r="N12" s="117">
        <f>INDEX(AQ9:AQ12,MATCH(AK12,$AL9:$AL12,0))</f>
        <v>0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officiels'!U9=AS!U12),"E",""))</f>
        <v/>
      </c>
      <c r="R12" s="98" t="str">
        <f>IF('Résultats officiels'!O12=0,"",IF(AND(U12='Résultats officiels'!U12,'Résultats officiels'!U13=AS!U13),"A",""))</f>
        <v/>
      </c>
      <c r="S12" s="286" t="str">
        <f>IF(O12=0,"",IF(AND(R12="A",O12='Résultats officiels'!O12),1,IF(AND(AS!R13="A",AS!O12='Résultats officiels'!O8),1,"")))</f>
        <v/>
      </c>
      <c r="T12" s="308" t="str">
        <f>IF(O12=0,"",IF(AND(R12="A",O12='Résultats officiels'!O12,V12='Résultats officiels'!V12,'Résultats officiels'!V13=AS!V13),1,IF(AND(AS!R13="A",AS!O12='Résultats officiels'!O8,AS!V12='Résultats officiels'!V9,'Résultats officiels'!V8=AS!V13),1,"")))</f>
        <v/>
      </c>
      <c r="U12" s="99" t="str">
        <f>IF(OR(I18&lt;2),"B1",T(J17))</f>
        <v>B1</v>
      </c>
      <c r="V12" s="150"/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1</v>
      </c>
      <c r="AJ12" s="18">
        <f>ROUND(AK12,0)</f>
        <v>2</v>
      </c>
      <c r="AK12" s="19">
        <f>MAX(AL9:AL12)</f>
        <v>2.48</v>
      </c>
      <c r="AL12" s="30">
        <f>SUM(BD12:BG12)+2.48</f>
        <v>2.48</v>
      </c>
      <c r="AM12" s="31" t="str">
        <f>G9</f>
        <v>Uruguay</v>
      </c>
      <c r="AN12" s="27">
        <f>SUM(AR12:AU12)</f>
        <v>0</v>
      </c>
      <c r="AO12" s="32">
        <f>F9+E11+E12</f>
        <v>0</v>
      </c>
      <c r="AP12" s="27">
        <f>E9+F11+F12</f>
        <v>0</v>
      </c>
      <c r="AQ12" s="33">
        <f>AO12-AP12</f>
        <v>0</v>
      </c>
      <c r="AR12" s="27">
        <f>IF(ISBLANK(E12),0,IF(AU9=3,0,IF(AU9=1,1,3)))</f>
        <v>0</v>
      </c>
      <c r="AS12" s="27">
        <f>IF(ISBLANK(E11),0,IF(AU10=3,0,IF(AU10=1,1,3)))</f>
        <v>0</v>
      </c>
      <c r="AT12" s="27">
        <f>IF(ISBLANK(F9),0,IF(AU11=3,0,IF(AU11=1,1,3)))</f>
        <v>0</v>
      </c>
      <c r="AU12" s="27" t="s">
        <v>73</v>
      </c>
      <c r="AV12" s="32" t="b">
        <f>10*(AQ9-AQ12)+AO9-AO12&lt;0</f>
        <v>0</v>
      </c>
      <c r="AW12" s="27" t="b">
        <f>10*(AQ10-AQ12)+AO10-AO12&lt;0</f>
        <v>0</v>
      </c>
      <c r="AX12" s="27" t="b">
        <f>10*(AQ11-AQ12)+AO11-AO12&lt;0</f>
        <v>0</v>
      </c>
      <c r="AY12" s="33" t="s">
        <v>73</v>
      </c>
      <c r="AZ12" s="32" t="s">
        <v>73</v>
      </c>
      <c r="BA12" s="27">
        <f>10000*(AR12+AS12)+(E12-F12+E11-F11)*100+(E12+E11)</f>
        <v>0</v>
      </c>
      <c r="BB12" s="27">
        <f>10000*(AR12+AT12)+(F9-E9+E12-F12)*100+(F9+E12)</f>
        <v>0</v>
      </c>
      <c r="BC12" s="33">
        <f>10000*(AS12+AT12)+(E11-F11+F9-E9)*100+(E11+F9)</f>
        <v>0</v>
      </c>
      <c r="BD12" s="34">
        <f>-BG9</f>
        <v>0</v>
      </c>
      <c r="BE12" s="35">
        <f>-BG10</f>
        <v>0</v>
      </c>
      <c r="BF12" s="35">
        <f>-BG11</f>
        <v>0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officiels'!H13,AS!E13='Résultats officiels'!E13,'Résultats officiels'!F13=AS!F13),1,""))</f>
        <v/>
      </c>
      <c r="D13" s="71" t="str">
        <f>G8</f>
        <v>Arabie Saoudite</v>
      </c>
      <c r="E13" s="149"/>
      <c r="F13" s="149"/>
      <c r="G13" s="74" t="str">
        <f>D9</f>
        <v>Egypte</v>
      </c>
      <c r="H13" s="95">
        <f t="shared" si="0"/>
        <v>0</v>
      </c>
      <c r="I13" s="118"/>
      <c r="J13" s="119" t="str">
        <f>IF(OR(I11&lt;3,I10&lt;2),"TIRAGE AU SORT !!!"," ")</f>
        <v>TIRAGE AU SORT !!!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officiels'!U8=AS!U13),"E",""))</f>
        <v/>
      </c>
      <c r="R13" s="98" t="str">
        <f>IF('Résultats officiels'!O8=0,"",IF(AND(U12='Résultats officiels'!U9,'Résultats officiels'!U8=AS!U13),"A",""))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A2</v>
      </c>
      <c r="V13" s="151"/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officiels'!U11=AS!U14),"E",""))</f>
        <v/>
      </c>
      <c r="R14" s="98" t="str">
        <f>IF('Résultats officiels'!O14=0,"",IF(AND(U14='Résultats officiels'!U14,'Résultats officiels'!U15=AS!U15),"A",""))</f>
        <v/>
      </c>
      <c r="S14" s="286" t="str">
        <f>IF(O14=0,"",IF(AND(R14="A",O14='Résultats officiels'!O14),1,IF(AND(AS!R15="A",AS!O14='Résultats officiels'!O10),1,"")))</f>
        <v/>
      </c>
      <c r="T14" s="308" t="str">
        <f>IF(O14=0,"",IF(AND(R14="A",O14='Résultats officiels'!O14,V14='Résultats officiels'!V14,'Résultats officiels'!V15=AS!V15),1,IF(AND(AS!R15="A",AS!O14='Résultats officiels'!O10,AS!V14='Résultats officiels'!V11,'Résultats officiels'!V10=AS!V15),1,"")))</f>
        <v/>
      </c>
      <c r="U14" s="99" t="str">
        <f>IF(OR(I34&lt;2),"D1",T(J33))</f>
        <v>D1</v>
      </c>
      <c r="V14" s="150"/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officiels'!U10=AS!U15),"E",""))</f>
        <v/>
      </c>
      <c r="R15" s="98" t="str">
        <f>IF('Résultats officiels'!O10=0,"",IF(AND(U15='Résultats officiels'!U10,'Résultats officiels'!U11=AS!U14),"A",""))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C2</v>
      </c>
      <c r="V15" s="151"/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officiels'!H16,AS!E16='Résultats officiels'!E16,'Résultats officiels'!F16=AS!F16),1,""))</f>
        <v/>
      </c>
      <c r="D16" s="67" t="s">
        <v>124</v>
      </c>
      <c r="E16" s="149"/>
      <c r="F16" s="149"/>
      <c r="G16" s="72" t="s">
        <v>96</v>
      </c>
      <c r="H16" s="95">
        <f t="shared" si="0"/>
        <v>0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officiels'!U21=AS!U16),"E",""))</f>
        <v/>
      </c>
      <c r="R16" s="98" t="str">
        <f>IF('Résultats officiels'!O16=0,"",IF(AND(U16='Résultats officiels'!U16,'Résultats officiels'!U17=AS!U17),"A",""))</f>
        <v/>
      </c>
      <c r="S16" s="286" t="str">
        <f>IF(O16=0,"",IF(AND(R16="A",O16='Résultats officiels'!O16),1,IF(AND(AS!R17="A",AS!O16='Résultats officiels'!O20),1,"")))</f>
        <v/>
      </c>
      <c r="T16" s="308" t="str">
        <f>IF(O16=0,"",IF(AND(R16="A",O16='Résultats officiels'!O16,V16='Résultats officiels'!V16,'Résultats officiels'!V17=AS!V17),1,IF(AND(AS!R17="A",AS!O16='Résultats officiels'!O20,AS!V16='Résultats officiels'!V21,'Résultats officiels'!V20=AS!V17),1,"")))</f>
        <v/>
      </c>
      <c r="U16" s="121" t="str">
        <f>IF(OR(I42&lt;2),"E1",T(J41))</f>
        <v>E1</v>
      </c>
      <c r="V16" s="150"/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officiels'!H17,AS!E17='Résultats officiels'!E17,'Résultats officiels'!F17=AS!F17),1,""))</f>
        <v/>
      </c>
      <c r="D17" s="68" t="s">
        <v>101</v>
      </c>
      <c r="E17" s="149"/>
      <c r="F17" s="149"/>
      <c r="G17" s="73" t="s">
        <v>75</v>
      </c>
      <c r="H17" s="95">
        <f t="shared" si="0"/>
        <v>0</v>
      </c>
      <c r="I17" s="101">
        <f>AI17</f>
        <v>1</v>
      </c>
      <c r="J17" s="122" t="str">
        <f>INDEX(AM17:AM20,MATCH(AK17,$AL17:$AL20,0))</f>
        <v>Maroc</v>
      </c>
      <c r="K17" s="103">
        <f>INDEX(AN17:AN20,MATCH(AK17,$AL17:$AL20,0))</f>
        <v>0</v>
      </c>
      <c r="L17" s="104">
        <f>INDEX(AO17:AO20,MATCH(AK17,$AL17:$AL20,0))</f>
        <v>0</v>
      </c>
      <c r="M17" s="103">
        <f>INDEX(AP17:AP20,MATCH(AK17,$AL17:$AL20,0))</f>
        <v>0</v>
      </c>
      <c r="N17" s="123">
        <f>INDEX(AQ17:AQ20,MATCH(AK17,$AL17:$AL20,0))</f>
        <v>0</v>
      </c>
      <c r="O17" s="293"/>
      <c r="P17" s="293"/>
      <c r="Q17" s="97" t="str">
        <f>IF(AND('Résultats officiels'!O16&gt;0,U17='Résultats officiels'!U17),"E",IF(AND('Résultats officiels'!O20&gt;0,'Résultats officiels'!U20=AS!U17),"E",""))</f>
        <v/>
      </c>
      <c r="R17" s="98" t="str">
        <f>IF('Résultats officiels'!O20=0,"",IF(AND(U16='Résultats officiels'!U21,'Résultats officiels'!U20=AS!U17),"A",""))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F2</v>
      </c>
      <c r="V17" s="151"/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2</v>
      </c>
      <c r="AK17" s="19">
        <f>MIN(AL17:AL20)</f>
        <v>2.4500000000000002</v>
      </c>
      <c r="AL17" s="20">
        <f>SUM(BD17:BG17)+2.45</f>
        <v>2.4500000000000002</v>
      </c>
      <c r="AM17" s="21" t="str">
        <f>D16</f>
        <v>Maroc</v>
      </c>
      <c r="AN17" s="22">
        <f>SUM(AR17:AU17)</f>
        <v>0</v>
      </c>
      <c r="AO17" s="23">
        <f>E16+E18+F20</f>
        <v>0</v>
      </c>
      <c r="AP17" s="22">
        <f>F16+F18+E20</f>
        <v>0</v>
      </c>
      <c r="AQ17" s="24">
        <f>AO17-AP17</f>
        <v>0</v>
      </c>
      <c r="AR17" s="22" t="s">
        <v>73</v>
      </c>
      <c r="AS17" s="22">
        <f>IF(ISBLANK(E16),0,IF(E16&gt;F16,3,IF(E16=F16,1,0)))</f>
        <v>0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0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0</v>
      </c>
      <c r="BA17" s="22">
        <f>10000*(AS17+AU17)+(E16-F16+F20-E20)*100+(E16+F20)</f>
        <v>0</v>
      </c>
      <c r="BB17" s="22">
        <f>10000*(AT17+AU17)+(F20-E20+E18-F18)*100+(F20+E18)</f>
        <v>0</v>
      </c>
      <c r="BC17" s="24" t="s">
        <v>73</v>
      </c>
      <c r="BD17" s="23" t="s">
        <v>73</v>
      </c>
      <c r="BE17" s="25">
        <f>IF($AN17&gt;$AN18,-0.5,IF($AN18&gt;$AN17,0.5,IF(AW17,-0.5,IF(AV18,0.5,BU17))))</f>
        <v>0</v>
      </c>
      <c r="BF17" s="25">
        <f>IF($AN17&gt;$AN19,-0.5,IF($AN19&gt;$AN17,0.5,IF(AX17,-0.5,IF(AV19,0.5,BV17))))</f>
        <v>0</v>
      </c>
      <c r="BG17" s="26">
        <f>IF($AN17&gt;$AN20,-0.5,IF($AN20&gt;$AN17,0.5,IF(AY17,-0.5,IF(AV20,0.5,BW17))))</f>
        <v>0</v>
      </c>
      <c r="BH17" s="27" t="b">
        <f>AND(AND(AN17=AN18,AN18=AN19,AN19=AN20),AND(AO17=AO18,AO18=AO19,AO19=AO20),AND(AP17=AP18,AP18=AP19,AP19=AP20))</f>
        <v>1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0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 t="str">
        <f>IF(H18=0,"",IF(H18='Résultats officiels'!H18,1,""))</f>
        <v/>
      </c>
      <c r="C18" s="75" t="str">
        <f>IF(H18=0,"",IF(AND(H18='Résultats officiels'!H18,AS!E18='Résultats officiels'!E18,'Résultats officiels'!F18=AS!F18),1,""))</f>
        <v/>
      </c>
      <c r="D18" s="68" t="str">
        <f>D16</f>
        <v>Maroc</v>
      </c>
      <c r="E18" s="149"/>
      <c r="F18" s="149"/>
      <c r="G18" s="73" t="str">
        <f>D17</f>
        <v>Portugal</v>
      </c>
      <c r="H18" s="95">
        <f t="shared" si="0"/>
        <v>0</v>
      </c>
      <c r="I18" s="106">
        <f>AI18</f>
        <v>1</v>
      </c>
      <c r="J18" s="124" t="str">
        <f>INDEX(AM17:AM20,MATCH(AK18,$AL17:$AL20,0))</f>
        <v>Iran</v>
      </c>
      <c r="K18" s="108">
        <f>INDEX(AN17:AN20,MATCH(AK18,$AL17:$AL20,0))</f>
        <v>0</v>
      </c>
      <c r="L18" s="109">
        <f>INDEX(AO17:AO20,MATCH(AK18,$AL17:$AL20,0))</f>
        <v>0</v>
      </c>
      <c r="M18" s="108">
        <f>INDEX(AP17:AP20,MATCH(AK18,$AL17:$AL20,0))</f>
        <v>0</v>
      </c>
      <c r="N18" s="110">
        <f>INDEX(AQ17:AQ20,MATCH(AK18,$AL17:$AL20,0))</f>
        <v>0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officiels'!U23=AS!U18),"E",""))</f>
        <v/>
      </c>
      <c r="R18" s="98" t="str">
        <f>IF('Résultats officiels'!O18=0,"",IF(AND(U18='Résultats officiels'!U18,'Résultats officiels'!U19=AS!U19),"A",""))</f>
        <v/>
      </c>
      <c r="S18" s="286" t="str">
        <f>IF(O18=0,"",IF(AND(R18="A",O18='Résultats officiels'!O18),1,IF(AND(AS!R19="A",AS!O18='Résultats officiels'!O22),1,"")))</f>
        <v/>
      </c>
      <c r="T18" s="308" t="str">
        <f>IF(O18=0,"",IF(AND(R18="A",O18='Résultats officiels'!O18,V18='Résultats officiels'!V18,'Résultats officiels'!V19=AS!V19),1,IF(AND(AS!R19="A",AS!O18='Résultats officiels'!O22,AS!V18='Résultats officiels'!V23,'Résultats officiels'!V22=AS!V19),1,"")))</f>
        <v/>
      </c>
      <c r="U18" s="121" t="str">
        <f>IF(OR(I58&lt;2),"G1",T(J57))</f>
        <v>G1</v>
      </c>
      <c r="V18" s="150"/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1</v>
      </c>
      <c r="AJ18" s="18">
        <f>ROUND(AK18,0)</f>
        <v>2</v>
      </c>
      <c r="AK18" s="19">
        <f>MAX(MIN(AL17:AL19),MIN(AL17,AL18,AL20),MIN(AL17,AL19,AL20),MIN(AL18:AL20))</f>
        <v>2.46</v>
      </c>
      <c r="AL18" s="28">
        <f>SUM(BD18:BG18)+2.46</f>
        <v>2.46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0</v>
      </c>
      <c r="AQ18" s="24">
        <f>AO18-AP18</f>
        <v>0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0</v>
      </c>
      <c r="BA18" s="22">
        <f>10000*(AR18+AU18)+(F16-E16+F19-E19)*100+(F16+F19)</f>
        <v>0</v>
      </c>
      <c r="BB18" s="22" t="s">
        <v>73</v>
      </c>
      <c r="BC18" s="24">
        <f>10000*(AT18+AU18)+(F19-E19+E21-F21)*100+(F19+E21)</f>
        <v>0</v>
      </c>
      <c r="BD18" s="29">
        <f>-BE17</f>
        <v>0</v>
      </c>
      <c r="BE18" s="22" t="s">
        <v>73</v>
      </c>
      <c r="BF18" s="25">
        <f>IF($AN18&gt;$AN19,-0.5,IF($AN19&gt;$AN18,0.5,IF(AX18,-0.5,IF(AW19,0.5,BV18))))</f>
        <v>0</v>
      </c>
      <c r="BG18" s="26">
        <f>IF($AN18&gt;$AN20,-0.5,IF($AN20&gt;$AN18,0.5,IF(AY18,-0.5,IF(AW20,0.5,BW18))))</f>
        <v>0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 t="str">
        <f>IF(H19=0,"",IF(H19='Résultats officiels'!H19,1,""))</f>
        <v/>
      </c>
      <c r="C19" s="75" t="str">
        <f>IF(H19=0,"",IF(AND(H19='Résultats officiels'!H19,AS!E19='Résultats officiels'!E19,'Résultats officiels'!F19=AS!F19),1,""))</f>
        <v/>
      </c>
      <c r="D19" s="68" t="str">
        <f>G17</f>
        <v>Espagne</v>
      </c>
      <c r="E19" s="149"/>
      <c r="F19" s="149"/>
      <c r="G19" s="73" t="str">
        <f>G16</f>
        <v>Iran</v>
      </c>
      <c r="H19" s="95">
        <f t="shared" si="0"/>
        <v>0</v>
      </c>
      <c r="I19" s="106">
        <f>AI19</f>
        <v>1</v>
      </c>
      <c r="J19" s="68" t="str">
        <f>INDEX(AM17:AM20,MATCH(AK19,$AL17:$AL20,0))</f>
        <v>Portugal</v>
      </c>
      <c r="K19" s="111">
        <f>INDEX(AN17:AN20,MATCH(AK19,$AL17:$AL20,0))</f>
        <v>0</v>
      </c>
      <c r="L19" s="112">
        <f>INDEX(AO17:AO20,MATCH(AK19,$AL17:$AL20,0))</f>
        <v>0</v>
      </c>
      <c r="M19" s="111">
        <f>INDEX(AP17:AP20,MATCH(AK19,$AL17:$AL20,0))</f>
        <v>0</v>
      </c>
      <c r="N19" s="113">
        <f>INDEX(AQ17:AQ20,MATCH(AK19,$AL17:$AL20,0))</f>
        <v>0</v>
      </c>
      <c r="O19" s="293"/>
      <c r="P19" s="293"/>
      <c r="Q19" s="97" t="str">
        <f>IF(AND('Résultats officiels'!O18&gt;0,U19='Résultats officiels'!U19),"E",IF(AND('Résultats officiels'!O22&gt;0,'Résultats officiels'!U22=AS!U19),"E",""))</f>
        <v/>
      </c>
      <c r="R19" s="98" t="str">
        <f>IF('Résultats officiels'!O22=0,"",IF(AND(U18='Résultats officiels'!U23,'Résultats officiels'!U22=AS!U19),"A",""))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H2</v>
      </c>
      <c r="V19" s="151"/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1</v>
      </c>
      <c r="AJ19" s="18">
        <f>ROUND(AK19,0)</f>
        <v>2</v>
      </c>
      <c r="AK19" s="19">
        <f>MIN(MAX(AL17:AL19),MAX(AL17,AL18,AL20),MAX(AL17,AL19,AL20),MAX(AL18:AL20))</f>
        <v>2.4700000000000002</v>
      </c>
      <c r="AL19" s="28">
        <f>SUM(BD19:BG19)+2.47</f>
        <v>2.4700000000000002</v>
      </c>
      <c r="AM19" s="21" t="str">
        <f>D17</f>
        <v>Portugal</v>
      </c>
      <c r="AN19" s="22">
        <f>SUM(AR19:AU19)</f>
        <v>0</v>
      </c>
      <c r="AO19" s="23">
        <f>E17+F18+F21</f>
        <v>0</v>
      </c>
      <c r="AP19" s="22">
        <f>F17+E18+E21</f>
        <v>0</v>
      </c>
      <c r="AQ19" s="24">
        <f>AO19-AP19</f>
        <v>0</v>
      </c>
      <c r="AR19" s="22">
        <f>IF(ISBLANK(F18),0,IF(AT17=3,0,IF(AT17=1,1,3)))</f>
        <v>0</v>
      </c>
      <c r="AS19" s="22">
        <f>IF(ISBLANK(F21),0,IF(F21&gt;E21,3,IF(F21=E21,1,0)))</f>
        <v>0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0</v>
      </c>
      <c r="AW19" s="22" t="b">
        <f>10*(AQ18-AQ19)+AO18-AO19&lt;0</f>
        <v>0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0</v>
      </c>
      <c r="BA19" s="22" t="s">
        <v>73</v>
      </c>
      <c r="BB19" s="22">
        <f>10000*(AR19+AU19)+(E17-F17+F18-E18)*100+(E17+F18)</f>
        <v>0</v>
      </c>
      <c r="BC19" s="24">
        <f>10000*(AS19+AU19)+(E17-F17+F21-E21)*100+(E17+F21)</f>
        <v>0</v>
      </c>
      <c r="BD19" s="29">
        <f>-BF17</f>
        <v>0</v>
      </c>
      <c r="BE19" s="25">
        <f>-BF18</f>
        <v>0</v>
      </c>
      <c r="BF19" s="25" t="s">
        <v>73</v>
      </c>
      <c r="BG19" s="26">
        <f>IF($AN19&gt;$AN20,-0.5,IF($AN20&gt;$AN19,0.5,IF(AY19,-0.5,IF(AX20,0.5,BW19))))</f>
        <v>0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officiels'!H20,AS!E20='Résultats officiels'!E20,'Résultats officiels'!F20=AS!F20),1,""))</f>
        <v/>
      </c>
      <c r="D20" s="68" t="str">
        <f>G17</f>
        <v>Espagne</v>
      </c>
      <c r="E20" s="149"/>
      <c r="F20" s="149"/>
      <c r="G20" s="73" t="str">
        <f>D16</f>
        <v>Maroc</v>
      </c>
      <c r="H20" s="95">
        <f t="shared" si="0"/>
        <v>0</v>
      </c>
      <c r="I20" s="114">
        <f>AI20</f>
        <v>1</v>
      </c>
      <c r="J20" s="71" t="str">
        <f>INDEX(AM17:AM20,MATCH(AK20,$AL17:$AL20,0))</f>
        <v>Espagne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0</v>
      </c>
      <c r="N20" s="117">
        <f>INDEX(AQ17:AQ20,MATCH(AK20,$AL17:$AL20,0))</f>
        <v>0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officiels'!U17=AS!U20),"E",""))</f>
        <v/>
      </c>
      <c r="R20" s="98" t="str">
        <f>IF('Résultats officiels'!O20=0,"",IF(AND(U20='Résultats officiels'!U20,'Résultats officiels'!U21=AS!U21),"A",""))</f>
        <v/>
      </c>
      <c r="S20" s="286" t="str">
        <f>IF(O20=0,"",IF(AND(R20="A",O20='Résultats officiels'!O20),1,IF(AND(AS!R21="A",AS!O20='Résultats officiels'!O16),1,"")))</f>
        <v/>
      </c>
      <c r="T20" s="308" t="str">
        <f>IF(O20=0,"",IF(AND(R20="A",O20='Résultats officiels'!O20,V20='Résultats officiels'!V20,'Résultats officiels'!V21=AS!V21),1,IF(AND(AS!R21="A",AS!O20='Résultats officiels'!O16,AS!V20='Résultats officiels'!V17,'Résultats officiels'!V16=AS!V21),1,"")))</f>
        <v/>
      </c>
      <c r="U20" s="121" t="str">
        <f>IF(OR(I50&lt;2),"F1",T(J49))</f>
        <v>F1</v>
      </c>
      <c r="V20" s="150"/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1</v>
      </c>
      <c r="AJ20" s="18">
        <f>ROUND(AK20,0)</f>
        <v>2</v>
      </c>
      <c r="AK20" s="19">
        <f>MAX(AL17:AL20)</f>
        <v>2.48</v>
      </c>
      <c r="AL20" s="30">
        <f>SUM(BD20:BG20)+2.48</f>
        <v>2.48</v>
      </c>
      <c r="AM20" s="31" t="str">
        <f>G17</f>
        <v>Espagne</v>
      </c>
      <c r="AN20" s="27">
        <f>SUM(AR20:AU20)</f>
        <v>0</v>
      </c>
      <c r="AO20" s="32">
        <f>F17+E19+E20</f>
        <v>0</v>
      </c>
      <c r="AP20" s="27">
        <f>E17+F19+F20</f>
        <v>0</v>
      </c>
      <c r="AQ20" s="33">
        <f>AO20-AP20</f>
        <v>0</v>
      </c>
      <c r="AR20" s="27">
        <f>IF(ISBLANK(E20),0,IF(AU17=3,0,IF(AU17=1,1,3)))</f>
        <v>0</v>
      </c>
      <c r="AS20" s="27">
        <f>IF(ISBLANK(E19),0,IF(AU18=3,0,IF(AU18=1,1,3)))</f>
        <v>0</v>
      </c>
      <c r="AT20" s="27">
        <f>IF(ISBLANK(F17),0,IF(AU19=3,0,IF(AU19=1,1,3)))</f>
        <v>0</v>
      </c>
      <c r="AU20" s="27" t="s">
        <v>73</v>
      </c>
      <c r="AV20" s="32" t="b">
        <f>10*(AQ17-AQ20)+AO17-AO20&lt;0</f>
        <v>0</v>
      </c>
      <c r="AW20" s="27" t="b">
        <f>10*(AQ18-AQ20)+AO18-AO20&lt;0</f>
        <v>0</v>
      </c>
      <c r="AX20" s="27" t="b">
        <f>10*(AQ19-AQ20)+AO19-AO20&lt;0</f>
        <v>0</v>
      </c>
      <c r="AY20" s="33" t="s">
        <v>73</v>
      </c>
      <c r="AZ20" s="32" t="s">
        <v>73</v>
      </c>
      <c r="BA20" s="27">
        <f>10000*(AR20+AS20)+(E19-F19+E20-F20)*100+(E19+E20)</f>
        <v>0</v>
      </c>
      <c r="BB20" s="27">
        <f>10000*(AR20+AT20)+(E20-F20+F17-E17)*100+(E20+F17)</f>
        <v>0</v>
      </c>
      <c r="BC20" s="33">
        <f>10000*(AS20+AT20)+(E19-F19+F17-E17)*100+(E19+F17)</f>
        <v>0</v>
      </c>
      <c r="BD20" s="34">
        <f>-BG17</f>
        <v>0</v>
      </c>
      <c r="BE20" s="35">
        <f>-BG18</f>
        <v>0</v>
      </c>
      <c r="BF20" s="35">
        <f>-BG19</f>
        <v>0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officiels'!H21,AS!E21='Résultats officiels'!E21,'Résultats officiels'!F21=AS!F21),1,""))</f>
        <v/>
      </c>
      <c r="D21" s="71" t="str">
        <f>G16</f>
        <v>Iran</v>
      </c>
      <c r="E21" s="149"/>
      <c r="F21" s="149"/>
      <c r="G21" s="74" t="str">
        <f>D17</f>
        <v>Portugal</v>
      </c>
      <c r="H21" s="95">
        <f t="shared" si="0"/>
        <v>0</v>
      </c>
      <c r="I21" s="118"/>
      <c r="J21" s="119" t="str">
        <f>IF(OR(I19&lt;3,I18&lt;2),"TIRAGE AU SORT !!!"," ")</f>
        <v>TIRAGE AU SORT !!!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officiels'!U16=AS!U21),"E",""))</f>
        <v/>
      </c>
      <c r="R21" s="98" t="str">
        <f>IF('Résultats officiels'!O16=0,"",IF(AND(U20='Résultats officiels'!U17,'Résultats officiels'!U16=AS!U21),"A",""))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E2</v>
      </c>
      <c r="V21" s="151"/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officiels'!U19=AS!U22),"E",""))</f>
        <v/>
      </c>
      <c r="R22" s="98" t="str">
        <f>IF('Résultats officiels'!O22=0,"",IF(AND(U22='Résultats officiels'!U22,'Résultats officiels'!U23=AS!U23),"A",""))</f>
        <v/>
      </c>
      <c r="S22" s="286" t="str">
        <f>IF(O22=0,"",IF(AND(R22="A",O22='Résultats officiels'!O22),1,IF(AND(AS!R23="A",AS!O22='Résultats officiels'!O18),1,"")))</f>
        <v/>
      </c>
      <c r="T22" s="308" t="str">
        <f>IF(O22=0,"",IF(AND(R22="A",O22='Résultats officiels'!O22,V22='Résultats officiels'!V22,'Résultats officiels'!V23=AS!V23),1,IF(AND(AS!R23="A",AS!O22='Résultats officiels'!O18,AS!V22='Résultats officiels'!V19,'Résultats officiels'!V18=AS!V23),1,"")))</f>
        <v/>
      </c>
      <c r="U22" s="121" t="str">
        <f>IF(OR(I66&lt;2),"H1",T(J65))</f>
        <v>H1</v>
      </c>
      <c r="V22" s="150"/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officiels'!U18=AS!U23),"E",""))</f>
        <v/>
      </c>
      <c r="R23" s="98" t="str">
        <f>IF('Résultats officiels'!O18=0,"",IF(AND(U22='Résultats officiels'!U19,'Résultats officiels'!U18=AS!U23),"A",""))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G2</v>
      </c>
      <c r="V23" s="151"/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 t="str">
        <f>IF(H24=0,"",IF(H24='Résultats officiels'!H24,1,""))</f>
        <v/>
      </c>
      <c r="C24" s="75" t="str">
        <f>IF(H24=0,"",IF(AND(H24='Résultats officiels'!H24,AS!E24='Résultats officiels'!E24,'Résultats officiels'!F24=AS!F24),1,""))</f>
        <v/>
      </c>
      <c r="D24" s="67" t="s">
        <v>88</v>
      </c>
      <c r="E24" s="149"/>
      <c r="F24" s="149"/>
      <c r="G24" s="72" t="s">
        <v>76</v>
      </c>
      <c r="H24" s="95">
        <f t="shared" si="0"/>
        <v>0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officiels'!H25,AS!E25='Résultats officiels'!E25,'Résultats officiels'!F25=AS!F25),1,""))</f>
        <v/>
      </c>
      <c r="D25" s="68" t="s">
        <v>125</v>
      </c>
      <c r="E25" s="149"/>
      <c r="F25" s="149"/>
      <c r="G25" s="73" t="s">
        <v>126</v>
      </c>
      <c r="H25" s="95">
        <f t="shared" si="0"/>
        <v>0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0</v>
      </c>
      <c r="L25" s="104">
        <f>INDEX(AO25:AO28,MATCH(AK25,$AL25:$AL28,0))</f>
        <v>0</v>
      </c>
      <c r="M25" s="103">
        <f>INDEX(AP25:AP28,MATCH(AK25,$AL25:$AL28,0))</f>
        <v>0</v>
      </c>
      <c r="N25" s="123">
        <f>INDEX(AQ25:AQ28,MATCH(AK25,$AL25:$AL28,0))</f>
        <v>0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2</v>
      </c>
      <c r="AK25" s="19">
        <f>MIN(AL25:AL28)</f>
        <v>2.4500000000000002</v>
      </c>
      <c r="AL25" s="20">
        <f>SUM(BD25:BG25)+2.45</f>
        <v>2.4500000000000002</v>
      </c>
      <c r="AM25" s="21" t="str">
        <f>D24</f>
        <v>France</v>
      </c>
      <c r="AN25" s="22">
        <f>SUM(AR25:AU25)</f>
        <v>0</v>
      </c>
      <c r="AO25" s="23">
        <f>E24+E26+F28</f>
        <v>0</v>
      </c>
      <c r="AP25" s="22">
        <f>F24+F26+E28</f>
        <v>0</v>
      </c>
      <c r="AQ25" s="24">
        <f>AO25-AP25</f>
        <v>0</v>
      </c>
      <c r="AR25" s="22" t="s">
        <v>73</v>
      </c>
      <c r="AS25" s="22">
        <f>IF(ISBLANK(E24),0,IF(E24&gt;F24,3,IF(E24=F24,1,0)))</f>
        <v>0</v>
      </c>
      <c r="AT25" s="22">
        <f>IF(ISBLANK(E26),0,IF(E26&gt;F26,3,IF(E26=F26,1,0)))</f>
        <v>0</v>
      </c>
      <c r="AU25" s="22">
        <f>IF(ISBLANK(F28),0,IF(F28&gt;E28,3,IF(F28=E28,1,0)))</f>
        <v>0</v>
      </c>
      <c r="AV25" s="23" t="s">
        <v>73</v>
      </c>
      <c r="AW25" s="22" t="b">
        <f>(10*(AQ25-AQ26)+AO25-AO26&gt;0)</f>
        <v>0</v>
      </c>
      <c r="AX25" s="22" t="b">
        <f>10*(AQ25-AQ27)+AO25-AO27&gt;0</f>
        <v>0</v>
      </c>
      <c r="AY25" s="24" t="b">
        <f>10*(AQ25-AQ28)+AO25-AO28&gt;0</f>
        <v>0</v>
      </c>
      <c r="AZ25" s="23">
        <f>10000*(AS25+AT25)+(E26-F26+E24-F24)*100+(E26+E24)</f>
        <v>0</v>
      </c>
      <c r="BA25" s="22">
        <f>10000*(AS25+AU25)+(E24-F24+F28-E28)*100+(E24+F28)</f>
        <v>0</v>
      </c>
      <c r="BB25" s="22">
        <f>10000*(AT25+AU25)+(F28-E28+E26-F26)*100+(F28+E26)</f>
        <v>0</v>
      </c>
      <c r="BC25" s="24" t="s">
        <v>73</v>
      </c>
      <c r="BD25" s="23" t="s">
        <v>73</v>
      </c>
      <c r="BE25" s="25">
        <f>IF($AN25&gt;$AN26,-0.5,IF($AN26&gt;$AN25,0.5,IF(AW25,-0.5,IF(AV26,0.5,BU25))))</f>
        <v>0</v>
      </c>
      <c r="BF25" s="25">
        <f>IF($AN25&gt;$AN27,-0.5,IF($AN27&gt;$AN25,0.5,IF(AX25,-0.5,IF(AV27,0.5,BV25))))</f>
        <v>0</v>
      </c>
      <c r="BG25" s="26">
        <f>IF($AN25&gt;$AN28,-0.5,IF($AN28&gt;$AN25,0.5,IF(AY25,-0.5,IF(AV28,0.5,BW25))))</f>
        <v>0</v>
      </c>
      <c r="BH25" s="27" t="b">
        <f>AND(AND(AN25=AN26,AN26=AN27,AN27=AN28),AND(AO25=AO26,AO26=AO27,AO27=AO28),AND(AP25=AP26,AP26=AP27,AP27=AP28))</f>
        <v>1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0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 t="str">
        <f>IF(H26=0,"",IF(H26='Résultats officiels'!H26,1,""))</f>
        <v/>
      </c>
      <c r="C26" s="75" t="str">
        <f>IF(H26=0,"",IF(AND(H26='Résultats officiels'!H26,AS!E26='Résultats officiels'!E26,'Résultats officiels'!F26=AS!F26),1,""))</f>
        <v/>
      </c>
      <c r="D26" s="68" t="str">
        <f>D24</f>
        <v>France</v>
      </c>
      <c r="E26" s="149"/>
      <c r="F26" s="149"/>
      <c r="G26" s="73" t="str">
        <f>D25</f>
        <v>Pérou</v>
      </c>
      <c r="H26" s="95">
        <f t="shared" si="0"/>
        <v>0</v>
      </c>
      <c r="I26" s="106">
        <f>AI26</f>
        <v>1</v>
      </c>
      <c r="J26" s="124" t="str">
        <f>INDEX(AM25:AM28,MATCH(AK26,$AL25:$AL28,0))</f>
        <v>Australie</v>
      </c>
      <c r="K26" s="108">
        <f>INDEX(AN25:AN28,MATCH(AK26,$AL25:$AL28,0))</f>
        <v>0</v>
      </c>
      <c r="L26" s="109">
        <f>INDEX(AO25:AO28,MATCH(AK26,$AL25:$AL28,0))</f>
        <v>0</v>
      </c>
      <c r="M26" s="108">
        <f>INDEX(AP25:AP28,MATCH(AK26,$AL25:$AL28,0))</f>
        <v>0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officiels'!U28=AS!U26),"E",""))</f>
        <v/>
      </c>
      <c r="R26" s="98" t="str">
        <f>IF('Résultats officiels'!O26=0,"",IF(AND(U26='Résultats officiels'!U26,'Résultats officiels'!U27=AS!U27),"A",""))</f>
        <v/>
      </c>
      <c r="S26" s="286" t="str">
        <f>IF(O26=0,"",IF(AND(R26="A",O26='Résultats officiels'!O26),1,IF(AND(AS!R27="A",AS!O26='Résultats officiels'!O28),1,"")))</f>
        <v/>
      </c>
      <c r="T26" s="287" t="str">
        <f>IF(O26=0,"",IF(AND(R26="A",O26='Résultats officiels'!O26,V26='Résultats officiels'!V26,'Résultats officiels'!V27=AS!V27),1,IF(AND(AS!R27="A",AS!O26='Résultats officiels'!O28,AS!V26='Résultats officiels'!V28,'Résultats officiels'!V29=AS!V27),1,"")))</f>
        <v/>
      </c>
      <c r="U26" s="125" t="str">
        <f>IF(100*V8+W8&gt;100*V9+W9,U8,IF(100*V8+W8&lt;100*V9+W9,U9,CONCATENATE(U8," ou ",U9)))</f>
        <v>A1 ou B2</v>
      </c>
      <c r="V26" s="150"/>
      <c r="W26" s="100"/>
      <c r="X26" s="95">
        <f>IF(100*V8+W8&gt;100*V9+W9,1,IF(100*V8+W8&lt;100*V9+W9,1,0))</f>
        <v>0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1</v>
      </c>
      <c r="AJ26" s="18">
        <f>ROUND(AK26,0)</f>
        <v>2</v>
      </c>
      <c r="AK26" s="19">
        <f>MAX(MIN(AL25:AL27),MIN(AL25,AL26,AL28),MIN(AL25,AL27,AL28),MIN(AL26:AL28))</f>
        <v>2.46</v>
      </c>
      <c r="AL26" s="28">
        <f>SUM(BD26:BG26)+2.46</f>
        <v>2.46</v>
      </c>
      <c r="AM26" s="21" t="str">
        <f>G24</f>
        <v>Australie</v>
      </c>
      <c r="AN26" s="22">
        <f>SUM(AR26:AU26)</f>
        <v>0</v>
      </c>
      <c r="AO26" s="23">
        <f>F24+F27+E29</f>
        <v>0</v>
      </c>
      <c r="AP26" s="22">
        <f>E24+E27+F29</f>
        <v>0</v>
      </c>
      <c r="AQ26" s="24">
        <f>AO26-AP26</f>
        <v>0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0</v>
      </c>
      <c r="BA26" s="22">
        <f>10000*(AR26+AU26)+(F24-E24+F27-E27)*100+(F24+F27)</f>
        <v>0</v>
      </c>
      <c r="BB26" s="22" t="s">
        <v>73</v>
      </c>
      <c r="BC26" s="24">
        <f>10000*(AT26+AU26)+(F27-E27+E29-F29)*100+(F27+E29)</f>
        <v>0</v>
      </c>
      <c r="BD26" s="29">
        <f>-BE25</f>
        <v>0</v>
      </c>
      <c r="BE26" s="22" t="s">
        <v>73</v>
      </c>
      <c r="BF26" s="25">
        <f>IF($AN26&gt;$AN27,-0.5,IF($AN27&gt;$AN26,0.5,IF(AX26,-0.5,IF(AW27,0.5,BV26))))</f>
        <v>0</v>
      </c>
      <c r="BG26" s="26">
        <f>IF($AN26&gt;$AN28,-0.5,IF($AN28&gt;$AN26,0.5,IF(AY26,-0.5,IF(AW28,0.5,BW26))))</f>
        <v>0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officiels'!H27,AS!E27='Résultats officiels'!E27,'Résultats officiels'!F27=AS!F27),1,""))</f>
        <v/>
      </c>
      <c r="D27" s="68" t="str">
        <f>G25</f>
        <v>Danemark</v>
      </c>
      <c r="E27" s="149"/>
      <c r="F27" s="149"/>
      <c r="G27" s="73" t="str">
        <f>G24</f>
        <v>Australie</v>
      </c>
      <c r="H27" s="95">
        <f t="shared" si="0"/>
        <v>0</v>
      </c>
      <c r="I27" s="106">
        <f>AI27</f>
        <v>1</v>
      </c>
      <c r="J27" s="68" t="str">
        <f>INDEX(AM25:AM28,MATCH(AK27,$AL25:$AL28,0))</f>
        <v>Pérou</v>
      </c>
      <c r="K27" s="111">
        <f>INDEX(AN25:AN28,MATCH(AK27,$AL25:$AL28,0))</f>
        <v>0</v>
      </c>
      <c r="L27" s="112">
        <f>INDEX(AO25:AO28,MATCH(AK27,$AL25:$AL28,0))</f>
        <v>0</v>
      </c>
      <c r="M27" s="111">
        <f>INDEX(AP25:AP28,MATCH(AK27,$AL25:$AL28,0))</f>
        <v>0</v>
      </c>
      <c r="N27" s="113">
        <f>INDEX(AQ25:AQ28,MATCH(AK27,$AL25:$AL28,0))</f>
        <v>0</v>
      </c>
      <c r="O27" s="293"/>
      <c r="P27" s="293"/>
      <c r="Q27" s="97" t="str">
        <f>IF(AND('Résultats officiels'!O26&gt;0,U27='Résultats officiels'!U27),"E",IF(AND('Résultats officiels'!O28&gt;0,'Résultats officiels'!U29=AS!U27),"E",""))</f>
        <v/>
      </c>
      <c r="R27" s="98" t="str">
        <f>IF('Résultats officiels'!O28=0,"",IF(AND(U26='Résultats officiels'!U28,'Résultats officiels'!U29=AS!U27),"A",""))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C1 ou D2</v>
      </c>
      <c r="V27" s="151"/>
      <c r="W27" s="100"/>
      <c r="X27" s="95">
        <f>IF(100*V10+W10&gt;100*V11+W11,1,IF(100*V10+W10&lt;100*V11+W11,1,0))</f>
        <v>0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1</v>
      </c>
      <c r="AJ27" s="18">
        <f>ROUND(AK27,0)</f>
        <v>2</v>
      </c>
      <c r="AK27" s="19">
        <f>MIN(MAX(AL25:AL27),MAX(AL25,AL26,AL28),MAX(AL25,AL27,AL28),MAX(AL26:AL28))</f>
        <v>2.4700000000000002</v>
      </c>
      <c r="AL27" s="28">
        <f>SUM(BD27:BG27)+2.47</f>
        <v>2.4700000000000002</v>
      </c>
      <c r="AM27" s="21" t="str">
        <f>D25</f>
        <v>Pérou</v>
      </c>
      <c r="AN27" s="22">
        <f>SUM(AR27:AU27)</f>
        <v>0</v>
      </c>
      <c r="AO27" s="23">
        <f>E25+F26+F29</f>
        <v>0</v>
      </c>
      <c r="AP27" s="22">
        <f>F25+E26+E29</f>
        <v>0</v>
      </c>
      <c r="AQ27" s="24">
        <f>AO27-AP27</f>
        <v>0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0</v>
      </c>
      <c r="BA27" s="22" t="s">
        <v>73</v>
      </c>
      <c r="BB27" s="22">
        <f>10000*(AR27+AU27)+(E25-F25+F26-E26)*100+(E25+F26)</f>
        <v>0</v>
      </c>
      <c r="BC27" s="24">
        <f>10000*(AS27+AU27)+(E25-F25+F29-E29)*100+(E25+F29)</f>
        <v>0</v>
      </c>
      <c r="BD27" s="29">
        <f>-BF25</f>
        <v>0</v>
      </c>
      <c r="BE27" s="25">
        <f>-BF26</f>
        <v>0</v>
      </c>
      <c r="BF27" s="25" t="s">
        <v>73</v>
      </c>
      <c r="BG27" s="26">
        <f>IF($AN27&gt;$AN28,-0.5,IF($AN28&gt;$AN27,0.5,IF(AY27,-0.5,IF(AX28,0.5,BW27))))</f>
        <v>0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officiels'!H28,AS!E28='Résultats officiels'!E28,'Résultats officiels'!F28=AS!F28),1,""))</f>
        <v/>
      </c>
      <c r="D28" s="68" t="str">
        <f>G25</f>
        <v>Danemark</v>
      </c>
      <c r="E28" s="149"/>
      <c r="F28" s="149"/>
      <c r="G28" s="73" t="str">
        <f>D24</f>
        <v>France</v>
      </c>
      <c r="H28" s="95">
        <f t="shared" si="0"/>
        <v>0</v>
      </c>
      <c r="I28" s="114">
        <f>AI28</f>
        <v>1</v>
      </c>
      <c r="J28" s="71" t="str">
        <f>INDEX(AM25:AM28,MATCH(AK28,$AL25:$AL28,0))</f>
        <v>Danemark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0</v>
      </c>
      <c r="N28" s="117">
        <f>INDEX(AQ25:AQ28,MATCH(AK28,$AL25:$AL28,0))</f>
        <v>0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officiels'!U26=AS!U28),"E",""))</f>
        <v/>
      </c>
      <c r="R28" s="98" t="str">
        <f>IF('Résultats officiels'!O28=0,"",IF(AND(U28='Résultats officiels'!U28,'Résultats officiels'!U29=AS!U29),"A",""))</f>
        <v/>
      </c>
      <c r="S28" s="286" t="str">
        <f>IF(O28=0,"",IF(AND(R28="A",O28='Résultats officiels'!O28),1,IF(AND(AS!R29="A",AS!O28='Résultats officiels'!O26),1,"")))</f>
        <v/>
      </c>
      <c r="T28" s="287" t="str">
        <f>IF(O28=0,"",IF(AND(R28="A",O28='Résultats officiels'!O28,V28='Résultats officiels'!V28,'Résultats officiels'!V29=AS!V29),1,IF(AND(AS!R29="A",AS!O28='Résultats officiels'!O26,AS!V28='Résultats officiels'!V26,'Résultats officiels'!V27=AS!V29),1,"")))</f>
        <v/>
      </c>
      <c r="U28" s="125" t="str">
        <f>IF(100*V12+W12&gt;100*V13+W13,U12,IF(100*V12+W12&lt;100*V13+W13,U13,CONCATENATE(U12," ou ",U13)))</f>
        <v>B1 ou A2</v>
      </c>
      <c r="V28" s="150"/>
      <c r="W28" s="100"/>
      <c r="X28" s="95">
        <f>IF(100*V12+W12&gt;100*V13+W13,1,IF(100*V12+W12&lt;100*V13+W13,1,0))</f>
        <v>0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1</v>
      </c>
      <c r="AJ28" s="18">
        <f>ROUND(AK28,0)</f>
        <v>2</v>
      </c>
      <c r="AK28" s="19">
        <f>MAX(AL25:AL28)</f>
        <v>2.48</v>
      </c>
      <c r="AL28" s="30">
        <f>SUM(BD28:BG28)+2.48</f>
        <v>2.48</v>
      </c>
      <c r="AM28" s="31" t="str">
        <f>G25</f>
        <v>Danemark</v>
      </c>
      <c r="AN28" s="27">
        <f>SUM(AR28:AU28)</f>
        <v>0</v>
      </c>
      <c r="AO28" s="32">
        <f>F25+E27+E28</f>
        <v>0</v>
      </c>
      <c r="AP28" s="27">
        <f>E25+F27+F28</f>
        <v>0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0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0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0</v>
      </c>
      <c r="BB28" s="27">
        <f>10000*(AR28+AT28)+(E28-F28+F25-E25)*100+(E28+F25)</f>
        <v>0</v>
      </c>
      <c r="BC28" s="33">
        <f>10000*(AS28+AT28)+(E27-F27+F25-E25)*100+(E27+F25)</f>
        <v>0</v>
      </c>
      <c r="BD28" s="34">
        <f>-BG25</f>
        <v>0</v>
      </c>
      <c r="BE28" s="35">
        <f>-BG26</f>
        <v>0</v>
      </c>
      <c r="BF28" s="35">
        <f>-BG27</f>
        <v>0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officiels'!H29,AS!E29='Résultats officiels'!E29,'Résultats officiels'!F29=AS!F29),1,""))</f>
        <v/>
      </c>
      <c r="D29" s="71" t="str">
        <f>G24</f>
        <v>Australie</v>
      </c>
      <c r="E29" s="149"/>
      <c r="F29" s="149"/>
      <c r="G29" s="74" t="str">
        <f>D25</f>
        <v>Pérou</v>
      </c>
      <c r="H29" s="95">
        <f t="shared" si="0"/>
        <v>0</v>
      </c>
      <c r="I29" s="118"/>
      <c r="J29" s="119" t="str">
        <f>IF(OR(I27&lt;3,I26&lt;2),"TIRAGE AU SORT !!!"," ")</f>
        <v>TIRAGE AU SORT !!!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officiels'!U27=AS!U29),"E",""))</f>
        <v/>
      </c>
      <c r="R29" s="98" t="str">
        <f>IF('Résultats officiels'!O26=0,"",IF(AND(U28='Résultats officiels'!U26,'Résultats officiels'!U27=AS!U29),"A",""))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D1 ou C2</v>
      </c>
      <c r="V29" s="151"/>
      <c r="W29" s="100"/>
      <c r="X29" s="95">
        <f>IF(100*V14+W14&gt;100*V15+W15,1,IF(100*V14+W14&lt;100*V15+W15,1,0))</f>
        <v>0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officiels'!U32=AS!U30),"E",""))</f>
        <v/>
      </c>
      <c r="R30" s="98" t="str">
        <f>IF('Résultats officiels'!O30=0,"",IF(AND(U30='Résultats officiels'!U30,'Résultats officiels'!U31=AS!U31),"A",""))</f>
        <v/>
      </c>
      <c r="S30" s="286" t="str">
        <f>IF(O30=0,"",IF(AND(R30="A",O30='Résultats officiels'!O30),1,IF(AND(AS!R31="A",AS!O30='Résultats officiels'!O32),1,"")))</f>
        <v/>
      </c>
      <c r="T30" s="287" t="str">
        <f>IF(O30=0,"",IF(AND(R30="A",O30='Résultats officiels'!O30,V30='Résultats officiels'!V30,'Résultats officiels'!V31=AS!V31),1,IF(AND(AS!R31="A",AS!O30='Résultats officiels'!O32,AS!V30='Résultats officiels'!V32,'Résultats officiels'!V33=AS!V31),1,"")))</f>
        <v/>
      </c>
      <c r="U30" s="125" t="str">
        <f>IF(100*V16+W16&gt;100*V17+W17,U16,IF(100*V16+W16&lt;100*V17+W17,U17,CONCATENATE(U16," ou ",U17)))</f>
        <v>E1 ou F2</v>
      </c>
      <c r="V30" s="150"/>
      <c r="W30" s="100"/>
      <c r="X30" s="95">
        <f>IF(100*V16+W16&gt;100*V17+W17,1,IF(100*V16+W16&lt;100*V17+W17,1,0))</f>
        <v>0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officiels'!U33=AS!U31),"E",""))</f>
        <v/>
      </c>
      <c r="R31" s="98" t="str">
        <f>IF('Résultats officiels'!O32=0,"",IF(AND(U30='Résultats officiels'!U32,'Résultats officiels'!U33=AS!U31),"A",""))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G1 ou H2</v>
      </c>
      <c r="V31" s="151"/>
      <c r="W31" s="100"/>
      <c r="X31" s="95">
        <f>IF(100*V18+W18&gt;100*V19+W19,1,IF(100*V18+W18&lt;100*V19+W19,1,0))</f>
        <v>0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officiels'!H32,AS!E32='Résultats officiels'!E32,'Résultats officiels'!F32=AS!F32),1,""))</f>
        <v/>
      </c>
      <c r="D32" s="67" t="s">
        <v>94</v>
      </c>
      <c r="E32" s="217"/>
      <c r="F32" s="217"/>
      <c r="G32" s="72" t="s">
        <v>127</v>
      </c>
      <c r="H32" s="95">
        <f t="shared" si="0"/>
        <v>0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officiels'!U30=AS!U32),"E",""))</f>
        <v/>
      </c>
      <c r="R32" s="98" t="str">
        <f>IF('Résultats officiels'!O32=0,"",IF(AND(U32='Résultats officiels'!U32,'Résultats officiels'!U33=AS!U33),"A",""))</f>
        <v/>
      </c>
      <c r="S32" s="286" t="str">
        <f>IF(O32=0,"",IF(AND(R32="A",O32='Résultats officiels'!O32),1,IF(AND(AS!R33="A",AS!O32='Résultats officiels'!O30),1,"")))</f>
        <v/>
      </c>
      <c r="T32" s="287" t="str">
        <f>IF(O32=0,"",IF(AND(R32="A",O32='Résultats officiels'!O32,V32='Résultats officiels'!V32,'Résultats officiels'!V33=AS!V33),1,IF(AND(AS!R33="A",AS!O32='Résultats officiels'!O30,AS!V32='Résultats officiels'!V30,'Résultats officiels'!V31=AS!V33),1,"")))</f>
        <v/>
      </c>
      <c r="U32" s="125" t="str">
        <f>IF(100*V20+W20&gt;100*V21+W21,U20,IF(100*V20+W20&lt;100*V21+W21,U21,CONCATENATE(U20," ou ",U21)))</f>
        <v>F1 ou E2</v>
      </c>
      <c r="V32" s="150"/>
      <c r="W32" s="100"/>
      <c r="X32" s="95">
        <f>IF(100*V20+W20&gt;100*V21+W21,1,IF(100*V20+W20&lt;100*V21+W21,1,0))</f>
        <v>0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officiels'!H33,AS!E33='Résultats officiels'!E33,'Résultats officiels'!F33=AS!F33),1,""))</f>
        <v/>
      </c>
      <c r="D33" s="68" t="s">
        <v>37</v>
      </c>
      <c r="E33" s="217"/>
      <c r="F33" s="217"/>
      <c r="G33" s="73" t="s">
        <v>97</v>
      </c>
      <c r="H33" s="95">
        <f t="shared" si="0"/>
        <v>0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0</v>
      </c>
      <c r="L33" s="104">
        <f>INDEX(AO33:AO36,MATCH(AK33,$AL33:$AL36,0))</f>
        <v>0</v>
      </c>
      <c r="M33" s="103">
        <f>INDEX(AP33:AP36,MATCH(AK33,$AL33:$AL36,0))</f>
        <v>0</v>
      </c>
      <c r="N33" s="123">
        <f>INDEX(AQ33:AQ36,MATCH(AK33,$AL33:$AL36,0))</f>
        <v>0</v>
      </c>
      <c r="O33" s="293"/>
      <c r="P33" s="293"/>
      <c r="Q33" s="97" t="str">
        <f>IF(AND('Résultats officiels'!O32&gt;0,U33='Résultats officiels'!U33),"E",IF(AND('Résultats officiels'!O30&gt;0,'Résultats officiels'!U31=AS!U33),"E",""))</f>
        <v/>
      </c>
      <c r="R33" s="98" t="str">
        <f>IF('Résultats officiels'!O30=0,"",IF(AND(U32='Résultats officiels'!U30,'Résultats officiels'!U31=AS!U33),"A",""))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H1 ou G2</v>
      </c>
      <c r="V33" s="151"/>
      <c r="W33" s="100"/>
      <c r="X33" s="95">
        <f>IF(100*V22+W22&gt;100*V23+W23,1,IF(100*V22+W22&lt;100*V23+W23,1,0))</f>
        <v>0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2</v>
      </c>
      <c r="AK33" s="19">
        <f>MIN(AL33:AL36)</f>
        <v>2.4500000000000002</v>
      </c>
      <c r="AL33" s="20">
        <f>SUM(BD33:BG33)+2.45</f>
        <v>2.4500000000000002</v>
      </c>
      <c r="AM33" s="21" t="str">
        <f>D32</f>
        <v>Argentine</v>
      </c>
      <c r="AN33" s="22">
        <f>SUM(AR33:AU33)</f>
        <v>0</v>
      </c>
      <c r="AO33" s="23">
        <f>E32+E34+F36</f>
        <v>0</v>
      </c>
      <c r="AP33" s="22">
        <f>F32+F34+E36</f>
        <v>0</v>
      </c>
      <c r="AQ33" s="24">
        <f>AO33-AP33</f>
        <v>0</v>
      </c>
      <c r="AR33" s="22" t="s">
        <v>73</v>
      </c>
      <c r="AS33" s="22">
        <f>IF(ISBLANK(E32),0,IF(E32&gt;F32,3,IF(E32=F32,1,0)))</f>
        <v>0</v>
      </c>
      <c r="AT33" s="22">
        <f>IF(ISBLANK(E34),0,IF(E34&gt;F34,3,IF(E34=F34,1,0)))</f>
        <v>0</v>
      </c>
      <c r="AU33" s="22">
        <f>IF(ISBLANK(F36),0,IF(F36&gt;E36,3,IF(F36=E36,1,0)))</f>
        <v>0</v>
      </c>
      <c r="AV33" s="23" t="s">
        <v>73</v>
      </c>
      <c r="AW33" s="22" t="b">
        <f>(10*(AQ33-AQ34)+AO33-AO34&gt;0)</f>
        <v>0</v>
      </c>
      <c r="AX33" s="22" t="b">
        <f>10*(AQ33-AQ35)+AO33-AO35&gt;0</f>
        <v>0</v>
      </c>
      <c r="AY33" s="24" t="b">
        <f>10*(AQ33-AQ36)+AO33-AO36&gt;0</f>
        <v>0</v>
      </c>
      <c r="AZ33" s="23">
        <f>10000*(AS33+AT33)+(E34-F34+E32-F32)*100+(E34+E32)</f>
        <v>0</v>
      </c>
      <c r="BA33" s="22">
        <f>10000*(AS33+AU33)+(E32-F32+F36-E36)*100+(E32+F36)</f>
        <v>0</v>
      </c>
      <c r="BB33" s="22">
        <f>10000*(AT33+AU33)+(F36-E36+E34-F34)*100+(F36+E34)</f>
        <v>0</v>
      </c>
      <c r="BC33" s="24" t="s">
        <v>73</v>
      </c>
      <c r="BD33" s="23" t="s">
        <v>73</v>
      </c>
      <c r="BE33" s="25">
        <f>IF($AN33&gt;$AN34,-0.5,IF($AN34&gt;$AN33,0.5,IF(AW33,-0.5,IF(AV34,0.5,BU33))))</f>
        <v>0</v>
      </c>
      <c r="BF33" s="25">
        <f>IF($AN33&gt;$AN35,-0.5,IF($AN35&gt;$AN33,0.5,IF(AX33,-0.5,IF(AV35,0.5,BV33))))</f>
        <v>0</v>
      </c>
      <c r="BG33" s="26">
        <f>IF($AN33&gt;$AN36,-0.5,IF($AN36&gt;$AN33,0.5,IF(AY33,-0.5,IF(AV36,0.5,BW33))))</f>
        <v>0</v>
      </c>
      <c r="BH33" s="27" t="b">
        <f>AND(AND(AN33=AN34,AN34=AN35,AN35=AN36),AND(AO33=AO34,AO34=AO35,AO35=AO36),AND(AP33=AP34,AP34=AP35,AP35=AP36))</f>
        <v>1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0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officiels'!H34,AS!E34='Résultats officiels'!E34,'Résultats officiels'!F34=AS!F34),1,""))</f>
        <v/>
      </c>
      <c r="D34" s="68" t="str">
        <f>D32</f>
        <v>Argentine</v>
      </c>
      <c r="E34" s="149"/>
      <c r="F34" s="149"/>
      <c r="G34" s="73" t="str">
        <f>D33</f>
        <v>Croatie</v>
      </c>
      <c r="H34" s="95">
        <f t="shared" si="0"/>
        <v>0</v>
      </c>
      <c r="I34" s="106">
        <f>AI34</f>
        <v>1</v>
      </c>
      <c r="J34" s="124" t="str">
        <f>INDEX(AM33:AM36,MATCH(AK34,$AL33:$AL36,0))</f>
        <v>Islande</v>
      </c>
      <c r="K34" s="108">
        <f>INDEX(AN33:AN36,MATCH(AK34,$AL33:$AL36,0))</f>
        <v>0</v>
      </c>
      <c r="L34" s="109">
        <f>INDEX(AO33:AO36,MATCH(AK34,$AL33:$AL36,0))</f>
        <v>0</v>
      </c>
      <c r="M34" s="108">
        <f>INDEX(AP33:AP36,MATCH(AK34,$AL33:$AL36,0))</f>
        <v>0</v>
      </c>
      <c r="N34" s="110">
        <f>INDEX(AQ33:AQ36,MATCH(AK34,$AL33:$AL36,0))</f>
        <v>0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1</v>
      </c>
      <c r="AJ34" s="18">
        <f>ROUND(AK34,0)</f>
        <v>2</v>
      </c>
      <c r="AK34" s="19">
        <f>MAX(MIN(AL33:AL35),MIN(AL33,AL34,AL36),MIN(AL33,AL35,AL36),MIN(AL34:AL36))</f>
        <v>2.46</v>
      </c>
      <c r="AL34" s="28">
        <f>SUM(BD34:BG34)+2.46</f>
        <v>2.46</v>
      </c>
      <c r="AM34" s="21" t="str">
        <f>G32</f>
        <v>Islande</v>
      </c>
      <c r="AN34" s="22">
        <f>SUM(AR34:AU34)</f>
        <v>0</v>
      </c>
      <c r="AO34" s="23">
        <f>F32+F35+E37</f>
        <v>0</v>
      </c>
      <c r="AP34" s="22">
        <f>E32+E35+F37</f>
        <v>0</v>
      </c>
      <c r="AQ34" s="24">
        <f>AO34-AP34</f>
        <v>0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0</v>
      </c>
      <c r="BA34" s="22">
        <f>10000*(AR34+AU34)+(F32-E32+F35-E35)*100+(F32+F35)</f>
        <v>0</v>
      </c>
      <c r="BB34" s="22" t="s">
        <v>73</v>
      </c>
      <c r="BC34" s="24">
        <f>10000*(AT34+AU34)+(F35-E35+E37-F37)*100+(F35+E37)</f>
        <v>0</v>
      </c>
      <c r="BD34" s="29">
        <f>-BE33</f>
        <v>0</v>
      </c>
      <c r="BE34" s="22" t="s">
        <v>73</v>
      </c>
      <c r="BF34" s="25">
        <f>IF($AN34&gt;$AN35,-0.5,IF($AN35&gt;$AN34,0.5,IF(AX34,-0.5,IF(AW35,0.5,BV34))))</f>
        <v>0</v>
      </c>
      <c r="BG34" s="26">
        <f>IF($AN34&gt;$AN36,-0.5,IF($AN36&gt;$AN34,0.5,IF(AY34,-0.5,IF(AW36,0.5,BW34))))</f>
        <v>0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officiels'!H35,AS!E35='Résultats officiels'!E35,'Résultats officiels'!F35=AS!F35),1,""))</f>
        <v/>
      </c>
      <c r="D35" s="68" t="str">
        <f>G33</f>
        <v>Nigéria</v>
      </c>
      <c r="E35" s="149"/>
      <c r="F35" s="149"/>
      <c r="G35" s="73" t="str">
        <f>G32</f>
        <v>Islande</v>
      </c>
      <c r="H35" s="95">
        <f t="shared" si="0"/>
        <v>0</v>
      </c>
      <c r="I35" s="106">
        <f>AI35</f>
        <v>1</v>
      </c>
      <c r="J35" s="68" t="str">
        <f>INDEX(AM33:AM36,MATCH(AK35,$AL33:$AL36,0))</f>
        <v>Croatie</v>
      </c>
      <c r="K35" s="111">
        <f>INDEX(AN33:AN36,MATCH(AK35,$AL33:$AL36,0))</f>
        <v>0</v>
      </c>
      <c r="L35" s="112">
        <f>INDEX(AO33:AO36,MATCH(AK35,$AL33:$AL36,0))</f>
        <v>0</v>
      </c>
      <c r="M35" s="111">
        <f>INDEX(AP33:AP36,MATCH(AK35,$AL33:$AL36,0))</f>
        <v>0</v>
      </c>
      <c r="N35" s="113">
        <f>INDEX(AQ33:AQ36,MATCH(AK35,$AL33:$AL36,0))</f>
        <v>0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1</v>
      </c>
      <c r="AJ35" s="18">
        <f>ROUND(AK35,0)</f>
        <v>2</v>
      </c>
      <c r="AK35" s="19">
        <f>MIN(MAX(AL33:AL35),MAX(AL33,AL34,AL36),MAX(AL33,AL35,AL36),MAX(AL34:AL36))</f>
        <v>2.4700000000000002</v>
      </c>
      <c r="AL35" s="28">
        <f>SUM(BD35:BG35)+2.47</f>
        <v>2.4700000000000002</v>
      </c>
      <c r="AM35" s="21" t="str">
        <f>D33</f>
        <v>Croatie</v>
      </c>
      <c r="AN35" s="22">
        <f>SUM(AR35:AU35)</f>
        <v>0</v>
      </c>
      <c r="AO35" s="23">
        <f>E33+F34+F37</f>
        <v>0</v>
      </c>
      <c r="AP35" s="22">
        <f>F33+E34+E37</f>
        <v>0</v>
      </c>
      <c r="AQ35" s="24">
        <f>AO35-AP35</f>
        <v>0</v>
      </c>
      <c r="AR35" s="22">
        <f>IF(ISBLANK(F34),0,IF(AT33=3,0,IF(AT33=1,1,3)))</f>
        <v>0</v>
      </c>
      <c r="AS35" s="22">
        <f>IF(ISBLANK(F37),0,IF(F37&gt;E37,3,IF(F37=E37,1,0)))</f>
        <v>0</v>
      </c>
      <c r="AT35" s="22" t="s">
        <v>73</v>
      </c>
      <c r="AU35" s="22">
        <f>IF(ISBLANK(E33),0,IF(E33&gt;F33,3,IF(E33=F33,1,0)))</f>
        <v>0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0</v>
      </c>
      <c r="BA35" s="22" t="s">
        <v>73</v>
      </c>
      <c r="BB35" s="22">
        <f>10000*(AR35+AU35)+(E33-F33+F34-E34)*100+(E33+F34)</f>
        <v>0</v>
      </c>
      <c r="BC35" s="24">
        <f>10000*(AS35+AU35)+(E33-F33+F37-E37)*100+(E33+F37)</f>
        <v>0</v>
      </c>
      <c r="BD35" s="29">
        <f>-BF33</f>
        <v>0</v>
      </c>
      <c r="BE35" s="25">
        <f>-BF34</f>
        <v>0</v>
      </c>
      <c r="BF35" s="25" t="s">
        <v>73</v>
      </c>
      <c r="BG35" s="26">
        <f>IF($AN35&gt;$AN36,-0.5,IF($AN36&gt;$AN35,0.5,IF(AY35,-0.5,IF(AX36,0.5,BW35))))</f>
        <v>0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 t="str">
        <f>IF(H36=0,"",IF(H36='Résultats officiels'!H36,1,""))</f>
        <v/>
      </c>
      <c r="C36" s="75" t="str">
        <f>IF(H36=0,"",IF(AND(H36='Résultats officiels'!H36,AS!E36='Résultats officiels'!E36,'Résultats officiels'!F36=AS!F36),1,""))</f>
        <v/>
      </c>
      <c r="D36" s="68" t="str">
        <f>G33</f>
        <v>Nigéria</v>
      </c>
      <c r="E36" s="149"/>
      <c r="F36" s="149"/>
      <c r="G36" s="73" t="str">
        <f>D32</f>
        <v>Argentine</v>
      </c>
      <c r="H36" s="95">
        <f t="shared" si="0"/>
        <v>0</v>
      </c>
      <c r="I36" s="114">
        <f>AI36</f>
        <v>1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0</v>
      </c>
      <c r="M36" s="115">
        <f>INDEX(AP33:AP36,MATCH(AK36,$AL33:$AL36,0))</f>
        <v>0</v>
      </c>
      <c r="N36" s="117">
        <f>INDEX(AQ33:AQ36,MATCH(AK36,$AL33:$AL36,0))</f>
        <v>0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officiels'!U38=AS!U36),"E",""))</f>
        <v/>
      </c>
      <c r="R36" s="98" t="str">
        <f>IF('Résultats officiels'!O36=0,"",IF(AND(U36='Résultats officiels'!U36,'Résultats officiels'!U37=AS!U37),"A",""))</f>
        <v/>
      </c>
      <c r="S36" s="286" t="str">
        <f>IF(O36=0,"",IF(AND(R36="A",O36='Résultats officiels'!O36),1,IF(AND(AS!R37="A",AS!O36='Résultats officiels'!O38),1,"")))</f>
        <v/>
      </c>
      <c r="T36" s="297" t="str">
        <f>IF(O36=0,"",IF(AND(R36="A",O36='Résultats officiels'!O36,V36='Résultats officiels'!V36,'Résultats officiels'!V37=AS!V37),1,IF(AND(AS!R37="A",AS!O36='Résultats officiels'!O38,AS!V36='Résultats officiels'!V38,'Résultats officiels'!V39=AS!V37),1,"")))</f>
        <v/>
      </c>
      <c r="U36" s="128" t="str">
        <f>IF(100*V26+W26&gt;100*V27+W27,U26,IF(100*V26+W26&lt;100*V27+W27,U27,IF(X27*X26=1,"-",CONCATENATE(U26," ou ",U27))))</f>
        <v>A1 ou B2 ou C1 ou D2</v>
      </c>
      <c r="V36" s="150"/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1</v>
      </c>
      <c r="AJ36" s="18">
        <f>ROUND(AK36,0)</f>
        <v>2</v>
      </c>
      <c r="AK36" s="19">
        <f>MAX(AL33:AL36)</f>
        <v>2.48</v>
      </c>
      <c r="AL36" s="30">
        <f>SUM(BD36:BG36)+2.48</f>
        <v>2.48</v>
      </c>
      <c r="AM36" s="31" t="str">
        <f>G33</f>
        <v>Nigéria</v>
      </c>
      <c r="AN36" s="27">
        <f>SUM(AR36:AU36)</f>
        <v>0</v>
      </c>
      <c r="AO36" s="32">
        <f>F33+E35+E36</f>
        <v>0</v>
      </c>
      <c r="AP36" s="27">
        <f>E33+F35+F36</f>
        <v>0</v>
      </c>
      <c r="AQ36" s="33">
        <f>AO36-AP36</f>
        <v>0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0</v>
      </c>
      <c r="BB36" s="27">
        <f>10000*(AR36+AT36)+(E36-F36+F33-E33)*100+(E36+F33)</f>
        <v>0</v>
      </c>
      <c r="BC36" s="33">
        <f>10000*(AS36+AT36)+(E35-F35+F33-E33)*100+(E35+F33)</f>
        <v>0</v>
      </c>
      <c r="BD36" s="34">
        <f>-BG33</f>
        <v>0</v>
      </c>
      <c r="BE36" s="35">
        <f>-BG34</f>
        <v>0</v>
      </c>
      <c r="BF36" s="35">
        <f>-BG35</f>
        <v>0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officiels'!H37,AS!E37='Résultats officiels'!E37,'Résultats officiels'!F37=AS!F37),1,""))</f>
        <v/>
      </c>
      <c r="D37" s="71" t="str">
        <f>G32</f>
        <v>Islande</v>
      </c>
      <c r="E37" s="149"/>
      <c r="F37" s="149"/>
      <c r="G37" s="74" t="str">
        <f>D33</f>
        <v>Croatie</v>
      </c>
      <c r="H37" s="95">
        <f t="shared" si="0"/>
        <v>0</v>
      </c>
      <c r="I37" s="118"/>
      <c r="J37" s="119" t="str">
        <f>IF(OR(I35&lt;3,I34&lt;2),"TIRAGE AU SORT !!!"," ")</f>
        <v>TIRAGE AU SORT !!!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officiels'!U39=AS!U37),"E",""))</f>
        <v/>
      </c>
      <c r="R37" s="98" t="str">
        <f>IF('Résultats officiels'!O38=0,"",IF(AND(U36='Résultats officiels'!U38,'Résultats officiels'!U39=AS!U37),"A",""))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B1 ou A2 ou D1 ou C2</v>
      </c>
      <c r="V37" s="151"/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officiels'!U36=AS!U38),"E",""))</f>
        <v/>
      </c>
      <c r="R38" s="98" t="str">
        <f>IF('Résultats officiels'!O38=0,"",IF(AND(U38='Résultats officiels'!U38,'Résultats officiels'!U39=AS!U39),"A",""))</f>
        <v/>
      </c>
      <c r="S38" s="286" t="str">
        <f>IF(O38=0,"",IF(AND(R38="A",O38='Résultats officiels'!O38),1,IF(AND(AS!R39="A",AS!O38='Résultats officiels'!O36),1,"")))</f>
        <v/>
      </c>
      <c r="T38" s="297" t="str">
        <f>IF(O38=0,"",IF(AND(R38="A",O38='Résultats officiels'!O38,V38='Résultats officiels'!V38,'Résultats officiels'!V39=AS!V39),1,IF(AND(AS!R39="A",AS!O38='Résultats officiels'!O36,AS!V38='Résultats officiels'!V36,'Résultats officiels'!V37=AS!V39),1,"")))</f>
        <v/>
      </c>
      <c r="U38" s="125" t="str">
        <f>IF(100*V28+W28&gt;100*V29+W29,U28,IF(100*V28+W28&lt;100*V29+W29,U29,IF(X30*X31=1,"-",CONCATENATE(U28," ou ",U29))))</f>
        <v>B1 ou A2 ou D1 ou C2</v>
      </c>
      <c r="V38" s="150"/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officiels'!U37=AS!U39),"E",""))</f>
        <v/>
      </c>
      <c r="R39" s="98" t="str">
        <f>IF('Résultats officiels'!O36=0,"",IF(AND(U38='Résultats officiels'!U36,'Résultats officiels'!U37=AS!U39),"A",""))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F1 ou E2 ou H1 ou G2</v>
      </c>
      <c r="V39" s="151"/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officiels'!H40,AS!E40='Résultats officiels'!E40,'Résultats officiels'!F40=AS!F40),1,""))</f>
        <v/>
      </c>
      <c r="D40" s="67" t="s">
        <v>83</v>
      </c>
      <c r="E40" s="217"/>
      <c r="F40" s="217"/>
      <c r="G40" s="72" t="s">
        <v>128</v>
      </c>
      <c r="H40" s="95">
        <f t="shared" si="0"/>
        <v>0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officiels'!H41,AS!E41='Résultats officiels'!E41,'Résultats officiels'!F41=AS!F41),1,""))</f>
        <v/>
      </c>
      <c r="D41" s="68" t="s">
        <v>36</v>
      </c>
      <c r="E41" s="217"/>
      <c r="F41" s="217"/>
      <c r="G41" s="73" t="s">
        <v>87</v>
      </c>
      <c r="H41" s="95">
        <f t="shared" si="0"/>
        <v>0</v>
      </c>
      <c r="I41" s="101">
        <f>AI41</f>
        <v>1</v>
      </c>
      <c r="J41" s="122" t="str">
        <f>INDEX(AM41:AM44,MATCH(AK41,$AL41:$AL44,0))</f>
        <v>Costa Rica</v>
      </c>
      <c r="K41" s="103">
        <f>INDEX(AN41:AN44,MATCH(AK41,$AL41:$AL44,0))</f>
        <v>0</v>
      </c>
      <c r="L41" s="104">
        <f>INDEX(AO41:AO44,MATCH(AK41,$AL41:$AL44,0))</f>
        <v>0</v>
      </c>
      <c r="M41" s="103">
        <f>INDEX(AP41:AP44,MATCH(AK41,$AL41:$AL44,0))</f>
        <v>0</v>
      </c>
      <c r="N41" s="123">
        <f>INDEX(AQ41:AQ44,MATCH(AK41,$AL41:$AL44,0))</f>
        <v>0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2</v>
      </c>
      <c r="AK41" s="19">
        <f>MIN(AL41:AL44)</f>
        <v>2.4500000000000002</v>
      </c>
      <c r="AL41" s="20">
        <f>SUM(BD41:BG41)+2.45</f>
        <v>2.4500000000000002</v>
      </c>
      <c r="AM41" s="21" t="str">
        <f>D40</f>
        <v>Costa Rica</v>
      </c>
      <c r="AN41" s="22">
        <f>SUM(AR41:AU41)</f>
        <v>0</v>
      </c>
      <c r="AO41" s="23">
        <f>E40+E42+F44</f>
        <v>0</v>
      </c>
      <c r="AP41" s="22">
        <f>F40+F42+E44</f>
        <v>0</v>
      </c>
      <c r="AQ41" s="24">
        <f>AO41-AP41</f>
        <v>0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0</v>
      </c>
      <c r="BA41" s="22">
        <f>10000*(AS41+AU41)+(E40-F40+F44-E44)*100+(E40+F44)</f>
        <v>0</v>
      </c>
      <c r="BB41" s="22">
        <f>10000*(AT41+AU41)+(F44-E44+E42-F42)*100+(F44+E42)</f>
        <v>0</v>
      </c>
      <c r="BC41" s="24" t="s">
        <v>73</v>
      </c>
      <c r="BD41" s="23" t="s">
        <v>73</v>
      </c>
      <c r="BE41" s="25">
        <f>IF($AN41&gt;$AN42,-0.5,IF($AN42&gt;$AN41,0.5,IF(AW41,-0.5,IF(AV42,0.5,BU41))))</f>
        <v>0</v>
      </c>
      <c r="BF41" s="25">
        <f>IF($AN41&gt;$AN43,-0.5,IF($AN43&gt;$AN41,0.5,IF(AX41,-0.5,IF(AV43,0.5,BV41))))</f>
        <v>0</v>
      </c>
      <c r="BG41" s="26">
        <f>IF($AN41&gt;$AN44,-0.5,IF($AN44&gt;$AN41,0.5,IF(AY41,-0.5,IF(AV44,0.5,BW41))))</f>
        <v>0</v>
      </c>
      <c r="BH41" s="27" t="b">
        <f>AND(AND(AN41=AN42,AN42=AN43,AN43=AN44),AND(AO41=AO42,AO42=AO43,AO43=AO44),AND(AP41=AP42,AP42=AP43,AP43=AP44))</f>
        <v>1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0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 t="str">
        <f>IF(H42=0,"",IF(H42='Résultats officiels'!H42,1,""))</f>
        <v/>
      </c>
      <c r="C42" s="75" t="str">
        <f>IF(H42=0,"",IF(AND(H42='Résultats officiels'!H42,AS!E42='Résultats officiels'!E42,'Résultats officiels'!F42=AS!F42),1,""))</f>
        <v/>
      </c>
      <c r="D42" s="68" t="str">
        <f>D40</f>
        <v>Costa Rica</v>
      </c>
      <c r="E42" s="149"/>
      <c r="F42" s="149"/>
      <c r="G42" s="73" t="str">
        <f>D41</f>
        <v>Brésil</v>
      </c>
      <c r="H42" s="95">
        <f t="shared" si="0"/>
        <v>0</v>
      </c>
      <c r="I42" s="106">
        <f>AI42</f>
        <v>1</v>
      </c>
      <c r="J42" s="124" t="str">
        <f>INDEX(AM41:AM44,MATCH(AK42,$AL41:$AL44,0))</f>
        <v>Serbie</v>
      </c>
      <c r="K42" s="108">
        <f>INDEX(AN41:AN44,MATCH(AK42,$AL41:$AL44,0))</f>
        <v>0</v>
      </c>
      <c r="L42" s="109">
        <f>INDEX(AO41:AO44,MATCH(AK42,$AL41:$AL44,0))</f>
        <v>0</v>
      </c>
      <c r="M42" s="108">
        <f>INDEX(AP41:AP44,MATCH(AK42,$AL41:$AL44,0))</f>
        <v>0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1</v>
      </c>
      <c r="AJ42" s="18">
        <f>ROUND(AK42,0)</f>
        <v>2</v>
      </c>
      <c r="AK42" s="19">
        <f>MAX(MIN(AL41:AL43),MIN(AL41,AL42,AL44),MIN(AL41,AL43,AL44),MIN(AL42:AL44))</f>
        <v>2.46</v>
      </c>
      <c r="AL42" s="28">
        <f>SUM(BD42:BG42)+2.46</f>
        <v>2.46</v>
      </c>
      <c r="AM42" s="21" t="str">
        <f>G40</f>
        <v>Serbie</v>
      </c>
      <c r="AN42" s="22">
        <f>SUM(AR42:AU42)</f>
        <v>0</v>
      </c>
      <c r="AO42" s="23">
        <f>F40+F43+E45</f>
        <v>0</v>
      </c>
      <c r="AP42" s="22">
        <f>E40+E43+F45</f>
        <v>0</v>
      </c>
      <c r="AQ42" s="24">
        <f>AO42-AP42</f>
        <v>0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0</v>
      </c>
      <c r="BA42" s="22">
        <f>10000*(AR42+AU42)+(F40-E40+F43-E43)*100+(F40+F43)</f>
        <v>0</v>
      </c>
      <c r="BB42" s="22" t="s">
        <v>73</v>
      </c>
      <c r="BC42" s="24">
        <f>10000*(AT42+AU42)+(F43-E43+E45-F45)*100+(F43+E45)</f>
        <v>0</v>
      </c>
      <c r="BD42" s="29">
        <f>-BE41</f>
        <v>0</v>
      </c>
      <c r="BE42" s="22" t="s">
        <v>73</v>
      </c>
      <c r="BF42" s="25">
        <f>IF($AN42&gt;$AN43,-0.5,IF($AN43&gt;$AN42,0.5,IF(AX42,-0.5,IF(AW43,0.5,BV42))))</f>
        <v>0</v>
      </c>
      <c r="BG42" s="26">
        <f>IF($AN42&gt;$AN44,-0.5,IF($AN44&gt;$AN42,0.5,IF(AY42,-0.5,IF(AW44,0.5,BW42))))</f>
        <v>0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officiels'!H43,AS!E43='Résultats officiels'!E43,'Résultats officiels'!F43=AS!F43),1,""))</f>
        <v/>
      </c>
      <c r="D43" s="68" t="str">
        <f>G41</f>
        <v>Suisse</v>
      </c>
      <c r="E43" s="149"/>
      <c r="F43" s="149"/>
      <c r="G43" s="73" t="str">
        <f>G40</f>
        <v>Serbie</v>
      </c>
      <c r="H43" s="95">
        <f t="shared" si="0"/>
        <v>0</v>
      </c>
      <c r="I43" s="106">
        <f>AI43</f>
        <v>1</v>
      </c>
      <c r="J43" s="68" t="str">
        <f>INDEX(AM41:AM44,MATCH(AK43,$AL41:$AL44,0))</f>
        <v>Brésil</v>
      </c>
      <c r="K43" s="111">
        <f>INDEX(AN41:AN44,MATCH(AK43,$AL41:$AL44,0))</f>
        <v>0</v>
      </c>
      <c r="L43" s="112">
        <f>INDEX(AO41:AO44,MATCH(AK43,$AL41:$AL44,0))</f>
        <v>0</v>
      </c>
      <c r="M43" s="111">
        <f>INDEX(AP41:AP44,MATCH(AK43,$AL41:$AL44,0))</f>
        <v>0</v>
      </c>
      <c r="N43" s="113">
        <f>INDEX(AQ41:AQ44,MATCH(AK43,$AL41:$AL44,0))</f>
        <v>0</v>
      </c>
      <c r="O43" s="173"/>
      <c r="P43" s="173"/>
      <c r="Q43" s="97" t="str">
        <f>IF(AND('Résultats officiels'!O41&gt;0,U43='Résultats officiels'!U43),"E",IF(AND('Résultats officiels'!O41&gt;0,'Résultats officiels'!U44=AS!U43),"E",""))</f>
        <v/>
      </c>
      <c r="R43" s="98" t="str">
        <f>IF('Résultats officiels'!O41=0,"",IF(AND(U43='Résultats officiels'!U43,'Résultats officiels'!U44=AS!U44),"A",""))</f>
        <v/>
      </c>
      <c r="S43" s="286" t="str">
        <f>IF(O41=0,"",IF(AND(R43="A",O41='Résultats officiels'!O41),1,IF(AND(AS!R44="A",AS!O41='Résultats officiels'!O41),1,"")))</f>
        <v/>
      </c>
      <c r="T43" s="287" t="str">
        <f>IF(O41=0,"",IF(AND(R43="A",O41='Résultats officiels'!O41,V43='Résultats officiels'!V43,'Résultats officiels'!V44=AS!V44),1,IF(AND(AS!R44="A",AS!O41='Résultats officiels'!O41,AS!V43='Résultats officiels'!V44,'Résultats officiels'!V43=AS!V44),1,"")))</f>
        <v/>
      </c>
      <c r="U43" s="125" t="str">
        <f>IF(100*V36+W36&gt;100*V37+W37,U36,IF(100*V36+W36&lt;100*V37+W37,U37," - "))</f>
        <v xml:space="preserve"> - </v>
      </c>
      <c r="V43" s="150"/>
      <c r="W43" s="100"/>
      <c r="X43" s="147" t="str">
        <f>IF(AND('Résultats officiels'!X41&gt;0,AA43='Résultats officiels'!AA43),"E",IF(AND('Résultats officiels'!X41&gt;0,'Résultats officiels'!AA44=AS!AA43),"E",""))</f>
        <v/>
      </c>
      <c r="Y43" s="286" t="str">
        <f>IF(X41=0,"",IF(AND(X45="A",X41='Résultats officiels'!X41),1,IF(AND(X46="A",AS!X41='Résultats officiels'!X41),1,"")))</f>
        <v/>
      </c>
      <c r="Z43" s="287" t="str">
        <f>IF(X41=0,"",IF(AND(X45="A",X41='Résultats officiels'!X41,AB43='Résultats officiels'!AB43,'Résultats officiels'!AB44=AS!AB44),1,IF(AND(AS!X46="A",AS!X41='Résultats officiels'!X41,AS!AB43='Résultats officiels'!AB44,'Résultats officiels'!AB43=AS!AB44),1,"")))</f>
        <v/>
      </c>
      <c r="AA43" s="100" t="str">
        <f>IF(100*V36+W36&gt;100*V37+W37,U37,IF(100*V36+W36&lt;100*V37+W37,U36," - "))</f>
        <v xml:space="preserve"> - </v>
      </c>
      <c r="AB43" s="149"/>
      <c r="AC43" s="100"/>
      <c r="AD43" s="80"/>
      <c r="AE43" s="80"/>
      <c r="AF43" s="1"/>
      <c r="AG43" s="1"/>
      <c r="AH43" s="1"/>
      <c r="AI43" s="17">
        <f>IF(ROUND(AK43,0)=ROUND(AK42,0),AI42,3)</f>
        <v>1</v>
      </c>
      <c r="AJ43" s="18">
        <f>ROUND(AK43,0)</f>
        <v>2</v>
      </c>
      <c r="AK43" s="19">
        <f>MIN(MAX(AL41:AL43),MAX(AL41,AL42,AL44),MAX(AL41,AL43,AL44),MAX(AL42:AL44))</f>
        <v>2.4700000000000002</v>
      </c>
      <c r="AL43" s="28">
        <f>SUM(BD43:BG43)+2.47</f>
        <v>2.4700000000000002</v>
      </c>
      <c r="AM43" s="21" t="str">
        <f>D41</f>
        <v>Brésil</v>
      </c>
      <c r="AN43" s="22">
        <f>SUM(AR43:AU43)</f>
        <v>0</v>
      </c>
      <c r="AO43" s="23">
        <f>E41+F42+F45</f>
        <v>0</v>
      </c>
      <c r="AP43" s="22">
        <f>F41+E42+E45</f>
        <v>0</v>
      </c>
      <c r="AQ43" s="24">
        <f>AO43-AP43</f>
        <v>0</v>
      </c>
      <c r="AR43" s="22">
        <f>IF(ISBLANK(F42),0,IF(AT41=3,0,IF(AT41=1,1,3)))</f>
        <v>0</v>
      </c>
      <c r="AS43" s="22">
        <f>IF(ISBLANK(F45),0,IF(F45&gt;E45,3,IF(F45=E45,1,0)))</f>
        <v>0</v>
      </c>
      <c r="AT43" s="22" t="s">
        <v>73</v>
      </c>
      <c r="AU43" s="22">
        <f>IF(ISBLANK(E41),0,IF(E41&gt;F41,3,IF(E41=F41,1,0)))</f>
        <v>0</v>
      </c>
      <c r="AV43" s="23" t="b">
        <f>10*(AQ41-AQ43)+AO41-AO43&lt;0</f>
        <v>0</v>
      </c>
      <c r="AW43" s="22" t="b">
        <f>10*(AQ42-AQ43)+AO42-AO43&lt;0</f>
        <v>0</v>
      </c>
      <c r="AX43" s="22" t="s">
        <v>73</v>
      </c>
      <c r="AY43" s="24" t="b">
        <f>10*(AQ43-AQ44)+AO43-AO44&gt;0</f>
        <v>0</v>
      </c>
      <c r="AZ43" s="23">
        <f>10000*(AR43+AS43)+(F42-E42+F45-E45)*100+(F42+F45)</f>
        <v>0</v>
      </c>
      <c r="BA43" s="22" t="s">
        <v>73</v>
      </c>
      <c r="BB43" s="22">
        <f>10000*(AR43+AU43)+(E41-F41+F42-E42)*100+(E41+F42)</f>
        <v>0</v>
      </c>
      <c r="BC43" s="24">
        <f>10000*(AS43+AU43)+(E41-F41+F45-E45)*100+(E41+F45)</f>
        <v>0</v>
      </c>
      <c r="BD43" s="29">
        <f>-BF41</f>
        <v>0</v>
      </c>
      <c r="BE43" s="25">
        <f>-BF42</f>
        <v>0</v>
      </c>
      <c r="BF43" s="25" t="s">
        <v>73</v>
      </c>
      <c r="BG43" s="26">
        <f>IF($AN43&gt;$AN44,-0.5,IF($AN44&gt;$AN43,0.5,IF(AY43,-0.5,IF(AX44,0.5,BW43))))</f>
        <v>0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officiels'!H44,AS!E44='Résultats officiels'!E44,'Résultats officiels'!F44=AS!F44),1,""))</f>
        <v/>
      </c>
      <c r="D44" s="68" t="str">
        <f>G41</f>
        <v>Suisse</v>
      </c>
      <c r="E44" s="149"/>
      <c r="F44" s="149"/>
      <c r="G44" s="73" t="str">
        <f>D40</f>
        <v>Costa Rica</v>
      </c>
      <c r="H44" s="95">
        <f t="shared" si="0"/>
        <v>0</v>
      </c>
      <c r="I44" s="114">
        <f>AI44</f>
        <v>1</v>
      </c>
      <c r="J44" s="71" t="str">
        <f>INDEX(AM41:AM44,MATCH(AK44,$AL41:$AL44,0))</f>
        <v>Suisse</v>
      </c>
      <c r="K44" s="115">
        <f>INDEX(AN41:AN44,MATCH(AK44,$AL41:$AL44,0))</f>
        <v>0</v>
      </c>
      <c r="L44" s="116">
        <f>INDEX(AO41:AO44,MATCH(AK44,$AL41:$AL44,0))</f>
        <v>0</v>
      </c>
      <c r="M44" s="115">
        <f>INDEX(AP41:AP44,MATCH(AK44,$AL41:$AL44,0))</f>
        <v>0</v>
      </c>
      <c r="N44" s="117">
        <f>INDEX(AQ41:AQ44,MATCH(AK44,$AL41:$AL44,0))</f>
        <v>0</v>
      </c>
      <c r="O44" s="173"/>
      <c r="P44" s="173"/>
      <c r="Q44" s="97" t="str">
        <f>IF(AND('Résultats officiels'!O41&gt;0,U44='Résultats officiels'!U44),"E",IF(AND('Résultats officiels'!O41&gt;0,'Résultats officiels'!U43=AS!U44),"E",""))</f>
        <v/>
      </c>
      <c r="R44" s="98" t="str">
        <f>IF('Résultats officiels'!O41=0,"",IF(AND(U43='Résultats officiels'!U44,'Résultats officiels'!U43=AS!U44),"A",""))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 xml:space="preserve"> - </v>
      </c>
      <c r="V44" s="151"/>
      <c r="W44" s="100"/>
      <c r="X44" s="147" t="str">
        <f>IF(AND('Résultats officiels'!X41&gt;0,AA44='Résultats officiels'!AA44),"E",IF(AND('Résultats officiels'!X41&gt;0,'Résultats officiels'!AA43=AS!AA44),"E",""))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 xml:space="preserve"> - </v>
      </c>
      <c r="AB44" s="151"/>
      <c r="AC44" s="100"/>
      <c r="AD44" s="80"/>
      <c r="AE44" s="80"/>
      <c r="AF44" s="1"/>
      <c r="AG44" s="1"/>
      <c r="AH44" s="1"/>
      <c r="AI44" s="17">
        <f>IF(ROUND(AK44,0)=ROUND(AK43,0),AI43,4)</f>
        <v>1</v>
      </c>
      <c r="AJ44" s="18">
        <f>ROUND(AK44,0)</f>
        <v>2</v>
      </c>
      <c r="AK44" s="19">
        <f>MAX(AL41:AL44)</f>
        <v>2.48</v>
      </c>
      <c r="AL44" s="30">
        <f>SUM(BD44:BG44)+2.48</f>
        <v>2.48</v>
      </c>
      <c r="AM44" s="31" t="str">
        <f>G41</f>
        <v>Suisse</v>
      </c>
      <c r="AN44" s="27">
        <f>SUM(AR44:AU44)</f>
        <v>0</v>
      </c>
      <c r="AO44" s="32">
        <f>F41+E43+E44</f>
        <v>0</v>
      </c>
      <c r="AP44" s="27">
        <f>E41+F43+F44</f>
        <v>0</v>
      </c>
      <c r="AQ44" s="33">
        <f>AO44-AP44</f>
        <v>0</v>
      </c>
      <c r="AR44" s="27">
        <f>IF(ISBLANK(E44),0,IF(AU41=3,0,IF(AU41=1,1,3)))</f>
        <v>0</v>
      </c>
      <c r="AS44" s="27">
        <f>IF(ISBLANK(E43),0,IF(AU42=3,0,IF(AU42=1,1,3)))</f>
        <v>0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0</v>
      </c>
      <c r="AW44" s="27" t="b">
        <f>10*(AQ42-AQ44)+AO42-AO44&lt;0</f>
        <v>0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0</v>
      </c>
      <c r="BB44" s="27">
        <f>10000*(AR44+AT44)+(E44-F44+F41-E41)*100+(E44+F41)</f>
        <v>0</v>
      </c>
      <c r="BC44" s="33">
        <f>10000*(AS44+AT44)+(E43-F43+F41-E41)*100+(E43+F41)</f>
        <v>0</v>
      </c>
      <c r="BD44" s="34">
        <f>-BG41</f>
        <v>0</v>
      </c>
      <c r="BE44" s="35">
        <f>-BG42</f>
        <v>0</v>
      </c>
      <c r="BF44" s="35">
        <f>-BG43</f>
        <v>0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 t="str">
        <f>IF(H45=0,"",IF(H45='Résultats officiels'!H45,1,""))</f>
        <v/>
      </c>
      <c r="C45" s="75" t="str">
        <f>IF(H45=0,"",IF(AND(H45='Résultats officiels'!H45,AS!E45='Résultats officiels'!E45,'Résultats officiels'!F45=AS!F45),1,""))</f>
        <v/>
      </c>
      <c r="D45" s="71" t="str">
        <f>G40</f>
        <v>Serbie</v>
      </c>
      <c r="E45" s="149"/>
      <c r="F45" s="149"/>
      <c r="G45" s="74" t="str">
        <f>D41</f>
        <v>Brésil</v>
      </c>
      <c r="H45" s="95">
        <f t="shared" si="0"/>
        <v>0</v>
      </c>
      <c r="I45" s="118"/>
      <c r="J45" s="119" t="str">
        <f>IF(OR(I43&lt;3,I42&lt;2),"TIRAGE AU SORT !!!"," ")</f>
        <v>TIRAGE AU SORT !!!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officiels'!AA44=AS!AA44),"A",""))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officiels'!U46=AS!U46),"C","")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-</v>
      </c>
      <c r="V46" s="130"/>
      <c r="W46" s="95"/>
      <c r="X46" s="148" t="str">
        <f>IF('Résultats officiels'!X41=0,"",IF(AND(AA43='Résultats officiels'!AA44,'Résultats officiels'!AA43=AS!AA44),"A",""))</f>
        <v/>
      </c>
      <c r="Y46" s="288" t="s">
        <v>92</v>
      </c>
      <c r="Z46" s="257"/>
      <c r="AA46" s="282" t="str">
        <f>IF(100*V43+W43&gt;100*V44+W44,U44,IF(100*V44+W44&gt;100*V43+W43,U43,"-"))</f>
        <v>-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officiels'!AA46=AS!AA46),"S","")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officiels'!H48,AS!E48='Résultats officiels'!E48,'Résultats officiels'!F48=AS!F48),1,""))</f>
        <v/>
      </c>
      <c r="D48" s="67" t="s">
        <v>100</v>
      </c>
      <c r="E48" s="217"/>
      <c r="F48" s="217"/>
      <c r="G48" s="72" t="s">
        <v>72</v>
      </c>
      <c r="H48" s="95">
        <f t="shared" si="0"/>
        <v>0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-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officiels'!H49,AS!E49='Résultats officiels'!E49,'Résultats officiels'!F49=AS!F49),1,""))</f>
        <v/>
      </c>
      <c r="D49" s="68" t="s">
        <v>129</v>
      </c>
      <c r="E49" s="217"/>
      <c r="F49" s="217"/>
      <c r="G49" s="73" t="s">
        <v>105</v>
      </c>
      <c r="H49" s="95">
        <f t="shared" si="0"/>
        <v>0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0</v>
      </c>
      <c r="L49" s="104">
        <f>INDEX(AO49:AO52,MATCH(AK49,$AL49:$AL52,0))</f>
        <v>0</v>
      </c>
      <c r="M49" s="103">
        <f>INDEX(AP49:AP52,MATCH(AK49,$AL49:$AL52,0))</f>
        <v>0</v>
      </c>
      <c r="N49" s="123">
        <f>INDEX(AQ49:AQ52,MATCH(AK49,$AL49:$AL52,0))</f>
        <v>0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2</v>
      </c>
      <c r="AK49" s="19">
        <f>MIN(AL49:AL52)</f>
        <v>2.4500000000000002</v>
      </c>
      <c r="AL49" s="20">
        <f>SUM(BD49:BG49)+2.45</f>
        <v>2.4500000000000002</v>
      </c>
      <c r="AM49" s="21" t="str">
        <f>D48</f>
        <v>Allemagne</v>
      </c>
      <c r="AN49" s="22">
        <f>SUM(AR49:AU49)</f>
        <v>0</v>
      </c>
      <c r="AO49" s="23">
        <f>E48+E50+F52</f>
        <v>0</v>
      </c>
      <c r="AP49" s="22">
        <f>F48+F50+E52</f>
        <v>0</v>
      </c>
      <c r="AQ49" s="24">
        <f>AO49-AP49</f>
        <v>0</v>
      </c>
      <c r="AR49" s="22" t="s">
        <v>73</v>
      </c>
      <c r="AS49" s="22">
        <f>IF(ISBLANK(E48),0,IF(E48&gt;F48,3,IF(E48=F48,1,0)))</f>
        <v>0</v>
      </c>
      <c r="AT49" s="22">
        <f>IF(ISBLANK(E50),0,IF(E50&gt;F50,3,IF(E50=F50,1,0)))</f>
        <v>0</v>
      </c>
      <c r="AU49" s="22">
        <f>IF(ISBLANK(F52),0,IF(F52&gt;E52,3,IF(F52=E52,1,0)))</f>
        <v>0</v>
      </c>
      <c r="AV49" s="23" t="s">
        <v>73</v>
      </c>
      <c r="AW49" s="22" t="b">
        <f>(10*(AQ49-AQ50)+AO49-AO50&gt;0)</f>
        <v>0</v>
      </c>
      <c r="AX49" s="22" t="b">
        <f>10*(AQ49-AQ51)+AO49-AO51&gt;0</f>
        <v>0</v>
      </c>
      <c r="AY49" s="24" t="b">
        <f>10*(AQ49-AQ52)+AO49-AO52&gt;0</f>
        <v>0</v>
      </c>
      <c r="AZ49" s="23">
        <f>10000*(AS49+AT49)+(E50-F50+E48-F48)*100+(E50+E48)</f>
        <v>0</v>
      </c>
      <c r="BA49" s="22">
        <f>10000*(AS49+AU49)+(E48-F48+F52-E52)*100+(E48+F52)</f>
        <v>0</v>
      </c>
      <c r="BB49" s="22">
        <f>10000*(AT49+AU49)+(F52-E52+E50-F50)*100+(F52+E50)</f>
        <v>0</v>
      </c>
      <c r="BC49" s="24" t="s">
        <v>73</v>
      </c>
      <c r="BD49" s="23" t="s">
        <v>73</v>
      </c>
      <c r="BE49" s="25">
        <f>IF($AN49&gt;$AN50,-0.5,IF($AN50&gt;$AN49,0.5,IF(AW49,-0.5,IF(AV50,0.5,BU49))))</f>
        <v>0</v>
      </c>
      <c r="BF49" s="25">
        <f>IF($AN49&gt;$AN51,-0.5,IF($AN51&gt;$AN49,0.5,IF(AX49,-0.5,IF(AV51,0.5,BV49))))</f>
        <v>0</v>
      </c>
      <c r="BG49" s="26">
        <f>IF($AN49&gt;$AN52,-0.5,IF($AN52&gt;$AN49,0.5,IF(AY49,-0.5,IF(AV52,0.5,BW49))))</f>
        <v>0</v>
      </c>
      <c r="BH49" s="27" t="b">
        <f>AND(AND(AN49=AN50,AN50=AN51,AN51=AN52),AND(AO49=AO50,AO50=AO51,AO51=AO52),AND(AP49=AP50,AP50=AP51,AP51=AP52))</f>
        <v>1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0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 t="str">
        <f>IF(H50=0,"",IF(H50='Résultats officiels'!H50,1,""))</f>
        <v/>
      </c>
      <c r="C50" s="75" t="str">
        <f>IF(H50=0,"",IF(AND(H50='Résultats officiels'!H50,AS!E50='Résultats officiels'!E50,'Résultats officiels'!F50=AS!F50),1,""))</f>
        <v/>
      </c>
      <c r="D50" s="68" t="str">
        <f>D48</f>
        <v>Allemagne</v>
      </c>
      <c r="E50" s="149"/>
      <c r="F50" s="149"/>
      <c r="G50" s="73" t="str">
        <f>D49</f>
        <v>Suède</v>
      </c>
      <c r="H50" s="95">
        <f t="shared" si="0"/>
        <v>0</v>
      </c>
      <c r="I50" s="106">
        <f>AI50</f>
        <v>1</v>
      </c>
      <c r="J50" s="124" t="str">
        <f>INDEX(AM49:AM52,MATCH(AK50,$AL49:$AL52,0))</f>
        <v>Mexique</v>
      </c>
      <c r="K50" s="108">
        <f>INDEX(AN49:AN52,MATCH(AK50,$AL49:$AL52,0))</f>
        <v>0</v>
      </c>
      <c r="L50" s="109">
        <f>INDEX(AO49:AO52,MATCH(AK50,$AL49:$AL52,0))</f>
        <v>0</v>
      </c>
      <c r="M50" s="108">
        <f>INDEX(AP49:AP52,MATCH(AK50,$AL49:$AL52,0))</f>
        <v>0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-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1</v>
      </c>
      <c r="AJ50" s="18">
        <f>ROUND(AK50,0)</f>
        <v>2</v>
      </c>
      <c r="AK50" s="19">
        <f>MAX(MIN(AL49:AL51),MIN(AL49,AL50,AL52),MIN(AL49,AL51,AL52),MIN(AL50:AL52))</f>
        <v>2.46</v>
      </c>
      <c r="AL50" s="28">
        <f>SUM(BD50:BG50)+2.46</f>
        <v>2.46</v>
      </c>
      <c r="AM50" s="21" t="str">
        <f>G48</f>
        <v>Mexique</v>
      </c>
      <c r="AN50" s="22">
        <f>SUM(AR50:AU50)</f>
        <v>0</v>
      </c>
      <c r="AO50" s="23">
        <f>F48+F51+E53</f>
        <v>0</v>
      </c>
      <c r="AP50" s="22">
        <f>E48+E51+F53</f>
        <v>0</v>
      </c>
      <c r="AQ50" s="24">
        <f>AO50-AP50</f>
        <v>0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0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0</v>
      </c>
      <c r="AZ50" s="23">
        <f>10000*(AR50+AT50)+(F48-E48+E53-F53)*100+(F48+E53)</f>
        <v>0</v>
      </c>
      <c r="BA50" s="22">
        <f>10000*(AR50+AU50)+(F48-E48+F51-E51)*100+(F48+F51)</f>
        <v>0</v>
      </c>
      <c r="BB50" s="22" t="s">
        <v>73</v>
      </c>
      <c r="BC50" s="24">
        <f>10000*(AT50+AU50)+(F51-E51+E53-F53)*100+(F51+E53)</f>
        <v>0</v>
      </c>
      <c r="BD50" s="29">
        <f>-BE49</f>
        <v>0</v>
      </c>
      <c r="BE50" s="22" t="s">
        <v>73</v>
      </c>
      <c r="BF50" s="25">
        <f>IF($AN50&gt;$AN51,-0.5,IF($AN51&gt;$AN50,0.5,IF(AX50,-0.5,IF(AW51,0.5,BV50))))</f>
        <v>0</v>
      </c>
      <c r="BG50" s="26">
        <f>IF($AN50&gt;$AN52,-0.5,IF($AN52&gt;$AN50,0.5,IF(AY50,-0.5,IF(AW52,0.5,BW50))))</f>
        <v>0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officiels'!H51,AS!E51='Résultats officiels'!E51,'Résultats officiels'!F51=AS!F51),1,""))</f>
        <v/>
      </c>
      <c r="D51" s="68" t="str">
        <f>G49</f>
        <v>Corée du Sud</v>
      </c>
      <c r="E51" s="149"/>
      <c r="F51" s="149"/>
      <c r="G51" s="73" t="str">
        <f>G48</f>
        <v>Mexique</v>
      </c>
      <c r="H51" s="95">
        <f t="shared" si="0"/>
        <v>0</v>
      </c>
      <c r="I51" s="106">
        <f>AI51</f>
        <v>1</v>
      </c>
      <c r="J51" s="68" t="str">
        <f>INDEX(AM49:AM52,MATCH(AK51,$AL49:$AL52,0))</f>
        <v>Suède</v>
      </c>
      <c r="K51" s="111">
        <f>INDEX(AN49:AN52,MATCH(AK51,$AL49:$AL52,0))</f>
        <v>0</v>
      </c>
      <c r="L51" s="112">
        <f>INDEX(AO49:AO52,MATCH(AK51,$AL49:$AL52,0))</f>
        <v>0</v>
      </c>
      <c r="M51" s="111">
        <f>INDEX(AP49:AP52,MATCH(AK51,$AL49:$AL52,0))</f>
        <v>0</v>
      </c>
      <c r="N51" s="113">
        <f>INDEX(AQ49:AQ52,MATCH(AK51,$AL49:$AL52,0))</f>
        <v>0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0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1</v>
      </c>
      <c r="AJ51" s="18">
        <f>ROUND(AK51,0)</f>
        <v>2</v>
      </c>
      <c r="AK51" s="19">
        <f>MIN(MAX(AL49:AL51),MAX(AL49,AL50,AL52),MAX(AL49,AL51,AL52),MAX(AL50:AL52))</f>
        <v>2.4700000000000002</v>
      </c>
      <c r="AL51" s="28">
        <f>SUM(BD51:BG51)+2.47</f>
        <v>2.4700000000000002</v>
      </c>
      <c r="AM51" s="21" t="str">
        <f>D49</f>
        <v>Suède</v>
      </c>
      <c r="AN51" s="22">
        <f>SUM(AR51:AU51)</f>
        <v>0</v>
      </c>
      <c r="AO51" s="23">
        <f>E49+F50+F53</f>
        <v>0</v>
      </c>
      <c r="AP51" s="22">
        <f>F49+E50+E53</f>
        <v>0</v>
      </c>
      <c r="AQ51" s="24">
        <f>AO51-AP51</f>
        <v>0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0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0</v>
      </c>
      <c r="AZ51" s="23">
        <f>10000*(AR51+AS51)+(F50-E50+F53-E53)*100+(F50+F53)</f>
        <v>0</v>
      </c>
      <c r="BA51" s="22" t="s">
        <v>73</v>
      </c>
      <c r="BB51" s="22">
        <f>10000*(AR51+AU51)+(E49-F49+F50-E50)*100+(E49+F50)</f>
        <v>0</v>
      </c>
      <c r="BC51" s="24">
        <f>10000*(AS51+AU51)+(E49-F49+F53-E53)*100+(E49+F53)</f>
        <v>0</v>
      </c>
      <c r="BD51" s="29">
        <f>-BF49</f>
        <v>0</v>
      </c>
      <c r="BE51" s="25">
        <f>-BF50</f>
        <v>0</v>
      </c>
      <c r="BF51" s="25" t="s">
        <v>73</v>
      </c>
      <c r="BG51" s="26">
        <f>IF($AN51&gt;$AN52,-0.5,IF($AN52&gt;$AN51,0.5,IF(AY51,-0.5,IF(AX52,0.5,BW51))))</f>
        <v>0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officiels'!H52,AS!E52='Résultats officiels'!E52,'Résultats officiels'!F52=AS!F52),1,""))</f>
        <v/>
      </c>
      <c r="D52" s="68" t="str">
        <f>G49</f>
        <v>Corée du Sud</v>
      </c>
      <c r="E52" s="149"/>
      <c r="F52" s="149"/>
      <c r="G52" s="73" t="str">
        <f>D48</f>
        <v>Allemagne</v>
      </c>
      <c r="H52" s="95">
        <f t="shared" si="0"/>
        <v>0</v>
      </c>
      <c r="I52" s="114">
        <f>AI52</f>
        <v>1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0</v>
      </c>
      <c r="M52" s="115">
        <f>INDEX(AP49:AP52,MATCH(AK52,$AL49:$AL52,0))</f>
        <v>0</v>
      </c>
      <c r="N52" s="117">
        <f>INDEX(AQ49:AQ52,MATCH(AK52,$AL49:$AL52,0))</f>
        <v>0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1</v>
      </c>
      <c r="AJ52" s="18">
        <f>ROUND(AK52,0)</f>
        <v>2</v>
      </c>
      <c r="AK52" s="19">
        <f>MAX(AL49:AL52)</f>
        <v>2.48</v>
      </c>
      <c r="AL52" s="30">
        <f>SUM(BD52:BG52)+2.48</f>
        <v>2.48</v>
      </c>
      <c r="AM52" s="31" t="str">
        <f>G49</f>
        <v>Corée du Sud</v>
      </c>
      <c r="AN52" s="27">
        <f>SUM(AR52:AU52)</f>
        <v>0</v>
      </c>
      <c r="AO52" s="32">
        <f>F49+E51+E52</f>
        <v>0</v>
      </c>
      <c r="AP52" s="27">
        <f>E49+F51+F52</f>
        <v>0</v>
      </c>
      <c r="AQ52" s="33">
        <f>AO52-AP52</f>
        <v>0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0</v>
      </c>
      <c r="BB52" s="27">
        <f>10000*(AR52+AT52)+(E52-F52+F49-E49)*100+(E52+F49)</f>
        <v>0</v>
      </c>
      <c r="BC52" s="33">
        <f>10000*(AS52+AT52)+(E51-F51+F49-E49)*100+(E51+F49)</f>
        <v>0</v>
      </c>
      <c r="BD52" s="34">
        <f>-BG49</f>
        <v>0</v>
      </c>
      <c r="BE52" s="35">
        <f>-BG50</f>
        <v>0</v>
      </c>
      <c r="BF52" s="35">
        <f>-BG51</f>
        <v>0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officiels'!H53,AS!E53='Résultats officiels'!E53,'Résultats officiels'!F53=AS!F53),1,""))</f>
        <v/>
      </c>
      <c r="D53" s="71" t="str">
        <f>G48</f>
        <v>Mexique</v>
      </c>
      <c r="E53" s="149"/>
      <c r="F53" s="149"/>
      <c r="G53" s="74" t="str">
        <f>D49</f>
        <v>Suède</v>
      </c>
      <c r="H53" s="95">
        <f t="shared" si="0"/>
        <v>0</v>
      </c>
      <c r="I53" s="118"/>
      <c r="J53" s="119" t="str">
        <f>IF(OR(I51&lt;3,I50&lt;2),"TIRAGE AU SORT !!!"," ")</f>
        <v>TIRAGE AU SORT !!!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0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0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 t="str">
        <f>IF(H56=0,"",IF(H56='Résultats officiels'!H56,1,""))</f>
        <v/>
      </c>
      <c r="C56" s="75" t="str">
        <f>IF(H56=0,"",IF(AND(H56='Résultats officiels'!H56,AS!E56='Résultats officiels'!E56,'Résultats officiels'!F56=AS!F56),1,""))</f>
        <v/>
      </c>
      <c r="D56" s="67" t="s">
        <v>103</v>
      </c>
      <c r="E56" s="217"/>
      <c r="F56" s="217"/>
      <c r="G56" s="72" t="s">
        <v>130</v>
      </c>
      <c r="H56" s="95">
        <f t="shared" si="0"/>
        <v>0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 t="str">
        <f>IF(H57=0,"",IF(H57='Résultats officiels'!H57,1,""))</f>
        <v/>
      </c>
      <c r="C57" s="75" t="str">
        <f>IF(H57=0,"",IF(AND(H57='Résultats officiels'!H57,AS!E57='Résultats officiels'!E57,'Résultats officiels'!F57=AS!F57),1,""))</f>
        <v/>
      </c>
      <c r="D57" s="68" t="s">
        <v>131</v>
      </c>
      <c r="E57" s="217"/>
      <c r="F57" s="217"/>
      <c r="G57" s="73" t="s">
        <v>84</v>
      </c>
      <c r="H57" s="95">
        <f t="shared" si="0"/>
        <v>0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0</v>
      </c>
      <c r="L57" s="104">
        <f>INDEX(AO57:AO60,MATCH(AK57,$AL57:$AL60,0))</f>
        <v>0</v>
      </c>
      <c r="M57" s="103">
        <f>INDEX(AP57:AP60,MATCH(AK57,$AL57:$AL60,0))</f>
        <v>0</v>
      </c>
      <c r="N57" s="123">
        <f>INDEX(AQ57:AQ60,MATCH(AK57,$AL57:$AL60,0))</f>
        <v>0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0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2</v>
      </c>
      <c r="AK57" s="43">
        <f>MIN(AL57:AL60)</f>
        <v>2.4500000000000002</v>
      </c>
      <c r="AL57" s="44">
        <f>SUM(BD57:BG57)+2.45</f>
        <v>2.4500000000000002</v>
      </c>
      <c r="AM57" s="45" t="str">
        <f>D56</f>
        <v>Belgique</v>
      </c>
      <c r="AN57" s="46">
        <f>SUM(AR57:AU57)</f>
        <v>0</v>
      </c>
      <c r="AO57" s="47">
        <f>E56+E58+F60</f>
        <v>0</v>
      </c>
      <c r="AP57" s="46">
        <f>F56+F58+E60</f>
        <v>0</v>
      </c>
      <c r="AQ57" s="48">
        <f>AO57-AP57</f>
        <v>0</v>
      </c>
      <c r="AR57" s="46" t="s">
        <v>73</v>
      </c>
      <c r="AS57" s="46">
        <f>IF(ISBLANK(E56),0,IF(E56&gt;F56,3,IF(E56=F56,1,0)))</f>
        <v>0</v>
      </c>
      <c r="AT57" s="46">
        <f>IF(ISBLANK(E58),0,IF(E58&gt;F58,3,IF(E58=F58,1,0)))</f>
        <v>0</v>
      </c>
      <c r="AU57" s="46">
        <f>IF(ISBLANK(F60),0,IF(F60&gt;E60,3,IF(F60=E60,1,0)))</f>
        <v>0</v>
      </c>
      <c r="AV57" s="47" t="s">
        <v>73</v>
      </c>
      <c r="AW57" s="46" t="b">
        <f>(10*(AQ57-AQ58)+AO57-AO58&gt;0)</f>
        <v>0</v>
      </c>
      <c r="AX57" s="46" t="b">
        <f>10*(AQ57-AQ59)+AO57-AO59&gt;0</f>
        <v>0</v>
      </c>
      <c r="AY57" s="48" t="b">
        <f>10*(AQ57-AQ60)+AO57-AO60&gt;0</f>
        <v>0</v>
      </c>
      <c r="AZ57" s="47">
        <f>10000*(AS57+AT57)+(E58-F58+E56-F56)*100+(E58+E56)</f>
        <v>0</v>
      </c>
      <c r="BA57" s="46">
        <f>10000*(AS57+AU57)+(E56-F56+F60-E60)*100+(E56+F60)</f>
        <v>0</v>
      </c>
      <c r="BB57" s="46">
        <f>10000*(AT57+AU57)+(F60-E60+E58-F58)*100+(F60+E58)</f>
        <v>0</v>
      </c>
      <c r="BC57" s="48" t="s">
        <v>73</v>
      </c>
      <c r="BD57" s="47" t="s">
        <v>73</v>
      </c>
      <c r="BE57" s="49">
        <f>IF($AN57&gt;$AN58,-0.5,IF($AN58&gt;$AN57,0.5,IF(AW57,-0.5,IF(AV58,0.5,BU57))))</f>
        <v>0</v>
      </c>
      <c r="BF57" s="49">
        <f>IF($AN57&gt;$AN59,-0.5,IF($AN59&gt;$AN57,0.5,IF(AX57,-0.5,IF(AV59,0.5,BV57))))</f>
        <v>0</v>
      </c>
      <c r="BG57" s="50">
        <f>IF($AN57&gt;$AN60,-0.5,IF($AN60&gt;$AN57,0.5,IF(AY57,-0.5,IF(AV60,0.5,BW57))))</f>
        <v>0</v>
      </c>
      <c r="BH57" s="51" t="b">
        <f>AND(AND(AN57=AN58,AN58=AN59,AN59=AN60),AND(AO57=AO58,AO58=AO59,AO59=AO60),AND(AP57=AP58,AP58=AP59,AP59=AP60))</f>
        <v>1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0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 t="str">
        <f>IF(H58=0,"",IF(H58='Résultats officiels'!H58,1,""))</f>
        <v/>
      </c>
      <c r="C58" s="75" t="str">
        <f>IF(H58=0,"",IF(AND(H58='Résultats officiels'!H58,AS!E58='Résultats officiels'!E58,'Résultats officiels'!F58=AS!F58),1,""))</f>
        <v/>
      </c>
      <c r="D58" s="68" t="str">
        <f>D56</f>
        <v>Belgique</v>
      </c>
      <c r="E58" s="149"/>
      <c r="F58" s="149"/>
      <c r="G58" s="73" t="str">
        <f>D57</f>
        <v>Tunisie</v>
      </c>
      <c r="H58" s="95">
        <f t="shared" si="0"/>
        <v>0</v>
      </c>
      <c r="I58" s="106">
        <f>AI58</f>
        <v>1</v>
      </c>
      <c r="J58" s="124" t="str">
        <f>INDEX(AM57:AM60,MATCH(AK58,$AL57:$AL60,0))</f>
        <v>Panama</v>
      </c>
      <c r="K58" s="108">
        <f>INDEX(AN57:AN60,MATCH(AK58,$AL57:$AL60,0))</f>
        <v>0</v>
      </c>
      <c r="L58" s="109">
        <f>INDEX(AO57:AO60,MATCH(AK58,$AL57:$AL60,0))</f>
        <v>0</v>
      </c>
      <c r="M58" s="108">
        <f>INDEX(AP57:AP60,MATCH(AK58,$AL57:$AL60,0))</f>
        <v>0</v>
      </c>
      <c r="N58" s="110">
        <f>INDEX(AQ57:AQ60,MATCH(AK58,$AL57:$AL60,0))</f>
        <v>0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1</v>
      </c>
      <c r="AJ58" s="18">
        <f>ROUND(AK58,0)</f>
        <v>2</v>
      </c>
      <c r="AK58" s="43">
        <f>MAX(MIN(AL57:AL59),MIN(AL57,AL58,AL60),MIN(AL57,AL59,AL60),MIN(AL58:AL60))</f>
        <v>2.46</v>
      </c>
      <c r="AL58" s="52">
        <f>SUM(BD58:BG58)+2.46</f>
        <v>2.46</v>
      </c>
      <c r="AM58" s="45" t="str">
        <f>G56</f>
        <v>Panama</v>
      </c>
      <c r="AN58" s="46">
        <f>SUM(AR58:AU58)</f>
        <v>0</v>
      </c>
      <c r="AO58" s="47">
        <f>F56+F59+E61</f>
        <v>0</v>
      </c>
      <c r="AP58" s="46">
        <f>E56+E59+F61</f>
        <v>0</v>
      </c>
      <c r="AQ58" s="48">
        <f>AO58-AP58</f>
        <v>0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0</v>
      </c>
      <c r="BA58" s="46">
        <f>10000*(AR58+AU58)+(F56-E56+F59-E59)*100+(F56+F59)</f>
        <v>0</v>
      </c>
      <c r="BB58" s="46" t="s">
        <v>73</v>
      </c>
      <c r="BC58" s="48">
        <f>10000*(AT58+AU58)+(F59-E59+E61-F61)*100+(F59+E61)</f>
        <v>0</v>
      </c>
      <c r="BD58" s="53">
        <f>-BE57</f>
        <v>0</v>
      </c>
      <c r="BE58" s="46" t="s">
        <v>73</v>
      </c>
      <c r="BF58" s="49">
        <f>IF($AN58&gt;$AN59,-0.5,IF($AN59&gt;$AN58,0.5,IF(AX58,-0.5,IF(AW59,0.5,BV58))))</f>
        <v>0</v>
      </c>
      <c r="BG58" s="50">
        <f>IF($AN58&gt;$AN60,-0.5,IF($AN60&gt;$AN58,0.5,IF(AY58,-0.5,IF(AW60,0.5,BW58))))</f>
        <v>0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 t="str">
        <f>IF(H59=0,"",IF(H59='Résultats officiels'!H59,1,""))</f>
        <v/>
      </c>
      <c r="C59" s="75" t="str">
        <f>IF(H59=0,"",IF(AND(H59='Résultats officiels'!H59,AS!E59='Résultats officiels'!E59,'Résultats officiels'!F59=AS!F59),1,""))</f>
        <v/>
      </c>
      <c r="D59" s="68" t="str">
        <f>G57</f>
        <v>Angleterre</v>
      </c>
      <c r="E59" s="149"/>
      <c r="F59" s="149"/>
      <c r="G59" s="73" t="str">
        <f>G56</f>
        <v>Panama</v>
      </c>
      <c r="H59" s="95">
        <f t="shared" si="0"/>
        <v>0</v>
      </c>
      <c r="I59" s="106">
        <f>AI59</f>
        <v>1</v>
      </c>
      <c r="J59" s="68" t="str">
        <f>INDEX(AM57:AM60,MATCH(AK59,$AL57:$AL60,0))</f>
        <v>Tunisie</v>
      </c>
      <c r="K59" s="111">
        <f>INDEX(AN57:AN60,MATCH(AK59,$AL57:$AL60,0))</f>
        <v>0</v>
      </c>
      <c r="L59" s="112">
        <f>INDEX(AO57:AO60,MATCH(AK59,$AL57:$AL60,0))</f>
        <v>0</v>
      </c>
      <c r="M59" s="111">
        <f>INDEX(AP57:AP60,MATCH(AK59,$AL57:$AL60,0))</f>
        <v>0</v>
      </c>
      <c r="N59" s="113">
        <f>INDEX(AQ57:AQ60,MATCH(AK59,$AL57:$AL60,0))</f>
        <v>0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1</v>
      </c>
      <c r="AJ59" s="18">
        <f>ROUND(AK59,0)</f>
        <v>2</v>
      </c>
      <c r="AK59" s="43">
        <f>MIN(MAX(AL57:AL59),MAX(AL57,AL58,AL60),MAX(AL57,AL59,AL60),MAX(AL58:AL60))</f>
        <v>2.4700000000000002</v>
      </c>
      <c r="AL59" s="52">
        <f>SUM(BD59:BG59)+2.47</f>
        <v>2.4700000000000002</v>
      </c>
      <c r="AM59" s="45" t="str">
        <f>D57</f>
        <v>Tunisie</v>
      </c>
      <c r="AN59" s="46">
        <f>SUM(AR59:AU59)</f>
        <v>0</v>
      </c>
      <c r="AO59" s="47">
        <f>E57+F58+F61</f>
        <v>0</v>
      </c>
      <c r="AP59" s="46">
        <f>F57+E58+E61</f>
        <v>0</v>
      </c>
      <c r="AQ59" s="48">
        <f>AO59-AP59</f>
        <v>0</v>
      </c>
      <c r="AR59" s="46">
        <f>IF(ISBLANK(F58),0,IF(AT57=3,0,IF(AT57=1,1,3)))</f>
        <v>0</v>
      </c>
      <c r="AS59" s="46">
        <f>IF(ISBLANK(F61),0,IF(F61&gt;E61,3,IF(F61=E61,1,0)))</f>
        <v>0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0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0</v>
      </c>
      <c r="BA59" s="46" t="s">
        <v>73</v>
      </c>
      <c r="BB59" s="46">
        <f>10000*(AR59+AU59)+(E57-F57+F58-E58)*100+(E57+F58)</f>
        <v>0</v>
      </c>
      <c r="BC59" s="48">
        <f>10000*(AS59+AU59)+(E57-F57+F61-E61)*100+(E57+F61)</f>
        <v>0</v>
      </c>
      <c r="BD59" s="53">
        <f>-BF57</f>
        <v>0</v>
      </c>
      <c r="BE59" s="49">
        <f>-BF58</f>
        <v>0</v>
      </c>
      <c r="BF59" s="49" t="s">
        <v>73</v>
      </c>
      <c r="BG59" s="50">
        <f>IF($AN59&gt;$AN60,-0.5,IF($AN60&gt;$AN59,0.5,IF(AY59,-0.5,IF(AX60,0.5,BW59))))</f>
        <v>0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officiels'!H60,AS!E60='Résultats officiels'!E60,'Résultats officiels'!F60=AS!F60),1,""))</f>
        <v/>
      </c>
      <c r="D60" s="68" t="str">
        <f>G57</f>
        <v>Angleterre</v>
      </c>
      <c r="E60" s="149"/>
      <c r="F60" s="149"/>
      <c r="G60" s="73" t="str">
        <f>D56</f>
        <v>Belgique</v>
      </c>
      <c r="H60" s="95">
        <f t="shared" si="0"/>
        <v>0</v>
      </c>
      <c r="I60" s="114">
        <f>AI60</f>
        <v>1</v>
      </c>
      <c r="J60" s="71" t="str">
        <f>INDEX(AM57:AM60,MATCH(AK60,$AL57:$AL60,0))</f>
        <v>Angleterre</v>
      </c>
      <c r="K60" s="115">
        <f>INDEX(AN57:AN60,MATCH(AK60,$AL57:$AL60,0))</f>
        <v>0</v>
      </c>
      <c r="L60" s="116">
        <f>INDEX(AO57:AO60,MATCH(AK60,$AL57:$AL60,0))</f>
        <v>0</v>
      </c>
      <c r="M60" s="115">
        <f>INDEX(AP57:AP60,MATCH(AK60,$AL57:$AL60,0))</f>
        <v>0</v>
      </c>
      <c r="N60" s="117">
        <f>INDEX(AQ57:AQ60,MATCH(AK60,$AL57:$AL60,0))</f>
        <v>0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1</v>
      </c>
      <c r="AJ60" s="55">
        <f>ROUND(AK60,0)</f>
        <v>2</v>
      </c>
      <c r="AK60" s="43">
        <f>MAX(AL57:AL60)</f>
        <v>2.48</v>
      </c>
      <c r="AL60" s="56">
        <f>SUM(BD60:BG60)+2.48</f>
        <v>2.48</v>
      </c>
      <c r="AM60" s="57" t="str">
        <f>G57</f>
        <v>Angleterre</v>
      </c>
      <c r="AN60" s="51">
        <f>SUM(AR60:AU60)</f>
        <v>0</v>
      </c>
      <c r="AO60" s="58">
        <f>F57+E59+E60</f>
        <v>0</v>
      </c>
      <c r="AP60" s="51">
        <f>E57+F59+F60</f>
        <v>0</v>
      </c>
      <c r="AQ60" s="59">
        <f>AO60-AP60</f>
        <v>0</v>
      </c>
      <c r="AR60" s="51">
        <f>IF(ISBLANK(E60),0,IF(AU57=3,0,IF(AU57=1,1,3)))</f>
        <v>0</v>
      </c>
      <c r="AS60" s="51">
        <f>IF(ISBLANK(E59),0,IF(AU58=3,0,IF(AU58=1,1,3)))</f>
        <v>0</v>
      </c>
      <c r="AT60" s="51">
        <f>IF(ISBLANK(F57),0,IF(AU59=3,0,IF(AU59=1,1,3)))</f>
        <v>0</v>
      </c>
      <c r="AU60" s="51" t="s">
        <v>73</v>
      </c>
      <c r="AV60" s="58" t="b">
        <f>10*(AQ57-AQ60)+AO57-AO60&lt;0</f>
        <v>0</v>
      </c>
      <c r="AW60" s="51" t="b">
        <f>10*(AQ58-AQ60)+AO58-AO60&lt;0</f>
        <v>0</v>
      </c>
      <c r="AX60" s="51" t="b">
        <f>10*(AQ59-AQ60)+AO59-AO60&lt;0</f>
        <v>0</v>
      </c>
      <c r="AY60" s="59" t="s">
        <v>73</v>
      </c>
      <c r="AZ60" s="58" t="s">
        <v>73</v>
      </c>
      <c r="BA60" s="51">
        <f>10000*(AR60+AS60)+(E59-F59+E60-F60)*100+(E59+E60)</f>
        <v>0</v>
      </c>
      <c r="BB60" s="51">
        <f>10000*(AR60+AT60)+(E60-F60+F57-E57)*100+(E60+F57)</f>
        <v>0</v>
      </c>
      <c r="BC60" s="59">
        <f>10000*(AS60+AT60)+(E59-F59+F57-E57)*100+(E59+F57)</f>
        <v>0</v>
      </c>
      <c r="BD60" s="60">
        <f>-BG57</f>
        <v>0</v>
      </c>
      <c r="BE60" s="61">
        <f>-BG58</f>
        <v>0</v>
      </c>
      <c r="BF60" s="61">
        <f>-BG59</f>
        <v>0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officiels'!H61,AS!E61='Résultats officiels'!E61,'Résultats officiels'!F61=AS!F61),1,""))</f>
        <v/>
      </c>
      <c r="D61" s="71" t="str">
        <f>G56</f>
        <v>Panama</v>
      </c>
      <c r="E61" s="149"/>
      <c r="F61" s="149"/>
      <c r="G61" s="74" t="str">
        <f>D57</f>
        <v>Tunisie</v>
      </c>
      <c r="H61" s="95">
        <f t="shared" si="0"/>
        <v>0</v>
      </c>
      <c r="I61" s="118"/>
      <c r="J61" s="119" t="str">
        <f>IF(OR(I59&lt;3,I58&lt;2),"TIRAGE AU SORT !!!"," ")</f>
        <v>TIRAGE AU SORT !!!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officiels'!H64,AS!E64='Résultats officiels'!E64,'Résultats officiels'!F64=AS!F64),1,""))</f>
        <v/>
      </c>
      <c r="D64" s="67" t="s">
        <v>78</v>
      </c>
      <c r="E64" s="217"/>
      <c r="F64" s="217"/>
      <c r="G64" s="72" t="s">
        <v>79</v>
      </c>
      <c r="H64" s="95">
        <f t="shared" si="0"/>
        <v>0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0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officiels'!H65,AS!E65='Résultats officiels'!E65,'Résultats officiels'!F65=AS!F65),1,""))</f>
        <v/>
      </c>
      <c r="D65" s="68" t="s">
        <v>132</v>
      </c>
      <c r="E65" s="217"/>
      <c r="F65" s="217"/>
      <c r="G65" s="73" t="s">
        <v>133</v>
      </c>
      <c r="H65" s="95">
        <f t="shared" si="0"/>
        <v>0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0</v>
      </c>
      <c r="L65" s="104">
        <f>INDEX(AO65:AO68,MATCH(AK65,$AL65:$AL68,0))</f>
        <v>0</v>
      </c>
      <c r="M65" s="103">
        <f>INDEX(AP65:AP68,MATCH(AK65,$AL65:$AL68,0))</f>
        <v>0</v>
      </c>
      <c r="N65" s="123">
        <f>INDEX(AQ65:AQ68,MATCH(AK65,$AL65:$AL68,0))</f>
        <v>0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2</v>
      </c>
      <c r="AK65" s="43">
        <f>MIN(AL65:AL68)</f>
        <v>2.4500000000000002</v>
      </c>
      <c r="AL65" s="44">
        <f>SUM(BD65:BG65)+2.45</f>
        <v>2.4500000000000002</v>
      </c>
      <c r="AM65" s="45" t="str">
        <f>D64</f>
        <v>Colombie</v>
      </c>
      <c r="AN65" s="46">
        <f>SUM(AR65:AU65)</f>
        <v>0</v>
      </c>
      <c r="AO65" s="47">
        <f>E64+E66+F68</f>
        <v>0</v>
      </c>
      <c r="AP65" s="46">
        <f>F64+F66+E68</f>
        <v>0</v>
      </c>
      <c r="AQ65" s="48">
        <f>AO65-AP65</f>
        <v>0</v>
      </c>
      <c r="AR65" s="46" t="s">
        <v>73</v>
      </c>
      <c r="AS65" s="46">
        <f>IF(ISBLANK(E64),0,IF(E64&gt;F64,3,IF(E64=F64,1,0)))</f>
        <v>0</v>
      </c>
      <c r="AT65" s="46">
        <f>IF(ISBLANK(E66),0,IF(E66&gt;F66,3,IF(E66=F66,1,0)))</f>
        <v>0</v>
      </c>
      <c r="AU65" s="46">
        <f>IF(ISBLANK(F68),0,IF(F68&gt;E68,3,IF(F68=E68,1,0)))</f>
        <v>0</v>
      </c>
      <c r="AV65" s="47" t="s">
        <v>73</v>
      </c>
      <c r="AW65" s="46" t="b">
        <f>(10*(AQ65-AQ66)+AO65-AO66&gt;0)</f>
        <v>0</v>
      </c>
      <c r="AX65" s="46" t="b">
        <f>10*(AQ65-AQ67)+AO65-AO67&gt;0</f>
        <v>0</v>
      </c>
      <c r="AY65" s="48" t="b">
        <f>10*(AQ65-AQ68)+AO65-AO68&gt;0</f>
        <v>0</v>
      </c>
      <c r="AZ65" s="47">
        <f>10000*(AS65+AT65)+(E66-F66+E64-F64)*100+(E66+E64)</f>
        <v>0</v>
      </c>
      <c r="BA65" s="46">
        <f>10000*(AS65+AU65)+(E64-F64+F68-E68)*100+(E64+F68)</f>
        <v>0</v>
      </c>
      <c r="BB65" s="46">
        <f>10000*(AT65+AU65)+(F68-E68+E66-F66)*100+(F68+E66)</f>
        <v>0</v>
      </c>
      <c r="BC65" s="48" t="s">
        <v>73</v>
      </c>
      <c r="BD65" s="47" t="s">
        <v>73</v>
      </c>
      <c r="BE65" s="49">
        <f>IF($AN65&gt;$AN66,-0.5,IF($AN66&gt;$AN65,0.5,IF(AW65,-0.5,IF(AV66,0.5,BU65))))</f>
        <v>0</v>
      </c>
      <c r="BF65" s="49">
        <f>IF($AN65&gt;$AN67,-0.5,IF($AN67&gt;$AN65,0.5,IF(AX65,-0.5,IF(AV67,0.5,BV65))))</f>
        <v>0</v>
      </c>
      <c r="BG65" s="50">
        <f>IF($AN65&gt;$AN68,-0.5,IF($AN68&gt;$AN65,0.5,IF(AY65,-0.5,IF(AV68,0.5,BW65))))</f>
        <v>0</v>
      </c>
      <c r="BH65" s="51" t="b">
        <f>AND(AND(AN65=AN66,AN66=AN67,AN67=AN68),AND(AO65=AO66,AO66=AO67,AO67=AO68),AND(AP65=AP66,AP66=AP67,AP67=AP68))</f>
        <v>1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0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officiels'!H66,AS!E66='Résultats officiels'!E66,'Résultats officiels'!F66=AS!F66),1,""))</f>
        <v/>
      </c>
      <c r="D66" s="68" t="str">
        <f>D64</f>
        <v>Colombie</v>
      </c>
      <c r="E66" s="149"/>
      <c r="F66" s="149"/>
      <c r="G66" s="73" t="str">
        <f>D65</f>
        <v>Pologne</v>
      </c>
      <c r="H66" s="95">
        <f t="shared" si="0"/>
        <v>0</v>
      </c>
      <c r="I66" s="106">
        <f>AI66</f>
        <v>1</v>
      </c>
      <c r="J66" s="124" t="str">
        <f>INDEX(AM65:AM68,MATCH(AK66,$AL65:$AL68,0))</f>
        <v>Japon</v>
      </c>
      <c r="K66" s="108">
        <f>INDEX(AN65:AN68,MATCH(AK66,$AL65:$AL68,0))</f>
        <v>0</v>
      </c>
      <c r="L66" s="109">
        <f>INDEX(AO65:AO68,MATCH(AK66,$AL65:$AL68,0))</f>
        <v>0</v>
      </c>
      <c r="M66" s="108">
        <f>INDEX(AP65:AP68,MATCH(AK66,$AL65:$AL68,0))</f>
        <v>0</v>
      </c>
      <c r="N66" s="110">
        <f>INDEX(AQ65:AQ68,MATCH(AK66,$AL65:$AL68,0))</f>
        <v>0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1</v>
      </c>
      <c r="AJ66" s="55">
        <f>ROUND(AK66,0)</f>
        <v>2</v>
      </c>
      <c r="AK66" s="43">
        <f>MAX(MIN(AL65:AL67),MIN(AL65,AL66,AL68),MIN(AL65,AL67,AL68),MIN(AL66:AL68))</f>
        <v>2.46</v>
      </c>
      <c r="AL66" s="52">
        <f>SUM(BD66:BG66)+2.46</f>
        <v>2.46</v>
      </c>
      <c r="AM66" s="45" t="str">
        <f>G64</f>
        <v>Japon</v>
      </c>
      <c r="AN66" s="46">
        <f>SUM(AR66:AU66)</f>
        <v>0</v>
      </c>
      <c r="AO66" s="47">
        <f>F64+F67+E69</f>
        <v>0</v>
      </c>
      <c r="AP66" s="46">
        <f>E64+E67+F69</f>
        <v>0</v>
      </c>
      <c r="AQ66" s="48">
        <f>AO66-AP66</f>
        <v>0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0</v>
      </c>
      <c r="BA66" s="46">
        <f>10000*(AR66+AU66)+(F64-E64+F67-E67)*100+(F64+F67)</f>
        <v>0</v>
      </c>
      <c r="BB66" s="46" t="s">
        <v>73</v>
      </c>
      <c r="BC66" s="48">
        <f>10000*(AT66+AU66)+(F67-E67+E69-F69)*100+(F67+E69)</f>
        <v>0</v>
      </c>
      <c r="BD66" s="53">
        <f>-BE65</f>
        <v>0</v>
      </c>
      <c r="BE66" s="46" t="s">
        <v>73</v>
      </c>
      <c r="BF66" s="49">
        <f>IF($AN66&gt;$AN67,-0.5,IF($AN67&gt;$AN66,0.5,IF(AX66,-0.5,IF(AW67,0.5,BV66))))</f>
        <v>0</v>
      </c>
      <c r="BG66" s="50">
        <f>IF($AN66&gt;$AN68,-0.5,IF($AN68&gt;$AN66,0.5,IF(AY66,-0.5,IF(AW68,0.5,BW66))))</f>
        <v>0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officiels'!H67,AS!E67='Résultats officiels'!E67,'Résultats officiels'!F67=AS!F67),1,""))</f>
        <v/>
      </c>
      <c r="D67" s="68" t="str">
        <f>G65</f>
        <v>Sénégal</v>
      </c>
      <c r="E67" s="149"/>
      <c r="F67" s="149"/>
      <c r="G67" s="73" t="str">
        <f>G64</f>
        <v>Japon</v>
      </c>
      <c r="H67" s="95">
        <f t="shared" si="0"/>
        <v>0</v>
      </c>
      <c r="I67" s="106">
        <f>AI67</f>
        <v>1</v>
      </c>
      <c r="J67" s="68" t="str">
        <f>INDEX(AM65:AM68,MATCH(AK67,$AL65:$AL68,0))</f>
        <v>Pologne</v>
      </c>
      <c r="K67" s="111">
        <f>INDEX(AN65:AN68,MATCH(AK67,$AL65:$AL68,0))</f>
        <v>0</v>
      </c>
      <c r="L67" s="112">
        <f>INDEX(AO65:AO68,MATCH(AK67,$AL65:$AL68,0))</f>
        <v>0</v>
      </c>
      <c r="M67" s="111">
        <f>INDEX(AP65:AP68,MATCH(AK67,$AL65:$AL68,0))</f>
        <v>0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1</v>
      </c>
      <c r="AJ67" s="55">
        <f>ROUND(AK67,0)</f>
        <v>2</v>
      </c>
      <c r="AK67" s="43">
        <f>MIN(MAX(AL65:AL67),MAX(AL65,AL66,AL68),MAX(AL65,AL67,AL68),MAX(AL66:AL68))</f>
        <v>2.4700000000000002</v>
      </c>
      <c r="AL67" s="52">
        <f>SUM(BD67:BG67)+2.47</f>
        <v>2.4700000000000002</v>
      </c>
      <c r="AM67" s="45" t="str">
        <f>D65</f>
        <v>Pologne</v>
      </c>
      <c r="AN67" s="46">
        <f>SUM(AR67:AU67)</f>
        <v>0</v>
      </c>
      <c r="AO67" s="47">
        <f>E65+F66+F69</f>
        <v>0</v>
      </c>
      <c r="AP67" s="46">
        <f>F65+E66+E69</f>
        <v>0</v>
      </c>
      <c r="AQ67" s="48">
        <f>AO67-AP67</f>
        <v>0</v>
      </c>
      <c r="AR67" s="46">
        <f>IF(ISBLANK(F66),0,IF(AT65=3,0,IF(AT65=1,1,3)))</f>
        <v>0</v>
      </c>
      <c r="AS67" s="46">
        <f>IF(ISBLANK(F69),0,IF(F69&gt;E69,3,IF(F69=E69,1,0)))</f>
        <v>0</v>
      </c>
      <c r="AT67" s="46" t="s">
        <v>73</v>
      </c>
      <c r="AU67" s="46">
        <f>IF(ISBLANK(E65),0,IF(E65&gt;F65,3,IF(E65=F65,1,0)))</f>
        <v>0</v>
      </c>
      <c r="AV67" s="47" t="b">
        <f>10*(AQ65-AQ67)+AO65-AO67&lt;0</f>
        <v>0</v>
      </c>
      <c r="AW67" s="46" t="b">
        <f>10*(AQ66-AQ67)+AO66-AO67&lt;0</f>
        <v>0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0</v>
      </c>
      <c r="BA67" s="46" t="s">
        <v>73</v>
      </c>
      <c r="BB67" s="46">
        <f>10000*(AR67+AU67)+(E65-F65+F66-E66)*100+(E65+F66)</f>
        <v>0</v>
      </c>
      <c r="BC67" s="48">
        <f>10000*(AS67+AU67)+(E65-F65+F69-E69)*100+(E65+F69)</f>
        <v>0</v>
      </c>
      <c r="BD67" s="53">
        <f>-BF65</f>
        <v>0</v>
      </c>
      <c r="BE67" s="49">
        <f>-BF66</f>
        <v>0</v>
      </c>
      <c r="BF67" s="49" t="s">
        <v>73</v>
      </c>
      <c r="BG67" s="50">
        <f>IF($AN67&gt;$AN68,-0.5,IF($AN68&gt;$AN67,0.5,IF(AY67,-0.5,IF(AX68,0.5,BW67))))</f>
        <v>0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officiels'!H68,AS!E68='Résultats officiels'!E68,'Résultats officiels'!F68=AS!F68),1,""))</f>
        <v/>
      </c>
      <c r="D68" s="68" t="str">
        <f>G65</f>
        <v>Sénégal</v>
      </c>
      <c r="E68" s="149"/>
      <c r="F68" s="149"/>
      <c r="G68" s="73" t="str">
        <f>D64</f>
        <v>Colombie</v>
      </c>
      <c r="H68" s="95">
        <f t="shared" si="0"/>
        <v>0</v>
      </c>
      <c r="I68" s="114">
        <f>AI68</f>
        <v>1</v>
      </c>
      <c r="J68" s="71" t="str">
        <f>INDEX(AM65:AM68,MATCH(AK68,$AL65:$AL68,0))</f>
        <v>Sénégal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0</v>
      </c>
      <c r="N68" s="117">
        <f>INDEX(AQ65:AQ68,MATCH(AK68,$AL65:$AL68,0))</f>
        <v>0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1</v>
      </c>
      <c r="AJ68" s="55">
        <f>ROUND(AK68,0)</f>
        <v>2</v>
      </c>
      <c r="AK68" s="43">
        <f>MAX(AL65:AL68)</f>
        <v>2.48</v>
      </c>
      <c r="AL68" s="56">
        <f>SUM(BD68:BG68)+2.48</f>
        <v>2.48</v>
      </c>
      <c r="AM68" s="57" t="str">
        <f>G65</f>
        <v>Sénégal</v>
      </c>
      <c r="AN68" s="51">
        <f>SUM(AR68:AU68)</f>
        <v>0</v>
      </c>
      <c r="AO68" s="58">
        <f>F65+E67+E68</f>
        <v>0</v>
      </c>
      <c r="AP68" s="51">
        <f>E65+F67+F68</f>
        <v>0</v>
      </c>
      <c r="AQ68" s="59">
        <f>AO68-AP68</f>
        <v>0</v>
      </c>
      <c r="AR68" s="51">
        <f>IF(ISBLANK(E68),0,IF(AU65=3,0,IF(AU65=1,1,3)))</f>
        <v>0</v>
      </c>
      <c r="AS68" s="51">
        <f>IF(ISBLANK(E67),0,IF(AU66=3,0,IF(AU66=1,1,3)))</f>
        <v>0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0</v>
      </c>
      <c r="BB68" s="51">
        <f>10000*(AR68+AT68)+(E68-F68+F65-E65)*100+(E68+F65)</f>
        <v>0</v>
      </c>
      <c r="BC68" s="59">
        <f>10000*(AS68+AT68)+(E67-F67+F65-E65)*100+(E67+F65)</f>
        <v>0</v>
      </c>
      <c r="BD68" s="60">
        <f>-BG65</f>
        <v>0</v>
      </c>
      <c r="BE68" s="61">
        <f>-BG66</f>
        <v>0</v>
      </c>
      <c r="BF68" s="61">
        <f>-BG67</f>
        <v>0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officiels'!H69,AS!E69='Résultats officiels'!E69,'Résultats officiels'!F69=AS!F69),1,""))</f>
        <v/>
      </c>
      <c r="D69" s="71" t="str">
        <f>G64</f>
        <v>Japon</v>
      </c>
      <c r="E69" s="149"/>
      <c r="F69" s="149"/>
      <c r="G69" s="74" t="str">
        <f>D65</f>
        <v>Pologne</v>
      </c>
      <c r="H69" s="95">
        <f t="shared" si="0"/>
        <v>0</v>
      </c>
      <c r="I69" s="118"/>
      <c r="J69" s="119" t="str">
        <f>IF(OR(I67&lt;3,I66&lt;2),"TIRAGE AU SORT !!!"," ")</f>
        <v>TIRAGE AU SORT !!!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elect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74" priority="7" stopIfTrue="1">
      <formula>100*$V8+$W8&gt;100*$V9+$W9</formula>
    </cfRule>
  </conditionalFormatting>
  <conditionalFormatting sqref="U9 U11 U13 U15 U17 U19 U21 U23 U27 U29 U31 U33 U37 U39 U44">
    <cfRule type="expression" dxfId="73" priority="6" stopIfTrue="1">
      <formula>100*$V9+$W9&gt;100*$V8+$W8</formula>
    </cfRule>
  </conditionalFormatting>
  <conditionalFormatting sqref="AA43">
    <cfRule type="expression" dxfId="72" priority="5" stopIfTrue="1">
      <formula>100*$AB43+$AC43&gt;100*$AB44+$AC44</formula>
    </cfRule>
  </conditionalFormatting>
  <conditionalFormatting sqref="AA44">
    <cfRule type="expression" dxfId="71" priority="4" stopIfTrue="1">
      <formula>100*$AB44+$AC44&gt;100*$AB43+$AC43</formula>
    </cfRule>
  </conditionalFormatting>
  <conditionalFormatting sqref="J35:N35 J43:N43 J11:N11 J27:N27 J19:N19 J51:N51 J59:N59 J67:N67">
    <cfRule type="expression" dxfId="70" priority="3" stopIfTrue="1">
      <formula>OR($I11&lt;3)</formula>
    </cfRule>
  </conditionalFormatting>
  <conditionalFormatting sqref="J36:N36 J44:N44 J12:N12 J28:N28 J20:N20 J52:N52 J60:N60 J68:N68">
    <cfRule type="expression" dxfId="69" priority="2" stopIfTrue="1">
      <formula>$I12&lt;3</formula>
    </cfRule>
  </conditionalFormatting>
  <conditionalFormatting sqref="U46:U47 AA46:AA51">
    <cfRule type="cellIs" dxfId="68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13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 t="str">
        <f>IF(H8=0,"",IF(H8='Résultats officiels'!H8,1,""))</f>
        <v/>
      </c>
      <c r="C8" s="70" t="str">
        <f>IF(H8=0,"",IF(AND(H8='Résultats officiels'!H8,AT!E8='Résultats officiels'!E8,'Résultats officiels'!F8=AT!F8),1,""))</f>
        <v/>
      </c>
      <c r="D8" s="67" t="s">
        <v>104</v>
      </c>
      <c r="E8" s="149"/>
      <c r="F8" s="149"/>
      <c r="G8" s="72" t="s">
        <v>123</v>
      </c>
      <c r="H8" s="95">
        <f>IF(E8="",0,IF(F8="",0,IF(E8&gt;F8,1,IF(E8&lt;F8,2,IF(E8=F8,3)))))</f>
        <v>0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officiels'!U13=AT!U8),"E",""))</f>
        <v/>
      </c>
      <c r="R8" s="98" t="str">
        <f>IF('Résultats officiels'!O8=0,"",IF(AND(U8='Résultats officiels'!U8,AT!U9='Résultats officiels'!U9),"A",""))</f>
        <v/>
      </c>
      <c r="S8" s="286" t="str">
        <f>IF(O8=0,"",IF(AND(R8="A",O8='Résultats officiels'!O8),1,IF(AND(AT!R9="A",AT!O8='Résultats officiels'!O12),1,"")))</f>
        <v/>
      </c>
      <c r="T8" s="287" t="str">
        <f>IF(O8=0,"",IF(AND(R8="A",O8='Résultats officiels'!O8,V8='Résultats officiels'!V8,'Résultats officiels'!V9=AT!V9),1,IF(AND(AT!R9="A",AT!O8='Résultats officiels'!O12,AT!V8='Résultats officiels'!V13,'Résultats officiels'!V12=AT!V9),1,"")))</f>
        <v/>
      </c>
      <c r="U8" s="99" t="str">
        <f>IF(OR(I10&lt;2),"A1",T(J9))</f>
        <v>A1</v>
      </c>
      <c r="V8" s="150"/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 t="str">
        <f>IF(H9=0,"",IF(H9='Résultats officiels'!H9,1,""))</f>
        <v/>
      </c>
      <c r="C9" s="70" t="str">
        <f>IF(H9=0,"",IF(AND(H9='Résultats officiels'!H9,AT!E9='Résultats officiels'!E9,'Résultats officiels'!F9=AT!F9),1,""))</f>
        <v/>
      </c>
      <c r="D9" s="68" t="s">
        <v>122</v>
      </c>
      <c r="E9" s="149"/>
      <c r="F9" s="149"/>
      <c r="G9" s="73" t="s">
        <v>82</v>
      </c>
      <c r="H9" s="95">
        <f t="shared" ref="H9:H69" si="0">IF(E9="",0,IF(F9="",0,IF(E9&gt;F9,1,IF(E9&lt;F9,2,IF(E9=F9,3)))))</f>
        <v>0</v>
      </c>
      <c r="I9" s="101">
        <f>AI9</f>
        <v>1</v>
      </c>
      <c r="J9" s="102" t="str">
        <f>INDEX(AM9:AM12,MATCH(AK9,$AL9:$AL12,0))</f>
        <v>Russie</v>
      </c>
      <c r="K9" s="103">
        <f>INDEX(AN9:AN12,MATCH(AK9,$AL9:$AL12,0))</f>
        <v>0</v>
      </c>
      <c r="L9" s="104">
        <f>INDEX(AO9:AO12,MATCH(AK9,$AL9:$AL12,0))</f>
        <v>0</v>
      </c>
      <c r="M9" s="103">
        <f>INDEX(AP9:AP12,MATCH(AK9,$AL9:$AL12,0))</f>
        <v>0</v>
      </c>
      <c r="N9" s="105">
        <f>INDEX(AQ9:AQ12,MATCH(AK9,$AL9:$AL12,0))</f>
        <v>0</v>
      </c>
      <c r="O9" s="293"/>
      <c r="P9" s="293"/>
      <c r="Q9" s="97" t="str">
        <f>IF(AND('Résultats officiels'!O8&gt;0,U9='Résultats officiels'!U9),"E",IF(AND('Résultats officiels'!O12&gt;0,'Résultats officiels'!U12=AT!U9),"E",""))</f>
        <v/>
      </c>
      <c r="R9" s="98" t="str">
        <f>IF('Résultats officiels'!O12=0,"",IF(AND(U8='Résultats officiels'!U13,'Résultats officiels'!U12=AT!U9),"A",""))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B2</v>
      </c>
      <c r="V9" s="151"/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2</v>
      </c>
      <c r="AK9" s="19">
        <f>MIN(AL9:AL12)</f>
        <v>2.4500000000000002</v>
      </c>
      <c r="AL9" s="20">
        <f>SUM(BD9:BG9)+2.45</f>
        <v>2.4500000000000002</v>
      </c>
      <c r="AM9" s="21" t="str">
        <f>D8</f>
        <v>Russie</v>
      </c>
      <c r="AN9" s="22">
        <f>SUM(AR9:AU9)</f>
        <v>0</v>
      </c>
      <c r="AO9" s="23">
        <f>E8+E10+F12</f>
        <v>0</v>
      </c>
      <c r="AP9" s="22">
        <f>F8+F10+E12</f>
        <v>0</v>
      </c>
      <c r="AQ9" s="24">
        <f>AO9-AP9</f>
        <v>0</v>
      </c>
      <c r="AR9" s="22" t="s">
        <v>73</v>
      </c>
      <c r="AS9" s="22">
        <f>IF(ISBLANK(E8),0,IF(E8&gt;F8,3,IF(E8=F8,1,0)))</f>
        <v>0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0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0</v>
      </c>
      <c r="BA9" s="22">
        <f>10000*(AS9+AU9)+(E8-F8+F12-E12)*100+(E8+F12)</f>
        <v>0</v>
      </c>
      <c r="BB9" s="22">
        <f>10000*(AT9+AU9)+(E10-F10+F12-E12)*100+(E10+F12)</f>
        <v>0</v>
      </c>
      <c r="BC9" s="24" t="s">
        <v>73</v>
      </c>
      <c r="BD9" s="23" t="s">
        <v>73</v>
      </c>
      <c r="BE9" s="25">
        <f>IF($AN9&gt;$AN10,-0.5,IF($AN10&gt;$AN9,0.5,IF(AW9,-0.5,IF(AV10,0.5,BU9))))</f>
        <v>0</v>
      </c>
      <c r="BF9" s="25">
        <f>IF($AN9&gt;$AN11,-0.5,IF($AN11&gt;$AN9,0.5,IF(AX9,-0.5,IF(AV11,0.5,BV9))))</f>
        <v>0</v>
      </c>
      <c r="BG9" s="26">
        <f>IF($AN9&gt;$AN12,-0.5,IF($AN12&gt;$AN9,0.5,IF(AY9,-0.5,IF(AV12,0.5,BW9))))</f>
        <v>0</v>
      </c>
      <c r="BH9" s="27" t="b">
        <f>AND(AND(AN9=AN10,AN10=AN11,AN11=AN12),AND(AO9=AO10,AO10=AO11,AO11=AO12),AND(AP9=AP10,AP10=AP11,AP11=AP12))</f>
        <v>1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0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officiels'!H10,AT!E10='Résultats officiels'!E10,'Résultats officiels'!F10=AT!F10),1,""))</f>
        <v/>
      </c>
      <c r="D10" s="68" t="str">
        <f>D8</f>
        <v>Russie</v>
      </c>
      <c r="E10" s="149"/>
      <c r="F10" s="149"/>
      <c r="G10" s="73" t="str">
        <f>D9</f>
        <v>Egypte</v>
      </c>
      <c r="H10" s="95">
        <f t="shared" si="0"/>
        <v>0</v>
      </c>
      <c r="I10" s="106">
        <f>AI10</f>
        <v>1</v>
      </c>
      <c r="J10" s="107" t="str">
        <f>INDEX(AM9:AM12,MATCH(AK10,$AL9:$AL12,0))</f>
        <v>Arabie Saoudite</v>
      </c>
      <c r="K10" s="108">
        <f>INDEX(AN9:AN12,MATCH(AK10,$AL9:$AL12,0))</f>
        <v>0</v>
      </c>
      <c r="L10" s="109">
        <f>INDEX(AO9:AO12,MATCH(AK10,$AL9:$AL12,0))</f>
        <v>0</v>
      </c>
      <c r="M10" s="108">
        <f>INDEX(AP9:AP12,MATCH(AK10,$AL9:$AL12,0))</f>
        <v>0</v>
      </c>
      <c r="N10" s="110">
        <f>INDEX(AQ9:AQ12,MATCH(AK10,$AL9:$AL12,0))</f>
        <v>0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officiels'!U15=AT!U10),"E",""))</f>
        <v/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officiels'!O10),1,IF(AND(AT!R11="A",AT!O10='Résultats officiels'!O14),1,"")))</f>
        <v/>
      </c>
      <c r="T10" s="310" t="str">
        <f>IF(O10=0,"",IF(AND(R10="A",O10='Résultats officiels'!O10,V10='Résultats officiels'!V10,'Résultats officiels'!V11=AT!V11),1,IF(AND(AT!R11="A",AT!O10='Résultats officiels'!O14,AT!V10='Résultats officiels'!V15,'Résultats officiels'!V14=AT!V11),1,"")))</f>
        <v/>
      </c>
      <c r="U10" s="99" t="str">
        <f>IF(OR(I26&lt;2),"C1",T(J25))</f>
        <v>C1</v>
      </c>
      <c r="V10" s="150"/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1</v>
      </c>
      <c r="AJ10" s="18">
        <f>ROUND(AK10,0)</f>
        <v>2</v>
      </c>
      <c r="AK10" s="19">
        <f>MAX(MIN(AL9:AL11),MIN(AL9,AL10,AL12),MIN(AL9,AL11,AL12),MIN(AL10:AL12))</f>
        <v>2.46</v>
      </c>
      <c r="AL10" s="28">
        <f>SUM(BD10:BG10)+2.46</f>
        <v>2.46</v>
      </c>
      <c r="AM10" s="21" t="str">
        <f>G8</f>
        <v>Arabie Saoudite</v>
      </c>
      <c r="AN10" s="22">
        <f>SUM(AR10:AU10)</f>
        <v>0</v>
      </c>
      <c r="AO10" s="23">
        <f>F8+F11+E13</f>
        <v>0</v>
      </c>
      <c r="AP10" s="22">
        <f>E8+E11+F13</f>
        <v>0</v>
      </c>
      <c r="AQ10" s="24">
        <f>AO10-AP10</f>
        <v>0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0</v>
      </c>
      <c r="BA10" s="22">
        <f>10000*(AR10+AU10)+(F8-E8+F11-E11)*100+(F8+F11)</f>
        <v>0</v>
      </c>
      <c r="BB10" s="22" t="s">
        <v>73</v>
      </c>
      <c r="BC10" s="24">
        <f>10000*(AT10+AU10)+(F11-E11+E13-F13)*100+(F11+E13)</f>
        <v>0</v>
      </c>
      <c r="BD10" s="29">
        <f>-BE9</f>
        <v>0</v>
      </c>
      <c r="BE10" s="22" t="s">
        <v>73</v>
      </c>
      <c r="BF10" s="25">
        <f>IF($AN10&gt;$AN11,-0.5,IF($AN11&gt;$AN10,0.5,IF(AX10,-0.5,IF(AW11,0.5,BV10))))</f>
        <v>0</v>
      </c>
      <c r="BG10" s="26">
        <f>IF($AN10&gt;$AN12,-0.5,IF($AN12&gt;$AN10,0.5,IF(AY10,-0.5,IF(AW12,0.5,BW10))))</f>
        <v>0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 t="str">
        <f>IF(H11=0,"",IF(H11='Résultats officiels'!H11,1,""))</f>
        <v/>
      </c>
      <c r="C11" s="70" t="str">
        <f>IF(H11=0,"",IF(AND(H11='Résultats officiels'!H11,AT!E11='Résultats officiels'!E11,'Résultats officiels'!F11=AT!F11),1,""))</f>
        <v/>
      </c>
      <c r="D11" s="68" t="str">
        <f>G9</f>
        <v>Uruguay</v>
      </c>
      <c r="E11" s="149"/>
      <c r="F11" s="149"/>
      <c r="G11" s="73" t="str">
        <f>G8</f>
        <v>Arabie Saoudite</v>
      </c>
      <c r="H11" s="95">
        <f t="shared" si="0"/>
        <v>0</v>
      </c>
      <c r="I11" s="106">
        <f>AI11</f>
        <v>1</v>
      </c>
      <c r="J11" s="68" t="str">
        <f>INDEX(AM9:AM12,MATCH(AK11,$AL9:$AL12,0))</f>
        <v>Egypte</v>
      </c>
      <c r="K11" s="111">
        <f>INDEX(AN9:AN12,MATCH(AK11,$AL9:$AL12,0))</f>
        <v>0</v>
      </c>
      <c r="L11" s="112">
        <f>INDEX(AO9:AO12,MATCH(AK11,$AL9:$AL12,0))</f>
        <v>0</v>
      </c>
      <c r="M11" s="111">
        <f>INDEX(AP9:AP12,MATCH(AK11,$AL9:$AL12,0))</f>
        <v>0</v>
      </c>
      <c r="N11" s="113">
        <f>INDEX(AQ9:AQ12,MATCH(AK11,$AL9:$AL12,0))</f>
        <v>0</v>
      </c>
      <c r="O11" s="293"/>
      <c r="P11" s="293"/>
      <c r="Q11" s="97" t="str">
        <f>IF(AND('Résultats officiels'!O10&gt;0,U11='Résultats officiels'!U11),"E",IF(AND('Résultats officiels'!O14&gt;0,'Résultats officiels'!U14=AT!U11),"E",""))</f>
        <v/>
      </c>
      <c r="R11" s="98" t="str">
        <f>IF('Résultats officiels'!O14=0,"",IF(AND(U10='Résultats officiels'!U15,'Résultats officiels'!U14=AT!U11),"A",""))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D2</v>
      </c>
      <c r="V11" s="151"/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1</v>
      </c>
      <c r="AJ11" s="18">
        <f>ROUND(AK11,0)</f>
        <v>2</v>
      </c>
      <c r="AK11" s="19">
        <f>MIN(MAX(AL9:AL11),MAX(AL9,AL10,AL12),MAX(AL9,AL11,AL12),MAX(AL10:AL12))</f>
        <v>2.4700000000000002</v>
      </c>
      <c r="AL11" s="28">
        <f>SUM(BD11:BG11)+2.47</f>
        <v>2.4700000000000002</v>
      </c>
      <c r="AM11" s="21" t="str">
        <f>D9</f>
        <v>Egypte</v>
      </c>
      <c r="AN11" s="22">
        <f>SUM(AR11:AU11)</f>
        <v>0</v>
      </c>
      <c r="AO11" s="23">
        <f>E9+F10+F13</f>
        <v>0</v>
      </c>
      <c r="AP11" s="22">
        <f>F9+E10+E13</f>
        <v>0</v>
      </c>
      <c r="AQ11" s="24">
        <f>AO11-AP11</f>
        <v>0</v>
      </c>
      <c r="AR11" s="22">
        <f>IF(ISBLANK(F10),0,IF(AT9=3,0,IF(AT9=1,1,3)))</f>
        <v>0</v>
      </c>
      <c r="AS11" s="22">
        <f>IF(ISBLANK(F13),0,IF(F13&gt;E13,3,IF(F13=E13,1,0)))</f>
        <v>0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0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0</v>
      </c>
      <c r="BA11" s="22" t="s">
        <v>73</v>
      </c>
      <c r="BB11" s="22">
        <f>10000*(AR11+AU11)+(E9-F9+F10-E10)*100+(E9+F10)</f>
        <v>0</v>
      </c>
      <c r="BC11" s="24">
        <f>10000*(AS11+AU11)+(E9-F9+F13-E13)*100+(E9+F13)</f>
        <v>0</v>
      </c>
      <c r="BD11" s="29">
        <f>-BF9</f>
        <v>0</v>
      </c>
      <c r="BE11" s="25">
        <f>-BF10</f>
        <v>0</v>
      </c>
      <c r="BF11" s="25" t="s">
        <v>73</v>
      </c>
      <c r="BG11" s="26">
        <f>IF($AN11&gt;$AN12,-0.5,IF($AN12&gt;$AN11,0.5,IF(AY11,-0.5,IF(AX12,0.5,BW11))))</f>
        <v>0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officiels'!H12,AT!E12='Résultats officiels'!E12,'Résultats officiels'!F12=AT!F12),1,""))</f>
        <v/>
      </c>
      <c r="D12" s="68" t="str">
        <f>G9</f>
        <v>Uruguay</v>
      </c>
      <c r="E12" s="149"/>
      <c r="F12" s="149"/>
      <c r="G12" s="73" t="str">
        <f>D8</f>
        <v>Russie</v>
      </c>
      <c r="H12" s="95">
        <f t="shared" si="0"/>
        <v>0</v>
      </c>
      <c r="I12" s="114">
        <f>AI12</f>
        <v>1</v>
      </c>
      <c r="J12" s="71" t="str">
        <f>INDEX(AM9:AM12,MATCH(AK12,$AL9:$AL12,0))</f>
        <v>Uruguay</v>
      </c>
      <c r="K12" s="115">
        <f>INDEX(AN9:AN12,MATCH(AK12,$AL9:$AL12,0))</f>
        <v>0</v>
      </c>
      <c r="L12" s="116">
        <f>INDEX(AO9:AO12,MATCH(AK12,$AL9:$AL12,0))</f>
        <v>0</v>
      </c>
      <c r="M12" s="115">
        <f>INDEX(AP9:AP12,MATCH(AK12,$AL9:$AL12,0))</f>
        <v>0</v>
      </c>
      <c r="N12" s="117">
        <f>INDEX(AQ9:AQ12,MATCH(AK12,$AL9:$AL12,0))</f>
        <v>0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officiels'!U9=AT!U12),"E",""))</f>
        <v/>
      </c>
      <c r="R12" s="98" t="str">
        <f>IF('Résultats officiels'!O12=0,"",IF(AND(U12='Résultats officiels'!U12,'Résultats officiels'!U13=AT!U13),"A",""))</f>
        <v/>
      </c>
      <c r="S12" s="286" t="str">
        <f>IF(O12=0,"",IF(AND(R12="A",O12='Résultats officiels'!O12),1,IF(AND(AT!R13="A",AT!O12='Résultats officiels'!O8),1,"")))</f>
        <v/>
      </c>
      <c r="T12" s="308" t="str">
        <f>IF(O12=0,"",IF(AND(R12="A",O12='Résultats officiels'!O12,V12='Résultats officiels'!V12,'Résultats officiels'!V13=AT!V13),1,IF(AND(AT!R13="A",AT!O12='Résultats officiels'!O8,AT!V12='Résultats officiels'!V9,'Résultats officiels'!V8=AT!V13),1,"")))</f>
        <v/>
      </c>
      <c r="U12" s="99" t="str">
        <f>IF(OR(I18&lt;2),"B1",T(J17))</f>
        <v>B1</v>
      </c>
      <c r="V12" s="150"/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1</v>
      </c>
      <c r="AJ12" s="18">
        <f>ROUND(AK12,0)</f>
        <v>2</v>
      </c>
      <c r="AK12" s="19">
        <f>MAX(AL9:AL12)</f>
        <v>2.48</v>
      </c>
      <c r="AL12" s="30">
        <f>SUM(BD12:BG12)+2.48</f>
        <v>2.48</v>
      </c>
      <c r="AM12" s="31" t="str">
        <f>G9</f>
        <v>Uruguay</v>
      </c>
      <c r="AN12" s="27">
        <f>SUM(AR12:AU12)</f>
        <v>0</v>
      </c>
      <c r="AO12" s="32">
        <f>F9+E11+E12</f>
        <v>0</v>
      </c>
      <c r="AP12" s="27">
        <f>E9+F11+F12</f>
        <v>0</v>
      </c>
      <c r="AQ12" s="33">
        <f>AO12-AP12</f>
        <v>0</v>
      </c>
      <c r="AR12" s="27">
        <f>IF(ISBLANK(E12),0,IF(AU9=3,0,IF(AU9=1,1,3)))</f>
        <v>0</v>
      </c>
      <c r="AS12" s="27">
        <f>IF(ISBLANK(E11),0,IF(AU10=3,0,IF(AU10=1,1,3)))</f>
        <v>0</v>
      </c>
      <c r="AT12" s="27">
        <f>IF(ISBLANK(F9),0,IF(AU11=3,0,IF(AU11=1,1,3)))</f>
        <v>0</v>
      </c>
      <c r="AU12" s="27" t="s">
        <v>73</v>
      </c>
      <c r="AV12" s="32" t="b">
        <f>10*(AQ9-AQ12)+AO9-AO12&lt;0</f>
        <v>0</v>
      </c>
      <c r="AW12" s="27" t="b">
        <f>10*(AQ10-AQ12)+AO10-AO12&lt;0</f>
        <v>0</v>
      </c>
      <c r="AX12" s="27" t="b">
        <f>10*(AQ11-AQ12)+AO11-AO12&lt;0</f>
        <v>0</v>
      </c>
      <c r="AY12" s="33" t="s">
        <v>73</v>
      </c>
      <c r="AZ12" s="32" t="s">
        <v>73</v>
      </c>
      <c r="BA12" s="27">
        <f>10000*(AR12+AS12)+(E12-F12+E11-F11)*100+(E12+E11)</f>
        <v>0</v>
      </c>
      <c r="BB12" s="27">
        <f>10000*(AR12+AT12)+(F9-E9+E12-F12)*100+(F9+E12)</f>
        <v>0</v>
      </c>
      <c r="BC12" s="33">
        <f>10000*(AS12+AT12)+(E11-F11+F9-E9)*100+(E11+F9)</f>
        <v>0</v>
      </c>
      <c r="BD12" s="34">
        <f>-BG9</f>
        <v>0</v>
      </c>
      <c r="BE12" s="35">
        <f>-BG10</f>
        <v>0</v>
      </c>
      <c r="BF12" s="35">
        <f>-BG11</f>
        <v>0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officiels'!H13,AT!E13='Résultats officiels'!E13,'Résultats officiels'!F13=AT!F13),1,""))</f>
        <v/>
      </c>
      <c r="D13" s="71" t="str">
        <f>G8</f>
        <v>Arabie Saoudite</v>
      </c>
      <c r="E13" s="149"/>
      <c r="F13" s="149"/>
      <c r="G13" s="74" t="str">
        <f>D9</f>
        <v>Egypte</v>
      </c>
      <c r="H13" s="95">
        <f t="shared" si="0"/>
        <v>0</v>
      </c>
      <c r="I13" s="118"/>
      <c r="J13" s="119" t="str">
        <f>IF(OR(I11&lt;3,I10&lt;2),"TIRAGE AU SORT !!!"," ")</f>
        <v>TIRAGE AU SORT !!!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officiels'!U8=AT!U13),"E",""))</f>
        <v/>
      </c>
      <c r="R13" s="98" t="str">
        <f>IF('Résultats officiels'!O8=0,"",IF(AND(U12='Résultats officiels'!U9,'Résultats officiels'!U8=AT!U13),"A",""))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A2</v>
      </c>
      <c r="V13" s="151"/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officiels'!U11=AT!U14),"E",""))</f>
        <v/>
      </c>
      <c r="R14" s="98" t="str">
        <f>IF('Résultats officiels'!O14=0,"",IF(AND(U14='Résultats officiels'!U14,'Résultats officiels'!U15=AT!U15),"A",""))</f>
        <v/>
      </c>
      <c r="S14" s="286" t="str">
        <f>IF(O14=0,"",IF(AND(R14="A",O14='Résultats officiels'!O14),1,IF(AND(AT!R15="A",AT!O14='Résultats officiels'!O10),1,"")))</f>
        <v/>
      </c>
      <c r="T14" s="308" t="str">
        <f>IF(O14=0,"",IF(AND(R14="A",O14='Résultats officiels'!O14,V14='Résultats officiels'!V14,'Résultats officiels'!V15=AT!V15),1,IF(AND(AT!R15="A",AT!O14='Résultats officiels'!O10,AT!V14='Résultats officiels'!V11,'Résultats officiels'!V10=AT!V15),1,"")))</f>
        <v/>
      </c>
      <c r="U14" s="99" t="str">
        <f>IF(OR(I34&lt;2),"D1",T(J33))</f>
        <v>D1</v>
      </c>
      <c r="V14" s="150"/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officiels'!U10=AT!U15),"E",""))</f>
        <v/>
      </c>
      <c r="R15" s="98" t="str">
        <f>IF('Résultats officiels'!O10=0,"",IF(AND(U15='Résultats officiels'!U10,'Résultats officiels'!U11=AT!U14),"A",""))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C2</v>
      </c>
      <c r="V15" s="151"/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officiels'!H16,AT!E16='Résultats officiels'!E16,'Résultats officiels'!F16=AT!F16),1,""))</f>
        <v/>
      </c>
      <c r="D16" s="67" t="s">
        <v>124</v>
      </c>
      <c r="E16" s="149"/>
      <c r="F16" s="149"/>
      <c r="G16" s="72" t="s">
        <v>96</v>
      </c>
      <c r="H16" s="95">
        <f t="shared" si="0"/>
        <v>0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officiels'!U21=AT!U16),"E",""))</f>
        <v/>
      </c>
      <c r="R16" s="98" t="str">
        <f>IF('Résultats officiels'!O16=0,"",IF(AND(U16='Résultats officiels'!U16,'Résultats officiels'!U17=AT!U17),"A",""))</f>
        <v/>
      </c>
      <c r="S16" s="286" t="str">
        <f>IF(O16=0,"",IF(AND(R16="A",O16='Résultats officiels'!O16),1,IF(AND(AT!R17="A",AT!O16='Résultats officiels'!O20),1,"")))</f>
        <v/>
      </c>
      <c r="T16" s="308" t="str">
        <f>IF(O16=0,"",IF(AND(R16="A",O16='Résultats officiels'!O16,V16='Résultats officiels'!V16,'Résultats officiels'!V17=AT!V17),1,IF(AND(AT!R17="A",AT!O16='Résultats officiels'!O20,AT!V16='Résultats officiels'!V21,'Résultats officiels'!V20=AT!V17),1,"")))</f>
        <v/>
      </c>
      <c r="U16" s="121" t="str">
        <f>IF(OR(I42&lt;2),"E1",T(J41))</f>
        <v>E1</v>
      </c>
      <c r="V16" s="150"/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officiels'!H17,AT!E17='Résultats officiels'!E17,'Résultats officiels'!F17=AT!F17),1,""))</f>
        <v/>
      </c>
      <c r="D17" s="68" t="s">
        <v>101</v>
      </c>
      <c r="E17" s="149"/>
      <c r="F17" s="149"/>
      <c r="G17" s="73" t="s">
        <v>75</v>
      </c>
      <c r="H17" s="95">
        <f t="shared" si="0"/>
        <v>0</v>
      </c>
      <c r="I17" s="101">
        <f>AI17</f>
        <v>1</v>
      </c>
      <c r="J17" s="122" t="str">
        <f>INDEX(AM17:AM20,MATCH(AK17,$AL17:$AL20,0))</f>
        <v>Maroc</v>
      </c>
      <c r="K17" s="103">
        <f>INDEX(AN17:AN20,MATCH(AK17,$AL17:$AL20,0))</f>
        <v>0</v>
      </c>
      <c r="L17" s="104">
        <f>INDEX(AO17:AO20,MATCH(AK17,$AL17:$AL20,0))</f>
        <v>0</v>
      </c>
      <c r="M17" s="103">
        <f>INDEX(AP17:AP20,MATCH(AK17,$AL17:$AL20,0))</f>
        <v>0</v>
      </c>
      <c r="N17" s="123">
        <f>INDEX(AQ17:AQ20,MATCH(AK17,$AL17:$AL20,0))</f>
        <v>0</v>
      </c>
      <c r="O17" s="293"/>
      <c r="P17" s="293"/>
      <c r="Q17" s="97" t="str">
        <f>IF(AND('Résultats officiels'!O16&gt;0,U17='Résultats officiels'!U17),"E",IF(AND('Résultats officiels'!O20&gt;0,'Résultats officiels'!U20=AT!U17),"E",""))</f>
        <v/>
      </c>
      <c r="R17" s="98" t="str">
        <f>IF('Résultats officiels'!O20=0,"",IF(AND(U16='Résultats officiels'!U21,'Résultats officiels'!U20=AT!U17),"A",""))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F2</v>
      </c>
      <c r="V17" s="151"/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2</v>
      </c>
      <c r="AK17" s="19">
        <f>MIN(AL17:AL20)</f>
        <v>2.4500000000000002</v>
      </c>
      <c r="AL17" s="20">
        <f>SUM(BD17:BG17)+2.45</f>
        <v>2.4500000000000002</v>
      </c>
      <c r="AM17" s="21" t="str">
        <f>D16</f>
        <v>Maroc</v>
      </c>
      <c r="AN17" s="22">
        <f>SUM(AR17:AU17)</f>
        <v>0</v>
      </c>
      <c r="AO17" s="23">
        <f>E16+E18+F20</f>
        <v>0</v>
      </c>
      <c r="AP17" s="22">
        <f>F16+F18+E20</f>
        <v>0</v>
      </c>
      <c r="AQ17" s="24">
        <f>AO17-AP17</f>
        <v>0</v>
      </c>
      <c r="AR17" s="22" t="s">
        <v>73</v>
      </c>
      <c r="AS17" s="22">
        <f>IF(ISBLANK(E16),0,IF(E16&gt;F16,3,IF(E16=F16,1,0)))</f>
        <v>0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0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0</v>
      </c>
      <c r="BA17" s="22">
        <f>10000*(AS17+AU17)+(E16-F16+F20-E20)*100+(E16+F20)</f>
        <v>0</v>
      </c>
      <c r="BB17" s="22">
        <f>10000*(AT17+AU17)+(F20-E20+E18-F18)*100+(F20+E18)</f>
        <v>0</v>
      </c>
      <c r="BC17" s="24" t="s">
        <v>73</v>
      </c>
      <c r="BD17" s="23" t="s">
        <v>73</v>
      </c>
      <c r="BE17" s="25">
        <f>IF($AN17&gt;$AN18,-0.5,IF($AN18&gt;$AN17,0.5,IF(AW17,-0.5,IF(AV18,0.5,BU17))))</f>
        <v>0</v>
      </c>
      <c r="BF17" s="25">
        <f>IF($AN17&gt;$AN19,-0.5,IF($AN19&gt;$AN17,0.5,IF(AX17,-0.5,IF(AV19,0.5,BV17))))</f>
        <v>0</v>
      </c>
      <c r="BG17" s="26">
        <f>IF($AN17&gt;$AN20,-0.5,IF($AN20&gt;$AN17,0.5,IF(AY17,-0.5,IF(AV20,0.5,BW17))))</f>
        <v>0</v>
      </c>
      <c r="BH17" s="27" t="b">
        <f>AND(AND(AN17=AN18,AN18=AN19,AN19=AN20),AND(AO17=AO18,AO18=AO19,AO19=AO20),AND(AP17=AP18,AP18=AP19,AP19=AP20))</f>
        <v>1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0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 t="str">
        <f>IF(H18=0,"",IF(H18='Résultats officiels'!H18,1,""))</f>
        <v/>
      </c>
      <c r="C18" s="75" t="str">
        <f>IF(H18=0,"",IF(AND(H18='Résultats officiels'!H18,AT!E18='Résultats officiels'!E18,'Résultats officiels'!F18=AT!F18),1,""))</f>
        <v/>
      </c>
      <c r="D18" s="68" t="str">
        <f>D16</f>
        <v>Maroc</v>
      </c>
      <c r="E18" s="149"/>
      <c r="F18" s="149"/>
      <c r="G18" s="73" t="str">
        <f>D17</f>
        <v>Portugal</v>
      </c>
      <c r="H18" s="95">
        <f t="shared" si="0"/>
        <v>0</v>
      </c>
      <c r="I18" s="106">
        <f>AI18</f>
        <v>1</v>
      </c>
      <c r="J18" s="124" t="str">
        <f>INDEX(AM17:AM20,MATCH(AK18,$AL17:$AL20,0))</f>
        <v>Iran</v>
      </c>
      <c r="K18" s="108">
        <f>INDEX(AN17:AN20,MATCH(AK18,$AL17:$AL20,0))</f>
        <v>0</v>
      </c>
      <c r="L18" s="109">
        <f>INDEX(AO17:AO20,MATCH(AK18,$AL17:$AL20,0))</f>
        <v>0</v>
      </c>
      <c r="M18" s="108">
        <f>INDEX(AP17:AP20,MATCH(AK18,$AL17:$AL20,0))</f>
        <v>0</v>
      </c>
      <c r="N18" s="110">
        <f>INDEX(AQ17:AQ20,MATCH(AK18,$AL17:$AL20,0))</f>
        <v>0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officiels'!U23=AT!U18),"E",""))</f>
        <v/>
      </c>
      <c r="R18" s="98" t="str">
        <f>IF('Résultats officiels'!O18=0,"",IF(AND(U18='Résultats officiels'!U18,'Résultats officiels'!U19=AT!U19),"A",""))</f>
        <v/>
      </c>
      <c r="S18" s="286" t="str">
        <f>IF(O18=0,"",IF(AND(R18="A",O18='Résultats officiels'!O18),1,IF(AND(AT!R19="A",AT!O18='Résultats officiels'!O22),1,"")))</f>
        <v/>
      </c>
      <c r="T18" s="308" t="str">
        <f>IF(O18=0,"",IF(AND(R18="A",O18='Résultats officiels'!O18,V18='Résultats officiels'!V18,'Résultats officiels'!V19=AT!V19),1,IF(AND(AT!R19="A",AT!O18='Résultats officiels'!O22,AT!V18='Résultats officiels'!V23,'Résultats officiels'!V22=AT!V19),1,"")))</f>
        <v/>
      </c>
      <c r="U18" s="121" t="str">
        <f>IF(OR(I58&lt;2),"G1",T(J57))</f>
        <v>G1</v>
      </c>
      <c r="V18" s="150"/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1</v>
      </c>
      <c r="AJ18" s="18">
        <f>ROUND(AK18,0)</f>
        <v>2</v>
      </c>
      <c r="AK18" s="19">
        <f>MAX(MIN(AL17:AL19),MIN(AL17,AL18,AL20),MIN(AL17,AL19,AL20),MIN(AL18:AL20))</f>
        <v>2.46</v>
      </c>
      <c r="AL18" s="28">
        <f>SUM(BD18:BG18)+2.46</f>
        <v>2.46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0</v>
      </c>
      <c r="AQ18" s="24">
        <f>AO18-AP18</f>
        <v>0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0</v>
      </c>
      <c r="BA18" s="22">
        <f>10000*(AR18+AU18)+(F16-E16+F19-E19)*100+(F16+F19)</f>
        <v>0</v>
      </c>
      <c r="BB18" s="22" t="s">
        <v>73</v>
      </c>
      <c r="BC18" s="24">
        <f>10000*(AT18+AU18)+(F19-E19+E21-F21)*100+(F19+E21)</f>
        <v>0</v>
      </c>
      <c r="BD18" s="29">
        <f>-BE17</f>
        <v>0</v>
      </c>
      <c r="BE18" s="22" t="s">
        <v>73</v>
      </c>
      <c r="BF18" s="25">
        <f>IF($AN18&gt;$AN19,-0.5,IF($AN19&gt;$AN18,0.5,IF(AX18,-0.5,IF(AW19,0.5,BV18))))</f>
        <v>0</v>
      </c>
      <c r="BG18" s="26">
        <f>IF($AN18&gt;$AN20,-0.5,IF($AN20&gt;$AN18,0.5,IF(AY18,-0.5,IF(AW20,0.5,BW18))))</f>
        <v>0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 t="str">
        <f>IF(H19=0,"",IF(H19='Résultats officiels'!H19,1,""))</f>
        <v/>
      </c>
      <c r="C19" s="75" t="str">
        <f>IF(H19=0,"",IF(AND(H19='Résultats officiels'!H19,AT!E19='Résultats officiels'!E19,'Résultats officiels'!F19=AT!F19),1,""))</f>
        <v/>
      </c>
      <c r="D19" s="68" t="str">
        <f>G17</f>
        <v>Espagne</v>
      </c>
      <c r="E19" s="149"/>
      <c r="F19" s="149"/>
      <c r="G19" s="73" t="str">
        <f>G16</f>
        <v>Iran</v>
      </c>
      <c r="H19" s="95">
        <f t="shared" si="0"/>
        <v>0</v>
      </c>
      <c r="I19" s="106">
        <f>AI19</f>
        <v>1</v>
      </c>
      <c r="J19" s="68" t="str">
        <f>INDEX(AM17:AM20,MATCH(AK19,$AL17:$AL20,0))</f>
        <v>Portugal</v>
      </c>
      <c r="K19" s="111">
        <f>INDEX(AN17:AN20,MATCH(AK19,$AL17:$AL20,0))</f>
        <v>0</v>
      </c>
      <c r="L19" s="112">
        <f>INDEX(AO17:AO20,MATCH(AK19,$AL17:$AL20,0))</f>
        <v>0</v>
      </c>
      <c r="M19" s="111">
        <f>INDEX(AP17:AP20,MATCH(AK19,$AL17:$AL20,0))</f>
        <v>0</v>
      </c>
      <c r="N19" s="113">
        <f>INDEX(AQ17:AQ20,MATCH(AK19,$AL17:$AL20,0))</f>
        <v>0</v>
      </c>
      <c r="O19" s="293"/>
      <c r="P19" s="293"/>
      <c r="Q19" s="97" t="str">
        <f>IF(AND('Résultats officiels'!O18&gt;0,U19='Résultats officiels'!U19),"E",IF(AND('Résultats officiels'!O22&gt;0,'Résultats officiels'!U22=AT!U19),"E",""))</f>
        <v/>
      </c>
      <c r="R19" s="98" t="str">
        <f>IF('Résultats officiels'!O22=0,"",IF(AND(U18='Résultats officiels'!U23,'Résultats officiels'!U22=AT!U19),"A",""))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H2</v>
      </c>
      <c r="V19" s="151"/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1</v>
      </c>
      <c r="AJ19" s="18">
        <f>ROUND(AK19,0)</f>
        <v>2</v>
      </c>
      <c r="AK19" s="19">
        <f>MIN(MAX(AL17:AL19),MAX(AL17,AL18,AL20),MAX(AL17,AL19,AL20),MAX(AL18:AL20))</f>
        <v>2.4700000000000002</v>
      </c>
      <c r="AL19" s="28">
        <f>SUM(BD19:BG19)+2.47</f>
        <v>2.4700000000000002</v>
      </c>
      <c r="AM19" s="21" t="str">
        <f>D17</f>
        <v>Portugal</v>
      </c>
      <c r="AN19" s="22">
        <f>SUM(AR19:AU19)</f>
        <v>0</v>
      </c>
      <c r="AO19" s="23">
        <f>E17+F18+F21</f>
        <v>0</v>
      </c>
      <c r="AP19" s="22">
        <f>F17+E18+E21</f>
        <v>0</v>
      </c>
      <c r="AQ19" s="24">
        <f>AO19-AP19</f>
        <v>0</v>
      </c>
      <c r="AR19" s="22">
        <f>IF(ISBLANK(F18),0,IF(AT17=3,0,IF(AT17=1,1,3)))</f>
        <v>0</v>
      </c>
      <c r="AS19" s="22">
        <f>IF(ISBLANK(F21),0,IF(F21&gt;E21,3,IF(F21=E21,1,0)))</f>
        <v>0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0</v>
      </c>
      <c r="AW19" s="22" t="b">
        <f>10*(AQ18-AQ19)+AO18-AO19&lt;0</f>
        <v>0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0</v>
      </c>
      <c r="BA19" s="22" t="s">
        <v>73</v>
      </c>
      <c r="BB19" s="22">
        <f>10000*(AR19+AU19)+(E17-F17+F18-E18)*100+(E17+F18)</f>
        <v>0</v>
      </c>
      <c r="BC19" s="24">
        <f>10000*(AS19+AU19)+(E17-F17+F21-E21)*100+(E17+F21)</f>
        <v>0</v>
      </c>
      <c r="BD19" s="29">
        <f>-BF17</f>
        <v>0</v>
      </c>
      <c r="BE19" s="25">
        <f>-BF18</f>
        <v>0</v>
      </c>
      <c r="BF19" s="25" t="s">
        <v>73</v>
      </c>
      <c r="BG19" s="26">
        <f>IF($AN19&gt;$AN20,-0.5,IF($AN20&gt;$AN19,0.5,IF(AY19,-0.5,IF(AX20,0.5,BW19))))</f>
        <v>0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officiels'!H20,AT!E20='Résultats officiels'!E20,'Résultats officiels'!F20=AT!F20),1,""))</f>
        <v/>
      </c>
      <c r="D20" s="68" t="str">
        <f>G17</f>
        <v>Espagne</v>
      </c>
      <c r="E20" s="149"/>
      <c r="F20" s="149"/>
      <c r="G20" s="73" t="str">
        <f>D16</f>
        <v>Maroc</v>
      </c>
      <c r="H20" s="95">
        <f t="shared" si="0"/>
        <v>0</v>
      </c>
      <c r="I20" s="114">
        <f>AI20</f>
        <v>1</v>
      </c>
      <c r="J20" s="71" t="str">
        <f>INDEX(AM17:AM20,MATCH(AK20,$AL17:$AL20,0))</f>
        <v>Espagne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0</v>
      </c>
      <c r="N20" s="117">
        <f>INDEX(AQ17:AQ20,MATCH(AK20,$AL17:$AL20,0))</f>
        <v>0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officiels'!U17=AT!U20),"E",""))</f>
        <v/>
      </c>
      <c r="R20" s="98" t="str">
        <f>IF('Résultats officiels'!O20=0,"",IF(AND(U20='Résultats officiels'!U20,'Résultats officiels'!U21=AT!U21),"A",""))</f>
        <v/>
      </c>
      <c r="S20" s="286" t="str">
        <f>IF(O20=0,"",IF(AND(R20="A",O20='Résultats officiels'!O20),1,IF(AND(AT!R21="A",AT!O20='Résultats officiels'!O16),1,"")))</f>
        <v/>
      </c>
      <c r="T20" s="308" t="str">
        <f>IF(O20=0,"",IF(AND(R20="A",O20='Résultats officiels'!O20,V20='Résultats officiels'!V20,'Résultats officiels'!V21=AT!V21),1,IF(AND(AT!R21="A",AT!O20='Résultats officiels'!O16,AT!V20='Résultats officiels'!V17,'Résultats officiels'!V16=AT!V21),1,"")))</f>
        <v/>
      </c>
      <c r="U20" s="121" t="str">
        <f>IF(OR(I50&lt;2),"F1",T(J49))</f>
        <v>F1</v>
      </c>
      <c r="V20" s="150"/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1</v>
      </c>
      <c r="AJ20" s="18">
        <f>ROUND(AK20,0)</f>
        <v>2</v>
      </c>
      <c r="AK20" s="19">
        <f>MAX(AL17:AL20)</f>
        <v>2.48</v>
      </c>
      <c r="AL20" s="30">
        <f>SUM(BD20:BG20)+2.48</f>
        <v>2.48</v>
      </c>
      <c r="AM20" s="31" t="str">
        <f>G17</f>
        <v>Espagne</v>
      </c>
      <c r="AN20" s="27">
        <f>SUM(AR20:AU20)</f>
        <v>0</v>
      </c>
      <c r="AO20" s="32">
        <f>F17+E19+E20</f>
        <v>0</v>
      </c>
      <c r="AP20" s="27">
        <f>E17+F19+F20</f>
        <v>0</v>
      </c>
      <c r="AQ20" s="33">
        <f>AO20-AP20</f>
        <v>0</v>
      </c>
      <c r="AR20" s="27">
        <f>IF(ISBLANK(E20),0,IF(AU17=3,0,IF(AU17=1,1,3)))</f>
        <v>0</v>
      </c>
      <c r="AS20" s="27">
        <f>IF(ISBLANK(E19),0,IF(AU18=3,0,IF(AU18=1,1,3)))</f>
        <v>0</v>
      </c>
      <c r="AT20" s="27">
        <f>IF(ISBLANK(F17),0,IF(AU19=3,0,IF(AU19=1,1,3)))</f>
        <v>0</v>
      </c>
      <c r="AU20" s="27" t="s">
        <v>73</v>
      </c>
      <c r="AV20" s="32" t="b">
        <f>10*(AQ17-AQ20)+AO17-AO20&lt;0</f>
        <v>0</v>
      </c>
      <c r="AW20" s="27" t="b">
        <f>10*(AQ18-AQ20)+AO18-AO20&lt;0</f>
        <v>0</v>
      </c>
      <c r="AX20" s="27" t="b">
        <f>10*(AQ19-AQ20)+AO19-AO20&lt;0</f>
        <v>0</v>
      </c>
      <c r="AY20" s="33" t="s">
        <v>73</v>
      </c>
      <c r="AZ20" s="32" t="s">
        <v>73</v>
      </c>
      <c r="BA20" s="27">
        <f>10000*(AR20+AS20)+(E19-F19+E20-F20)*100+(E19+E20)</f>
        <v>0</v>
      </c>
      <c r="BB20" s="27">
        <f>10000*(AR20+AT20)+(E20-F20+F17-E17)*100+(E20+F17)</f>
        <v>0</v>
      </c>
      <c r="BC20" s="33">
        <f>10000*(AS20+AT20)+(E19-F19+F17-E17)*100+(E19+F17)</f>
        <v>0</v>
      </c>
      <c r="BD20" s="34">
        <f>-BG17</f>
        <v>0</v>
      </c>
      <c r="BE20" s="35">
        <f>-BG18</f>
        <v>0</v>
      </c>
      <c r="BF20" s="35">
        <f>-BG19</f>
        <v>0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officiels'!H21,AT!E21='Résultats officiels'!E21,'Résultats officiels'!F21=AT!F21),1,""))</f>
        <v/>
      </c>
      <c r="D21" s="71" t="str">
        <f>G16</f>
        <v>Iran</v>
      </c>
      <c r="E21" s="149"/>
      <c r="F21" s="149"/>
      <c r="G21" s="74" t="str">
        <f>D17</f>
        <v>Portugal</v>
      </c>
      <c r="H21" s="95">
        <f t="shared" si="0"/>
        <v>0</v>
      </c>
      <c r="I21" s="118"/>
      <c r="J21" s="119" t="str">
        <f>IF(OR(I19&lt;3,I18&lt;2),"TIRAGE AU SORT !!!"," ")</f>
        <v>TIRAGE AU SORT !!!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officiels'!U16=AT!U21),"E",""))</f>
        <v/>
      </c>
      <c r="R21" s="98" t="str">
        <f>IF('Résultats officiels'!O16=0,"",IF(AND(U20='Résultats officiels'!U17,'Résultats officiels'!U16=AT!U21),"A",""))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E2</v>
      </c>
      <c r="V21" s="151"/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officiels'!U19=AT!U22),"E",""))</f>
        <v/>
      </c>
      <c r="R22" s="98" t="str">
        <f>IF('Résultats officiels'!O22=0,"",IF(AND(U22='Résultats officiels'!U22,'Résultats officiels'!U23=AT!U23),"A",""))</f>
        <v/>
      </c>
      <c r="S22" s="286" t="str">
        <f>IF(O22=0,"",IF(AND(R22="A",O22='Résultats officiels'!O22),1,IF(AND(AT!R23="A",AT!O22='Résultats officiels'!O18),1,"")))</f>
        <v/>
      </c>
      <c r="T22" s="308" t="str">
        <f>IF(O22=0,"",IF(AND(R22="A",O22='Résultats officiels'!O22,V22='Résultats officiels'!V22,'Résultats officiels'!V23=AT!V23),1,IF(AND(AT!R23="A",AT!O22='Résultats officiels'!O18,AT!V22='Résultats officiels'!V19,'Résultats officiels'!V18=AT!V23),1,"")))</f>
        <v/>
      </c>
      <c r="U22" s="121" t="str">
        <f>IF(OR(I66&lt;2),"H1",T(J65))</f>
        <v>H1</v>
      </c>
      <c r="V22" s="150"/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officiels'!U18=AT!U23),"E",""))</f>
        <v/>
      </c>
      <c r="R23" s="98" t="str">
        <f>IF('Résultats officiels'!O18=0,"",IF(AND(U22='Résultats officiels'!U19,'Résultats officiels'!U18=AT!U23),"A",""))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G2</v>
      </c>
      <c r="V23" s="151"/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 t="str">
        <f>IF(H24=0,"",IF(H24='Résultats officiels'!H24,1,""))</f>
        <v/>
      </c>
      <c r="C24" s="75" t="str">
        <f>IF(H24=0,"",IF(AND(H24='Résultats officiels'!H24,AT!E24='Résultats officiels'!E24,'Résultats officiels'!F24=AT!F24),1,""))</f>
        <v/>
      </c>
      <c r="D24" s="67" t="s">
        <v>88</v>
      </c>
      <c r="E24" s="149"/>
      <c r="F24" s="149"/>
      <c r="G24" s="72" t="s">
        <v>76</v>
      </c>
      <c r="H24" s="95">
        <f t="shared" si="0"/>
        <v>0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officiels'!H25,AT!E25='Résultats officiels'!E25,'Résultats officiels'!F25=AT!F25),1,""))</f>
        <v/>
      </c>
      <c r="D25" s="68" t="s">
        <v>125</v>
      </c>
      <c r="E25" s="149"/>
      <c r="F25" s="149"/>
      <c r="G25" s="73" t="s">
        <v>126</v>
      </c>
      <c r="H25" s="95">
        <f t="shared" si="0"/>
        <v>0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0</v>
      </c>
      <c r="L25" s="104">
        <f>INDEX(AO25:AO28,MATCH(AK25,$AL25:$AL28,0))</f>
        <v>0</v>
      </c>
      <c r="M25" s="103">
        <f>INDEX(AP25:AP28,MATCH(AK25,$AL25:$AL28,0))</f>
        <v>0</v>
      </c>
      <c r="N25" s="123">
        <f>INDEX(AQ25:AQ28,MATCH(AK25,$AL25:$AL28,0))</f>
        <v>0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2</v>
      </c>
      <c r="AK25" s="19">
        <f>MIN(AL25:AL28)</f>
        <v>2.4500000000000002</v>
      </c>
      <c r="AL25" s="20">
        <f>SUM(BD25:BG25)+2.45</f>
        <v>2.4500000000000002</v>
      </c>
      <c r="AM25" s="21" t="str">
        <f>D24</f>
        <v>France</v>
      </c>
      <c r="AN25" s="22">
        <f>SUM(AR25:AU25)</f>
        <v>0</v>
      </c>
      <c r="AO25" s="23">
        <f>E24+E26+F28</f>
        <v>0</v>
      </c>
      <c r="AP25" s="22">
        <f>F24+F26+E28</f>
        <v>0</v>
      </c>
      <c r="AQ25" s="24">
        <f>AO25-AP25</f>
        <v>0</v>
      </c>
      <c r="AR25" s="22" t="s">
        <v>73</v>
      </c>
      <c r="AS25" s="22">
        <f>IF(ISBLANK(E24),0,IF(E24&gt;F24,3,IF(E24=F24,1,0)))</f>
        <v>0</v>
      </c>
      <c r="AT25" s="22">
        <f>IF(ISBLANK(E26),0,IF(E26&gt;F26,3,IF(E26=F26,1,0)))</f>
        <v>0</v>
      </c>
      <c r="AU25" s="22">
        <f>IF(ISBLANK(F28),0,IF(F28&gt;E28,3,IF(F28=E28,1,0)))</f>
        <v>0</v>
      </c>
      <c r="AV25" s="23" t="s">
        <v>73</v>
      </c>
      <c r="AW25" s="22" t="b">
        <f>(10*(AQ25-AQ26)+AO25-AO26&gt;0)</f>
        <v>0</v>
      </c>
      <c r="AX25" s="22" t="b">
        <f>10*(AQ25-AQ27)+AO25-AO27&gt;0</f>
        <v>0</v>
      </c>
      <c r="AY25" s="24" t="b">
        <f>10*(AQ25-AQ28)+AO25-AO28&gt;0</f>
        <v>0</v>
      </c>
      <c r="AZ25" s="23">
        <f>10000*(AS25+AT25)+(E26-F26+E24-F24)*100+(E26+E24)</f>
        <v>0</v>
      </c>
      <c r="BA25" s="22">
        <f>10000*(AS25+AU25)+(E24-F24+F28-E28)*100+(E24+F28)</f>
        <v>0</v>
      </c>
      <c r="BB25" s="22">
        <f>10000*(AT25+AU25)+(F28-E28+E26-F26)*100+(F28+E26)</f>
        <v>0</v>
      </c>
      <c r="BC25" s="24" t="s">
        <v>73</v>
      </c>
      <c r="BD25" s="23" t="s">
        <v>73</v>
      </c>
      <c r="BE25" s="25">
        <f>IF($AN25&gt;$AN26,-0.5,IF($AN26&gt;$AN25,0.5,IF(AW25,-0.5,IF(AV26,0.5,BU25))))</f>
        <v>0</v>
      </c>
      <c r="BF25" s="25">
        <f>IF($AN25&gt;$AN27,-0.5,IF($AN27&gt;$AN25,0.5,IF(AX25,-0.5,IF(AV27,0.5,BV25))))</f>
        <v>0</v>
      </c>
      <c r="BG25" s="26">
        <f>IF($AN25&gt;$AN28,-0.5,IF($AN28&gt;$AN25,0.5,IF(AY25,-0.5,IF(AV28,0.5,BW25))))</f>
        <v>0</v>
      </c>
      <c r="BH25" s="27" t="b">
        <f>AND(AND(AN25=AN26,AN26=AN27,AN27=AN28),AND(AO25=AO26,AO26=AO27,AO27=AO28),AND(AP25=AP26,AP26=AP27,AP27=AP28))</f>
        <v>1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0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 t="str">
        <f>IF(H26=0,"",IF(H26='Résultats officiels'!H26,1,""))</f>
        <v/>
      </c>
      <c r="C26" s="75" t="str">
        <f>IF(H26=0,"",IF(AND(H26='Résultats officiels'!H26,AT!E26='Résultats officiels'!E26,'Résultats officiels'!F26=AT!F26),1,""))</f>
        <v/>
      </c>
      <c r="D26" s="68" t="str">
        <f>D24</f>
        <v>France</v>
      </c>
      <c r="E26" s="149"/>
      <c r="F26" s="149"/>
      <c r="G26" s="73" t="str">
        <f>D25</f>
        <v>Pérou</v>
      </c>
      <c r="H26" s="95">
        <f t="shared" si="0"/>
        <v>0</v>
      </c>
      <c r="I26" s="106">
        <f>AI26</f>
        <v>1</v>
      </c>
      <c r="J26" s="124" t="str">
        <f>INDEX(AM25:AM28,MATCH(AK26,$AL25:$AL28,0))</f>
        <v>Australie</v>
      </c>
      <c r="K26" s="108">
        <f>INDEX(AN25:AN28,MATCH(AK26,$AL25:$AL28,0))</f>
        <v>0</v>
      </c>
      <c r="L26" s="109">
        <f>INDEX(AO25:AO28,MATCH(AK26,$AL25:$AL28,0))</f>
        <v>0</v>
      </c>
      <c r="M26" s="108">
        <f>INDEX(AP25:AP28,MATCH(AK26,$AL25:$AL28,0))</f>
        <v>0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officiels'!U28=AT!U26),"E",""))</f>
        <v/>
      </c>
      <c r="R26" s="98" t="str">
        <f>IF('Résultats officiels'!O26=0,"",IF(AND(U26='Résultats officiels'!U26,'Résultats officiels'!U27=AT!U27),"A",""))</f>
        <v/>
      </c>
      <c r="S26" s="286" t="str">
        <f>IF(O26=0,"",IF(AND(R26="A",O26='Résultats officiels'!O26),1,IF(AND(AT!R27="A",AT!O26='Résultats officiels'!O28),1,"")))</f>
        <v/>
      </c>
      <c r="T26" s="287" t="str">
        <f>IF(O26=0,"",IF(AND(R26="A",O26='Résultats officiels'!O26,V26='Résultats officiels'!V26,'Résultats officiels'!V27=AT!V27),1,IF(AND(AT!R27="A",AT!O26='Résultats officiels'!O28,AT!V26='Résultats officiels'!V28,'Résultats officiels'!V29=AT!V27),1,"")))</f>
        <v/>
      </c>
      <c r="U26" s="125" t="str">
        <f>IF(100*V8+W8&gt;100*V9+W9,U8,IF(100*V8+W8&lt;100*V9+W9,U9,CONCATENATE(U8," ou ",U9)))</f>
        <v>A1 ou B2</v>
      </c>
      <c r="V26" s="150"/>
      <c r="W26" s="100"/>
      <c r="X26" s="95">
        <f>IF(100*V8+W8&gt;100*V9+W9,1,IF(100*V8+W8&lt;100*V9+W9,1,0))</f>
        <v>0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1</v>
      </c>
      <c r="AJ26" s="18">
        <f>ROUND(AK26,0)</f>
        <v>2</v>
      </c>
      <c r="AK26" s="19">
        <f>MAX(MIN(AL25:AL27),MIN(AL25,AL26,AL28),MIN(AL25,AL27,AL28),MIN(AL26:AL28))</f>
        <v>2.46</v>
      </c>
      <c r="AL26" s="28">
        <f>SUM(BD26:BG26)+2.46</f>
        <v>2.46</v>
      </c>
      <c r="AM26" s="21" t="str">
        <f>G24</f>
        <v>Australie</v>
      </c>
      <c r="AN26" s="22">
        <f>SUM(AR26:AU26)</f>
        <v>0</v>
      </c>
      <c r="AO26" s="23">
        <f>F24+F27+E29</f>
        <v>0</v>
      </c>
      <c r="AP26" s="22">
        <f>E24+E27+F29</f>
        <v>0</v>
      </c>
      <c r="AQ26" s="24">
        <f>AO26-AP26</f>
        <v>0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0</v>
      </c>
      <c r="BA26" s="22">
        <f>10000*(AR26+AU26)+(F24-E24+F27-E27)*100+(F24+F27)</f>
        <v>0</v>
      </c>
      <c r="BB26" s="22" t="s">
        <v>73</v>
      </c>
      <c r="BC26" s="24">
        <f>10000*(AT26+AU26)+(F27-E27+E29-F29)*100+(F27+E29)</f>
        <v>0</v>
      </c>
      <c r="BD26" s="29">
        <f>-BE25</f>
        <v>0</v>
      </c>
      <c r="BE26" s="22" t="s">
        <v>73</v>
      </c>
      <c r="BF26" s="25">
        <f>IF($AN26&gt;$AN27,-0.5,IF($AN27&gt;$AN26,0.5,IF(AX26,-0.5,IF(AW27,0.5,BV26))))</f>
        <v>0</v>
      </c>
      <c r="BG26" s="26">
        <f>IF($AN26&gt;$AN28,-0.5,IF($AN28&gt;$AN26,0.5,IF(AY26,-0.5,IF(AW28,0.5,BW26))))</f>
        <v>0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officiels'!H27,AT!E27='Résultats officiels'!E27,'Résultats officiels'!F27=AT!F27),1,""))</f>
        <v/>
      </c>
      <c r="D27" s="68" t="str">
        <f>G25</f>
        <v>Danemark</v>
      </c>
      <c r="E27" s="149"/>
      <c r="F27" s="149"/>
      <c r="G27" s="73" t="str">
        <f>G24</f>
        <v>Australie</v>
      </c>
      <c r="H27" s="95">
        <f t="shared" si="0"/>
        <v>0</v>
      </c>
      <c r="I27" s="106">
        <f>AI27</f>
        <v>1</v>
      </c>
      <c r="J27" s="68" t="str">
        <f>INDEX(AM25:AM28,MATCH(AK27,$AL25:$AL28,0))</f>
        <v>Pérou</v>
      </c>
      <c r="K27" s="111">
        <f>INDEX(AN25:AN28,MATCH(AK27,$AL25:$AL28,0))</f>
        <v>0</v>
      </c>
      <c r="L27" s="112">
        <f>INDEX(AO25:AO28,MATCH(AK27,$AL25:$AL28,0))</f>
        <v>0</v>
      </c>
      <c r="M27" s="111">
        <f>INDEX(AP25:AP28,MATCH(AK27,$AL25:$AL28,0))</f>
        <v>0</v>
      </c>
      <c r="N27" s="113">
        <f>INDEX(AQ25:AQ28,MATCH(AK27,$AL25:$AL28,0))</f>
        <v>0</v>
      </c>
      <c r="O27" s="293"/>
      <c r="P27" s="293"/>
      <c r="Q27" s="97" t="str">
        <f>IF(AND('Résultats officiels'!O26&gt;0,U27='Résultats officiels'!U27),"E",IF(AND('Résultats officiels'!O28&gt;0,'Résultats officiels'!U29=AT!U27),"E",""))</f>
        <v/>
      </c>
      <c r="R27" s="98" t="str">
        <f>IF('Résultats officiels'!O28=0,"",IF(AND(U26='Résultats officiels'!U28,'Résultats officiels'!U29=AT!U27),"A",""))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C1 ou D2</v>
      </c>
      <c r="V27" s="151"/>
      <c r="W27" s="100"/>
      <c r="X27" s="95">
        <f>IF(100*V10+W10&gt;100*V11+W11,1,IF(100*V10+W10&lt;100*V11+W11,1,0))</f>
        <v>0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1</v>
      </c>
      <c r="AJ27" s="18">
        <f>ROUND(AK27,0)</f>
        <v>2</v>
      </c>
      <c r="AK27" s="19">
        <f>MIN(MAX(AL25:AL27),MAX(AL25,AL26,AL28),MAX(AL25,AL27,AL28),MAX(AL26:AL28))</f>
        <v>2.4700000000000002</v>
      </c>
      <c r="AL27" s="28">
        <f>SUM(BD27:BG27)+2.47</f>
        <v>2.4700000000000002</v>
      </c>
      <c r="AM27" s="21" t="str">
        <f>D25</f>
        <v>Pérou</v>
      </c>
      <c r="AN27" s="22">
        <f>SUM(AR27:AU27)</f>
        <v>0</v>
      </c>
      <c r="AO27" s="23">
        <f>E25+F26+F29</f>
        <v>0</v>
      </c>
      <c r="AP27" s="22">
        <f>F25+E26+E29</f>
        <v>0</v>
      </c>
      <c r="AQ27" s="24">
        <f>AO27-AP27</f>
        <v>0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0</v>
      </c>
      <c r="BA27" s="22" t="s">
        <v>73</v>
      </c>
      <c r="BB27" s="22">
        <f>10000*(AR27+AU27)+(E25-F25+F26-E26)*100+(E25+F26)</f>
        <v>0</v>
      </c>
      <c r="BC27" s="24">
        <f>10000*(AS27+AU27)+(E25-F25+F29-E29)*100+(E25+F29)</f>
        <v>0</v>
      </c>
      <c r="BD27" s="29">
        <f>-BF25</f>
        <v>0</v>
      </c>
      <c r="BE27" s="25">
        <f>-BF26</f>
        <v>0</v>
      </c>
      <c r="BF27" s="25" t="s">
        <v>73</v>
      </c>
      <c r="BG27" s="26">
        <f>IF($AN27&gt;$AN28,-0.5,IF($AN28&gt;$AN27,0.5,IF(AY27,-0.5,IF(AX28,0.5,BW27))))</f>
        <v>0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officiels'!H28,AT!E28='Résultats officiels'!E28,'Résultats officiels'!F28=AT!F28),1,""))</f>
        <v/>
      </c>
      <c r="D28" s="68" t="str">
        <f>G25</f>
        <v>Danemark</v>
      </c>
      <c r="E28" s="149"/>
      <c r="F28" s="149"/>
      <c r="G28" s="73" t="str">
        <f>D24</f>
        <v>France</v>
      </c>
      <c r="H28" s="95">
        <f t="shared" si="0"/>
        <v>0</v>
      </c>
      <c r="I28" s="114">
        <f>AI28</f>
        <v>1</v>
      </c>
      <c r="J28" s="71" t="str">
        <f>INDEX(AM25:AM28,MATCH(AK28,$AL25:$AL28,0))</f>
        <v>Danemark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0</v>
      </c>
      <c r="N28" s="117">
        <f>INDEX(AQ25:AQ28,MATCH(AK28,$AL25:$AL28,0))</f>
        <v>0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officiels'!U26=AT!U28),"E",""))</f>
        <v/>
      </c>
      <c r="R28" s="98" t="str">
        <f>IF('Résultats officiels'!O28=0,"",IF(AND(U28='Résultats officiels'!U28,'Résultats officiels'!U29=AT!U29),"A",""))</f>
        <v/>
      </c>
      <c r="S28" s="286" t="str">
        <f>IF(O28=0,"",IF(AND(R28="A",O28='Résultats officiels'!O28),1,IF(AND(AT!R29="A",AT!O28='Résultats officiels'!O26),1,"")))</f>
        <v/>
      </c>
      <c r="T28" s="287" t="str">
        <f>IF(O28=0,"",IF(AND(R28="A",O28='Résultats officiels'!O28,V28='Résultats officiels'!V28,'Résultats officiels'!V29=AT!V29),1,IF(AND(AT!R29="A",AT!O28='Résultats officiels'!O26,AT!V28='Résultats officiels'!V26,'Résultats officiels'!V27=AT!V29),1,"")))</f>
        <v/>
      </c>
      <c r="U28" s="125" t="str">
        <f>IF(100*V12+W12&gt;100*V13+W13,U12,IF(100*V12+W12&lt;100*V13+W13,U13,CONCATENATE(U12," ou ",U13)))</f>
        <v>B1 ou A2</v>
      </c>
      <c r="V28" s="150"/>
      <c r="W28" s="100"/>
      <c r="X28" s="95">
        <f>IF(100*V12+W12&gt;100*V13+W13,1,IF(100*V12+W12&lt;100*V13+W13,1,0))</f>
        <v>0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1</v>
      </c>
      <c r="AJ28" s="18">
        <f>ROUND(AK28,0)</f>
        <v>2</v>
      </c>
      <c r="AK28" s="19">
        <f>MAX(AL25:AL28)</f>
        <v>2.48</v>
      </c>
      <c r="AL28" s="30">
        <f>SUM(BD28:BG28)+2.48</f>
        <v>2.48</v>
      </c>
      <c r="AM28" s="31" t="str">
        <f>G25</f>
        <v>Danemark</v>
      </c>
      <c r="AN28" s="27">
        <f>SUM(AR28:AU28)</f>
        <v>0</v>
      </c>
      <c r="AO28" s="32">
        <f>F25+E27+E28</f>
        <v>0</v>
      </c>
      <c r="AP28" s="27">
        <f>E25+F27+F28</f>
        <v>0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0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0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0</v>
      </c>
      <c r="BB28" s="27">
        <f>10000*(AR28+AT28)+(E28-F28+F25-E25)*100+(E28+F25)</f>
        <v>0</v>
      </c>
      <c r="BC28" s="33">
        <f>10000*(AS28+AT28)+(E27-F27+F25-E25)*100+(E27+F25)</f>
        <v>0</v>
      </c>
      <c r="BD28" s="34">
        <f>-BG25</f>
        <v>0</v>
      </c>
      <c r="BE28" s="35">
        <f>-BG26</f>
        <v>0</v>
      </c>
      <c r="BF28" s="35">
        <f>-BG27</f>
        <v>0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officiels'!H29,AT!E29='Résultats officiels'!E29,'Résultats officiels'!F29=AT!F29),1,""))</f>
        <v/>
      </c>
      <c r="D29" s="71" t="str">
        <f>G24</f>
        <v>Australie</v>
      </c>
      <c r="E29" s="149"/>
      <c r="F29" s="149"/>
      <c r="G29" s="74" t="str">
        <f>D25</f>
        <v>Pérou</v>
      </c>
      <c r="H29" s="95">
        <f t="shared" si="0"/>
        <v>0</v>
      </c>
      <c r="I29" s="118"/>
      <c r="J29" s="119" t="str">
        <f>IF(OR(I27&lt;3,I26&lt;2),"TIRAGE AU SORT !!!"," ")</f>
        <v>TIRAGE AU SORT !!!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officiels'!U27=AT!U29),"E",""))</f>
        <v/>
      </c>
      <c r="R29" s="98" t="str">
        <f>IF('Résultats officiels'!O26=0,"",IF(AND(U28='Résultats officiels'!U26,'Résultats officiels'!U27=AT!U29),"A",""))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D1 ou C2</v>
      </c>
      <c r="V29" s="151"/>
      <c r="W29" s="100"/>
      <c r="X29" s="95">
        <f>IF(100*V14+W14&gt;100*V15+W15,1,IF(100*V14+W14&lt;100*V15+W15,1,0))</f>
        <v>0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officiels'!U32=AT!U30),"E",""))</f>
        <v/>
      </c>
      <c r="R30" s="98" t="str">
        <f>IF('Résultats officiels'!O30=0,"",IF(AND(U30='Résultats officiels'!U30,'Résultats officiels'!U31=AT!U31),"A",""))</f>
        <v/>
      </c>
      <c r="S30" s="286" t="str">
        <f>IF(O30=0,"",IF(AND(R30="A",O30='Résultats officiels'!O30),1,IF(AND(AT!R31="A",AT!O30='Résultats officiels'!O32),1,"")))</f>
        <v/>
      </c>
      <c r="T30" s="287" t="str">
        <f>IF(O30=0,"",IF(AND(R30="A",O30='Résultats officiels'!O30,V30='Résultats officiels'!V30,'Résultats officiels'!V31=AT!V31),1,IF(AND(AT!R31="A",AT!O30='Résultats officiels'!O32,AT!V30='Résultats officiels'!V32,'Résultats officiels'!V33=AT!V31),1,"")))</f>
        <v/>
      </c>
      <c r="U30" s="125" t="str">
        <f>IF(100*V16+W16&gt;100*V17+W17,U16,IF(100*V16+W16&lt;100*V17+W17,U17,CONCATENATE(U16," ou ",U17)))</f>
        <v>E1 ou F2</v>
      </c>
      <c r="V30" s="150"/>
      <c r="W30" s="100"/>
      <c r="X30" s="95">
        <f>IF(100*V16+W16&gt;100*V17+W17,1,IF(100*V16+W16&lt;100*V17+W17,1,0))</f>
        <v>0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officiels'!U33=AT!U31),"E",""))</f>
        <v/>
      </c>
      <c r="R31" s="98" t="str">
        <f>IF('Résultats officiels'!O32=0,"",IF(AND(U30='Résultats officiels'!U32,'Résultats officiels'!U33=AT!U31),"A",""))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G1 ou H2</v>
      </c>
      <c r="V31" s="151"/>
      <c r="W31" s="100"/>
      <c r="X31" s="95">
        <f>IF(100*V18+W18&gt;100*V19+W19,1,IF(100*V18+W18&lt;100*V19+W19,1,0))</f>
        <v>0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officiels'!H32,AT!E32='Résultats officiels'!E32,'Résultats officiels'!F32=AT!F32),1,""))</f>
        <v/>
      </c>
      <c r="D32" s="67" t="s">
        <v>94</v>
      </c>
      <c r="E32" s="217"/>
      <c r="F32" s="217"/>
      <c r="G32" s="72" t="s">
        <v>127</v>
      </c>
      <c r="H32" s="95">
        <f t="shared" si="0"/>
        <v>0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officiels'!U30=AT!U32),"E",""))</f>
        <v/>
      </c>
      <c r="R32" s="98" t="str">
        <f>IF('Résultats officiels'!O32=0,"",IF(AND(U32='Résultats officiels'!U32,'Résultats officiels'!U33=AT!U33),"A",""))</f>
        <v/>
      </c>
      <c r="S32" s="286" t="str">
        <f>IF(O32=0,"",IF(AND(R32="A",O32='Résultats officiels'!O32),1,IF(AND(AT!R33="A",AT!O32='Résultats officiels'!O30),1,"")))</f>
        <v/>
      </c>
      <c r="T32" s="287" t="str">
        <f>IF(O32=0,"",IF(AND(R32="A",O32='Résultats officiels'!O32,V32='Résultats officiels'!V32,'Résultats officiels'!V33=AT!V33),1,IF(AND(AT!R33="A",AT!O32='Résultats officiels'!O30,AT!V32='Résultats officiels'!V30,'Résultats officiels'!V31=AT!V33),1,"")))</f>
        <v/>
      </c>
      <c r="U32" s="125" t="str">
        <f>IF(100*V20+W20&gt;100*V21+W21,U20,IF(100*V20+W20&lt;100*V21+W21,U21,CONCATENATE(U20," ou ",U21)))</f>
        <v>F1 ou E2</v>
      </c>
      <c r="V32" s="150"/>
      <c r="W32" s="100"/>
      <c r="X32" s="95">
        <f>IF(100*V20+W20&gt;100*V21+W21,1,IF(100*V20+W20&lt;100*V21+W21,1,0))</f>
        <v>0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officiels'!H33,AT!E33='Résultats officiels'!E33,'Résultats officiels'!F33=AT!F33),1,""))</f>
        <v/>
      </c>
      <c r="D33" s="68" t="s">
        <v>37</v>
      </c>
      <c r="E33" s="217"/>
      <c r="F33" s="217"/>
      <c r="G33" s="73" t="s">
        <v>97</v>
      </c>
      <c r="H33" s="95">
        <f t="shared" si="0"/>
        <v>0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0</v>
      </c>
      <c r="L33" s="104">
        <f>INDEX(AO33:AO36,MATCH(AK33,$AL33:$AL36,0))</f>
        <v>0</v>
      </c>
      <c r="M33" s="103">
        <f>INDEX(AP33:AP36,MATCH(AK33,$AL33:$AL36,0))</f>
        <v>0</v>
      </c>
      <c r="N33" s="123">
        <f>INDEX(AQ33:AQ36,MATCH(AK33,$AL33:$AL36,0))</f>
        <v>0</v>
      </c>
      <c r="O33" s="293"/>
      <c r="P33" s="293"/>
      <c r="Q33" s="97" t="str">
        <f>IF(AND('Résultats officiels'!O32&gt;0,U33='Résultats officiels'!U33),"E",IF(AND('Résultats officiels'!O30&gt;0,'Résultats officiels'!U31=AT!U33),"E",""))</f>
        <v/>
      </c>
      <c r="R33" s="98" t="str">
        <f>IF('Résultats officiels'!O30=0,"",IF(AND(U32='Résultats officiels'!U30,'Résultats officiels'!U31=AT!U33),"A",""))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H1 ou G2</v>
      </c>
      <c r="V33" s="151"/>
      <c r="W33" s="100"/>
      <c r="X33" s="95">
        <f>IF(100*V22+W22&gt;100*V23+W23,1,IF(100*V22+W22&lt;100*V23+W23,1,0))</f>
        <v>0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2</v>
      </c>
      <c r="AK33" s="19">
        <f>MIN(AL33:AL36)</f>
        <v>2.4500000000000002</v>
      </c>
      <c r="AL33" s="20">
        <f>SUM(BD33:BG33)+2.45</f>
        <v>2.4500000000000002</v>
      </c>
      <c r="AM33" s="21" t="str">
        <f>D32</f>
        <v>Argentine</v>
      </c>
      <c r="AN33" s="22">
        <f>SUM(AR33:AU33)</f>
        <v>0</v>
      </c>
      <c r="AO33" s="23">
        <f>E32+E34+F36</f>
        <v>0</v>
      </c>
      <c r="AP33" s="22">
        <f>F32+F34+E36</f>
        <v>0</v>
      </c>
      <c r="AQ33" s="24">
        <f>AO33-AP33</f>
        <v>0</v>
      </c>
      <c r="AR33" s="22" t="s">
        <v>73</v>
      </c>
      <c r="AS33" s="22">
        <f>IF(ISBLANK(E32),0,IF(E32&gt;F32,3,IF(E32=F32,1,0)))</f>
        <v>0</v>
      </c>
      <c r="AT33" s="22">
        <f>IF(ISBLANK(E34),0,IF(E34&gt;F34,3,IF(E34=F34,1,0)))</f>
        <v>0</v>
      </c>
      <c r="AU33" s="22">
        <f>IF(ISBLANK(F36),0,IF(F36&gt;E36,3,IF(F36=E36,1,0)))</f>
        <v>0</v>
      </c>
      <c r="AV33" s="23" t="s">
        <v>73</v>
      </c>
      <c r="AW33" s="22" t="b">
        <f>(10*(AQ33-AQ34)+AO33-AO34&gt;0)</f>
        <v>0</v>
      </c>
      <c r="AX33" s="22" t="b">
        <f>10*(AQ33-AQ35)+AO33-AO35&gt;0</f>
        <v>0</v>
      </c>
      <c r="AY33" s="24" t="b">
        <f>10*(AQ33-AQ36)+AO33-AO36&gt;0</f>
        <v>0</v>
      </c>
      <c r="AZ33" s="23">
        <f>10000*(AS33+AT33)+(E34-F34+E32-F32)*100+(E34+E32)</f>
        <v>0</v>
      </c>
      <c r="BA33" s="22">
        <f>10000*(AS33+AU33)+(E32-F32+F36-E36)*100+(E32+F36)</f>
        <v>0</v>
      </c>
      <c r="BB33" s="22">
        <f>10000*(AT33+AU33)+(F36-E36+E34-F34)*100+(F36+E34)</f>
        <v>0</v>
      </c>
      <c r="BC33" s="24" t="s">
        <v>73</v>
      </c>
      <c r="BD33" s="23" t="s">
        <v>73</v>
      </c>
      <c r="BE33" s="25">
        <f>IF($AN33&gt;$AN34,-0.5,IF($AN34&gt;$AN33,0.5,IF(AW33,-0.5,IF(AV34,0.5,BU33))))</f>
        <v>0</v>
      </c>
      <c r="BF33" s="25">
        <f>IF($AN33&gt;$AN35,-0.5,IF($AN35&gt;$AN33,0.5,IF(AX33,-0.5,IF(AV35,0.5,BV33))))</f>
        <v>0</v>
      </c>
      <c r="BG33" s="26">
        <f>IF($AN33&gt;$AN36,-0.5,IF($AN36&gt;$AN33,0.5,IF(AY33,-0.5,IF(AV36,0.5,BW33))))</f>
        <v>0</v>
      </c>
      <c r="BH33" s="27" t="b">
        <f>AND(AND(AN33=AN34,AN34=AN35,AN35=AN36),AND(AO33=AO34,AO34=AO35,AO35=AO36),AND(AP33=AP34,AP34=AP35,AP35=AP36))</f>
        <v>1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0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officiels'!H34,AT!E34='Résultats officiels'!E34,'Résultats officiels'!F34=AT!F34),1,""))</f>
        <v/>
      </c>
      <c r="D34" s="68" t="str">
        <f>D32</f>
        <v>Argentine</v>
      </c>
      <c r="E34" s="149"/>
      <c r="F34" s="149"/>
      <c r="G34" s="73" t="str">
        <f>D33</f>
        <v>Croatie</v>
      </c>
      <c r="H34" s="95">
        <f t="shared" si="0"/>
        <v>0</v>
      </c>
      <c r="I34" s="106">
        <f>AI34</f>
        <v>1</v>
      </c>
      <c r="J34" s="124" t="str">
        <f>INDEX(AM33:AM36,MATCH(AK34,$AL33:$AL36,0))</f>
        <v>Islande</v>
      </c>
      <c r="K34" s="108">
        <f>INDEX(AN33:AN36,MATCH(AK34,$AL33:$AL36,0))</f>
        <v>0</v>
      </c>
      <c r="L34" s="109">
        <f>INDEX(AO33:AO36,MATCH(AK34,$AL33:$AL36,0))</f>
        <v>0</v>
      </c>
      <c r="M34" s="108">
        <f>INDEX(AP33:AP36,MATCH(AK34,$AL33:$AL36,0))</f>
        <v>0</v>
      </c>
      <c r="N34" s="110">
        <f>INDEX(AQ33:AQ36,MATCH(AK34,$AL33:$AL36,0))</f>
        <v>0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1</v>
      </c>
      <c r="AJ34" s="18">
        <f>ROUND(AK34,0)</f>
        <v>2</v>
      </c>
      <c r="AK34" s="19">
        <f>MAX(MIN(AL33:AL35),MIN(AL33,AL34,AL36),MIN(AL33,AL35,AL36),MIN(AL34:AL36))</f>
        <v>2.46</v>
      </c>
      <c r="AL34" s="28">
        <f>SUM(BD34:BG34)+2.46</f>
        <v>2.46</v>
      </c>
      <c r="AM34" s="21" t="str">
        <f>G32</f>
        <v>Islande</v>
      </c>
      <c r="AN34" s="22">
        <f>SUM(AR34:AU34)</f>
        <v>0</v>
      </c>
      <c r="AO34" s="23">
        <f>F32+F35+E37</f>
        <v>0</v>
      </c>
      <c r="AP34" s="22">
        <f>E32+E35+F37</f>
        <v>0</v>
      </c>
      <c r="AQ34" s="24">
        <f>AO34-AP34</f>
        <v>0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0</v>
      </c>
      <c r="BA34" s="22">
        <f>10000*(AR34+AU34)+(F32-E32+F35-E35)*100+(F32+F35)</f>
        <v>0</v>
      </c>
      <c r="BB34" s="22" t="s">
        <v>73</v>
      </c>
      <c r="BC34" s="24">
        <f>10000*(AT34+AU34)+(F35-E35+E37-F37)*100+(F35+E37)</f>
        <v>0</v>
      </c>
      <c r="BD34" s="29">
        <f>-BE33</f>
        <v>0</v>
      </c>
      <c r="BE34" s="22" t="s">
        <v>73</v>
      </c>
      <c r="BF34" s="25">
        <f>IF($AN34&gt;$AN35,-0.5,IF($AN35&gt;$AN34,0.5,IF(AX34,-0.5,IF(AW35,0.5,BV34))))</f>
        <v>0</v>
      </c>
      <c r="BG34" s="26">
        <f>IF($AN34&gt;$AN36,-0.5,IF($AN36&gt;$AN34,0.5,IF(AY34,-0.5,IF(AW36,0.5,BW34))))</f>
        <v>0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officiels'!H35,AT!E35='Résultats officiels'!E35,'Résultats officiels'!F35=AT!F35),1,""))</f>
        <v/>
      </c>
      <c r="D35" s="68" t="str">
        <f>G33</f>
        <v>Nigéria</v>
      </c>
      <c r="E35" s="149"/>
      <c r="F35" s="149"/>
      <c r="G35" s="73" t="str">
        <f>G32</f>
        <v>Islande</v>
      </c>
      <c r="H35" s="95">
        <f t="shared" si="0"/>
        <v>0</v>
      </c>
      <c r="I35" s="106">
        <f>AI35</f>
        <v>1</v>
      </c>
      <c r="J35" s="68" t="str">
        <f>INDEX(AM33:AM36,MATCH(AK35,$AL33:$AL36,0))</f>
        <v>Croatie</v>
      </c>
      <c r="K35" s="111">
        <f>INDEX(AN33:AN36,MATCH(AK35,$AL33:$AL36,0))</f>
        <v>0</v>
      </c>
      <c r="L35" s="112">
        <f>INDEX(AO33:AO36,MATCH(AK35,$AL33:$AL36,0))</f>
        <v>0</v>
      </c>
      <c r="M35" s="111">
        <f>INDEX(AP33:AP36,MATCH(AK35,$AL33:$AL36,0))</f>
        <v>0</v>
      </c>
      <c r="N35" s="113">
        <f>INDEX(AQ33:AQ36,MATCH(AK35,$AL33:$AL36,0))</f>
        <v>0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1</v>
      </c>
      <c r="AJ35" s="18">
        <f>ROUND(AK35,0)</f>
        <v>2</v>
      </c>
      <c r="AK35" s="19">
        <f>MIN(MAX(AL33:AL35),MAX(AL33,AL34,AL36),MAX(AL33,AL35,AL36),MAX(AL34:AL36))</f>
        <v>2.4700000000000002</v>
      </c>
      <c r="AL35" s="28">
        <f>SUM(BD35:BG35)+2.47</f>
        <v>2.4700000000000002</v>
      </c>
      <c r="AM35" s="21" t="str">
        <f>D33</f>
        <v>Croatie</v>
      </c>
      <c r="AN35" s="22">
        <f>SUM(AR35:AU35)</f>
        <v>0</v>
      </c>
      <c r="AO35" s="23">
        <f>E33+F34+F37</f>
        <v>0</v>
      </c>
      <c r="AP35" s="22">
        <f>F33+E34+E37</f>
        <v>0</v>
      </c>
      <c r="AQ35" s="24">
        <f>AO35-AP35</f>
        <v>0</v>
      </c>
      <c r="AR35" s="22">
        <f>IF(ISBLANK(F34),0,IF(AT33=3,0,IF(AT33=1,1,3)))</f>
        <v>0</v>
      </c>
      <c r="AS35" s="22">
        <f>IF(ISBLANK(F37),0,IF(F37&gt;E37,3,IF(F37=E37,1,0)))</f>
        <v>0</v>
      </c>
      <c r="AT35" s="22" t="s">
        <v>73</v>
      </c>
      <c r="AU35" s="22">
        <f>IF(ISBLANK(E33),0,IF(E33&gt;F33,3,IF(E33=F33,1,0)))</f>
        <v>0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0</v>
      </c>
      <c r="BA35" s="22" t="s">
        <v>73</v>
      </c>
      <c r="BB35" s="22">
        <f>10000*(AR35+AU35)+(E33-F33+F34-E34)*100+(E33+F34)</f>
        <v>0</v>
      </c>
      <c r="BC35" s="24">
        <f>10000*(AS35+AU35)+(E33-F33+F37-E37)*100+(E33+F37)</f>
        <v>0</v>
      </c>
      <c r="BD35" s="29">
        <f>-BF33</f>
        <v>0</v>
      </c>
      <c r="BE35" s="25">
        <f>-BF34</f>
        <v>0</v>
      </c>
      <c r="BF35" s="25" t="s">
        <v>73</v>
      </c>
      <c r="BG35" s="26">
        <f>IF($AN35&gt;$AN36,-0.5,IF($AN36&gt;$AN35,0.5,IF(AY35,-0.5,IF(AX36,0.5,BW35))))</f>
        <v>0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 t="str">
        <f>IF(H36=0,"",IF(H36='Résultats officiels'!H36,1,""))</f>
        <v/>
      </c>
      <c r="C36" s="75" t="str">
        <f>IF(H36=0,"",IF(AND(H36='Résultats officiels'!H36,AT!E36='Résultats officiels'!E36,'Résultats officiels'!F36=AT!F36),1,""))</f>
        <v/>
      </c>
      <c r="D36" s="68" t="str">
        <f>G33</f>
        <v>Nigéria</v>
      </c>
      <c r="E36" s="149"/>
      <c r="F36" s="149"/>
      <c r="G36" s="73" t="str">
        <f>D32</f>
        <v>Argentine</v>
      </c>
      <c r="H36" s="95">
        <f t="shared" si="0"/>
        <v>0</v>
      </c>
      <c r="I36" s="114">
        <f>AI36</f>
        <v>1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0</v>
      </c>
      <c r="M36" s="115">
        <f>INDEX(AP33:AP36,MATCH(AK36,$AL33:$AL36,0))</f>
        <v>0</v>
      </c>
      <c r="N36" s="117">
        <f>INDEX(AQ33:AQ36,MATCH(AK36,$AL33:$AL36,0))</f>
        <v>0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officiels'!U38=AT!U36),"E",""))</f>
        <v/>
      </c>
      <c r="R36" s="98" t="str">
        <f>IF('Résultats officiels'!O36=0,"",IF(AND(U36='Résultats officiels'!U36,'Résultats officiels'!U37=AT!U37),"A",""))</f>
        <v/>
      </c>
      <c r="S36" s="286" t="str">
        <f>IF(O36=0,"",IF(AND(R36="A",O36='Résultats officiels'!O36),1,IF(AND(AT!R37="A",AT!O36='Résultats officiels'!O38),1,"")))</f>
        <v/>
      </c>
      <c r="T36" s="297" t="str">
        <f>IF(O36=0,"",IF(AND(R36="A",O36='Résultats officiels'!O36,V36='Résultats officiels'!V36,'Résultats officiels'!V37=AT!V37),1,IF(AND(AT!R37="A",AT!O36='Résultats officiels'!O38,AT!V36='Résultats officiels'!V38,'Résultats officiels'!V39=AT!V37),1,"")))</f>
        <v/>
      </c>
      <c r="U36" s="128" t="str">
        <f>IF(100*V26+W26&gt;100*V27+W27,U26,IF(100*V26+W26&lt;100*V27+W27,U27,IF(X27*X26=1,"-",CONCATENATE(U26," ou ",U27))))</f>
        <v>A1 ou B2 ou C1 ou D2</v>
      </c>
      <c r="V36" s="150"/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1</v>
      </c>
      <c r="AJ36" s="18">
        <f>ROUND(AK36,0)</f>
        <v>2</v>
      </c>
      <c r="AK36" s="19">
        <f>MAX(AL33:AL36)</f>
        <v>2.48</v>
      </c>
      <c r="AL36" s="30">
        <f>SUM(BD36:BG36)+2.48</f>
        <v>2.48</v>
      </c>
      <c r="AM36" s="31" t="str">
        <f>G33</f>
        <v>Nigéria</v>
      </c>
      <c r="AN36" s="27">
        <f>SUM(AR36:AU36)</f>
        <v>0</v>
      </c>
      <c r="AO36" s="32">
        <f>F33+E35+E36</f>
        <v>0</v>
      </c>
      <c r="AP36" s="27">
        <f>E33+F35+F36</f>
        <v>0</v>
      </c>
      <c r="AQ36" s="33">
        <f>AO36-AP36</f>
        <v>0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0</v>
      </c>
      <c r="BB36" s="27">
        <f>10000*(AR36+AT36)+(E36-F36+F33-E33)*100+(E36+F33)</f>
        <v>0</v>
      </c>
      <c r="BC36" s="33">
        <f>10000*(AS36+AT36)+(E35-F35+F33-E33)*100+(E35+F33)</f>
        <v>0</v>
      </c>
      <c r="BD36" s="34">
        <f>-BG33</f>
        <v>0</v>
      </c>
      <c r="BE36" s="35">
        <f>-BG34</f>
        <v>0</v>
      </c>
      <c r="BF36" s="35">
        <f>-BG35</f>
        <v>0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officiels'!H37,AT!E37='Résultats officiels'!E37,'Résultats officiels'!F37=AT!F37),1,""))</f>
        <v/>
      </c>
      <c r="D37" s="71" t="str">
        <f>G32</f>
        <v>Islande</v>
      </c>
      <c r="E37" s="149"/>
      <c r="F37" s="149"/>
      <c r="G37" s="74" t="str">
        <f>D33</f>
        <v>Croatie</v>
      </c>
      <c r="H37" s="95">
        <f t="shared" si="0"/>
        <v>0</v>
      </c>
      <c r="I37" s="118"/>
      <c r="J37" s="119" t="str">
        <f>IF(OR(I35&lt;3,I34&lt;2),"TIRAGE AU SORT !!!"," ")</f>
        <v>TIRAGE AU SORT !!!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officiels'!U39=AT!U37),"E",""))</f>
        <v/>
      </c>
      <c r="R37" s="98" t="str">
        <f>IF('Résultats officiels'!O38=0,"",IF(AND(U36='Résultats officiels'!U38,'Résultats officiels'!U39=AT!U37),"A",""))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B1 ou A2 ou D1 ou C2</v>
      </c>
      <c r="V37" s="151"/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officiels'!U36=AT!U38),"E",""))</f>
        <v/>
      </c>
      <c r="R38" s="98" t="str">
        <f>IF('Résultats officiels'!O38=0,"",IF(AND(U38='Résultats officiels'!U38,'Résultats officiels'!U39=AT!U39),"A",""))</f>
        <v/>
      </c>
      <c r="S38" s="286" t="str">
        <f>IF(O38=0,"",IF(AND(R38="A",O38='Résultats officiels'!O38),1,IF(AND(AT!R39="A",AT!O38='Résultats officiels'!O36),1,"")))</f>
        <v/>
      </c>
      <c r="T38" s="297" t="str">
        <f>IF(O38=0,"",IF(AND(R38="A",O38='Résultats officiels'!O38,V38='Résultats officiels'!V38,'Résultats officiels'!V39=AT!V39),1,IF(AND(AT!R39="A",AT!O38='Résultats officiels'!O36,AT!V38='Résultats officiels'!V36,'Résultats officiels'!V37=AT!V39),1,"")))</f>
        <v/>
      </c>
      <c r="U38" s="125" t="str">
        <f>IF(100*V28+W28&gt;100*V29+W29,U28,IF(100*V28+W28&lt;100*V29+W29,U29,IF(X30*X31=1,"-",CONCATENATE(U28," ou ",U29))))</f>
        <v>B1 ou A2 ou D1 ou C2</v>
      </c>
      <c r="V38" s="150"/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officiels'!U37=AT!U39),"E",""))</f>
        <v/>
      </c>
      <c r="R39" s="98" t="str">
        <f>IF('Résultats officiels'!O36=0,"",IF(AND(U38='Résultats officiels'!U36,'Résultats officiels'!U37=AT!U39),"A",""))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F1 ou E2 ou H1 ou G2</v>
      </c>
      <c r="V39" s="151"/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officiels'!H40,AT!E40='Résultats officiels'!E40,'Résultats officiels'!F40=AT!F40),1,""))</f>
        <v/>
      </c>
      <c r="D40" s="67" t="s">
        <v>83</v>
      </c>
      <c r="E40" s="217"/>
      <c r="F40" s="217"/>
      <c r="G40" s="72" t="s">
        <v>128</v>
      </c>
      <c r="H40" s="95">
        <f t="shared" si="0"/>
        <v>0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officiels'!H41,AT!E41='Résultats officiels'!E41,'Résultats officiels'!F41=AT!F41),1,""))</f>
        <v/>
      </c>
      <c r="D41" s="68" t="s">
        <v>36</v>
      </c>
      <c r="E41" s="217"/>
      <c r="F41" s="217"/>
      <c r="G41" s="73" t="s">
        <v>87</v>
      </c>
      <c r="H41" s="95">
        <f t="shared" si="0"/>
        <v>0</v>
      </c>
      <c r="I41" s="101">
        <f>AI41</f>
        <v>1</v>
      </c>
      <c r="J41" s="122" t="str">
        <f>INDEX(AM41:AM44,MATCH(AK41,$AL41:$AL44,0))</f>
        <v>Costa Rica</v>
      </c>
      <c r="K41" s="103">
        <f>INDEX(AN41:AN44,MATCH(AK41,$AL41:$AL44,0))</f>
        <v>0</v>
      </c>
      <c r="L41" s="104">
        <f>INDEX(AO41:AO44,MATCH(AK41,$AL41:$AL44,0))</f>
        <v>0</v>
      </c>
      <c r="M41" s="103">
        <f>INDEX(AP41:AP44,MATCH(AK41,$AL41:$AL44,0))</f>
        <v>0</v>
      </c>
      <c r="N41" s="123">
        <f>INDEX(AQ41:AQ44,MATCH(AK41,$AL41:$AL44,0))</f>
        <v>0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2</v>
      </c>
      <c r="AK41" s="19">
        <f>MIN(AL41:AL44)</f>
        <v>2.4500000000000002</v>
      </c>
      <c r="AL41" s="20">
        <f>SUM(BD41:BG41)+2.45</f>
        <v>2.4500000000000002</v>
      </c>
      <c r="AM41" s="21" t="str">
        <f>D40</f>
        <v>Costa Rica</v>
      </c>
      <c r="AN41" s="22">
        <f>SUM(AR41:AU41)</f>
        <v>0</v>
      </c>
      <c r="AO41" s="23">
        <f>E40+E42+F44</f>
        <v>0</v>
      </c>
      <c r="AP41" s="22">
        <f>F40+F42+E44</f>
        <v>0</v>
      </c>
      <c r="AQ41" s="24">
        <f>AO41-AP41</f>
        <v>0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0</v>
      </c>
      <c r="BA41" s="22">
        <f>10000*(AS41+AU41)+(E40-F40+F44-E44)*100+(E40+F44)</f>
        <v>0</v>
      </c>
      <c r="BB41" s="22">
        <f>10000*(AT41+AU41)+(F44-E44+E42-F42)*100+(F44+E42)</f>
        <v>0</v>
      </c>
      <c r="BC41" s="24" t="s">
        <v>73</v>
      </c>
      <c r="BD41" s="23" t="s">
        <v>73</v>
      </c>
      <c r="BE41" s="25">
        <f>IF($AN41&gt;$AN42,-0.5,IF($AN42&gt;$AN41,0.5,IF(AW41,-0.5,IF(AV42,0.5,BU41))))</f>
        <v>0</v>
      </c>
      <c r="BF41" s="25">
        <f>IF($AN41&gt;$AN43,-0.5,IF($AN43&gt;$AN41,0.5,IF(AX41,-0.5,IF(AV43,0.5,BV41))))</f>
        <v>0</v>
      </c>
      <c r="BG41" s="26">
        <f>IF($AN41&gt;$AN44,-0.5,IF($AN44&gt;$AN41,0.5,IF(AY41,-0.5,IF(AV44,0.5,BW41))))</f>
        <v>0</v>
      </c>
      <c r="BH41" s="27" t="b">
        <f>AND(AND(AN41=AN42,AN42=AN43,AN43=AN44),AND(AO41=AO42,AO42=AO43,AO43=AO44),AND(AP41=AP42,AP42=AP43,AP43=AP44))</f>
        <v>1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0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 t="str">
        <f>IF(H42=0,"",IF(H42='Résultats officiels'!H42,1,""))</f>
        <v/>
      </c>
      <c r="C42" s="75" t="str">
        <f>IF(H42=0,"",IF(AND(H42='Résultats officiels'!H42,AT!E42='Résultats officiels'!E42,'Résultats officiels'!F42=AT!F42),1,""))</f>
        <v/>
      </c>
      <c r="D42" s="68" t="str">
        <f>D40</f>
        <v>Costa Rica</v>
      </c>
      <c r="E42" s="149"/>
      <c r="F42" s="149"/>
      <c r="G42" s="73" t="str">
        <f>D41</f>
        <v>Brésil</v>
      </c>
      <c r="H42" s="95">
        <f t="shared" si="0"/>
        <v>0</v>
      </c>
      <c r="I42" s="106">
        <f>AI42</f>
        <v>1</v>
      </c>
      <c r="J42" s="124" t="str">
        <f>INDEX(AM41:AM44,MATCH(AK42,$AL41:$AL44,0))</f>
        <v>Serbie</v>
      </c>
      <c r="K42" s="108">
        <f>INDEX(AN41:AN44,MATCH(AK42,$AL41:$AL44,0))</f>
        <v>0</v>
      </c>
      <c r="L42" s="109">
        <f>INDEX(AO41:AO44,MATCH(AK42,$AL41:$AL44,0))</f>
        <v>0</v>
      </c>
      <c r="M42" s="108">
        <f>INDEX(AP41:AP44,MATCH(AK42,$AL41:$AL44,0))</f>
        <v>0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1</v>
      </c>
      <c r="AJ42" s="18">
        <f>ROUND(AK42,0)</f>
        <v>2</v>
      </c>
      <c r="AK42" s="19">
        <f>MAX(MIN(AL41:AL43),MIN(AL41,AL42,AL44),MIN(AL41,AL43,AL44),MIN(AL42:AL44))</f>
        <v>2.46</v>
      </c>
      <c r="AL42" s="28">
        <f>SUM(BD42:BG42)+2.46</f>
        <v>2.46</v>
      </c>
      <c r="AM42" s="21" t="str">
        <f>G40</f>
        <v>Serbie</v>
      </c>
      <c r="AN42" s="22">
        <f>SUM(AR42:AU42)</f>
        <v>0</v>
      </c>
      <c r="AO42" s="23">
        <f>F40+F43+E45</f>
        <v>0</v>
      </c>
      <c r="AP42" s="22">
        <f>E40+E43+F45</f>
        <v>0</v>
      </c>
      <c r="AQ42" s="24">
        <f>AO42-AP42</f>
        <v>0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0</v>
      </c>
      <c r="BA42" s="22">
        <f>10000*(AR42+AU42)+(F40-E40+F43-E43)*100+(F40+F43)</f>
        <v>0</v>
      </c>
      <c r="BB42" s="22" t="s">
        <v>73</v>
      </c>
      <c r="BC42" s="24">
        <f>10000*(AT42+AU42)+(F43-E43+E45-F45)*100+(F43+E45)</f>
        <v>0</v>
      </c>
      <c r="BD42" s="29">
        <f>-BE41</f>
        <v>0</v>
      </c>
      <c r="BE42" s="22" t="s">
        <v>73</v>
      </c>
      <c r="BF42" s="25">
        <f>IF($AN42&gt;$AN43,-0.5,IF($AN43&gt;$AN42,0.5,IF(AX42,-0.5,IF(AW43,0.5,BV42))))</f>
        <v>0</v>
      </c>
      <c r="BG42" s="26">
        <f>IF($AN42&gt;$AN44,-0.5,IF($AN44&gt;$AN42,0.5,IF(AY42,-0.5,IF(AW44,0.5,BW42))))</f>
        <v>0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officiels'!H43,AT!E43='Résultats officiels'!E43,'Résultats officiels'!F43=AT!F43),1,""))</f>
        <v/>
      </c>
      <c r="D43" s="68" t="str">
        <f>G41</f>
        <v>Suisse</v>
      </c>
      <c r="E43" s="149"/>
      <c r="F43" s="149"/>
      <c r="G43" s="73" t="str">
        <f>G40</f>
        <v>Serbie</v>
      </c>
      <c r="H43" s="95">
        <f t="shared" si="0"/>
        <v>0</v>
      </c>
      <c r="I43" s="106">
        <f>AI43</f>
        <v>1</v>
      </c>
      <c r="J43" s="68" t="str">
        <f>INDEX(AM41:AM44,MATCH(AK43,$AL41:$AL44,0))</f>
        <v>Brésil</v>
      </c>
      <c r="K43" s="111">
        <f>INDEX(AN41:AN44,MATCH(AK43,$AL41:$AL44,0))</f>
        <v>0</v>
      </c>
      <c r="L43" s="112">
        <f>INDEX(AO41:AO44,MATCH(AK43,$AL41:$AL44,0))</f>
        <v>0</v>
      </c>
      <c r="M43" s="111">
        <f>INDEX(AP41:AP44,MATCH(AK43,$AL41:$AL44,0))</f>
        <v>0</v>
      </c>
      <c r="N43" s="113">
        <f>INDEX(AQ41:AQ44,MATCH(AK43,$AL41:$AL44,0))</f>
        <v>0</v>
      </c>
      <c r="O43" s="173"/>
      <c r="P43" s="173"/>
      <c r="Q43" s="97" t="str">
        <f>IF(AND('Résultats officiels'!O41&gt;0,U43='Résultats officiels'!U43),"E",IF(AND('Résultats officiels'!O41&gt;0,'Résultats officiels'!U44=AT!U43),"E",""))</f>
        <v/>
      </c>
      <c r="R43" s="98" t="str">
        <f>IF('Résultats officiels'!O41=0,"",IF(AND(U43='Résultats officiels'!U43,'Résultats officiels'!U44=AT!U44),"A",""))</f>
        <v/>
      </c>
      <c r="S43" s="286" t="str">
        <f>IF(O41=0,"",IF(AND(R43="A",O41='Résultats officiels'!O41),1,IF(AND(AT!R44="A",AT!O41='Résultats officiels'!O41),1,"")))</f>
        <v/>
      </c>
      <c r="T43" s="287" t="str">
        <f>IF(O41=0,"",IF(AND(R43="A",O41='Résultats officiels'!O41,V43='Résultats officiels'!V43,'Résultats officiels'!V44=AT!V44),1,IF(AND(AT!R44="A",AT!O41='Résultats officiels'!O41,AT!V43='Résultats officiels'!V44,'Résultats officiels'!V43=AT!V44),1,"")))</f>
        <v/>
      </c>
      <c r="U43" s="125" t="str">
        <f>IF(100*V36+W36&gt;100*V37+W37,U36,IF(100*V36+W36&lt;100*V37+W37,U37," - "))</f>
        <v xml:space="preserve"> - </v>
      </c>
      <c r="V43" s="150"/>
      <c r="W43" s="100"/>
      <c r="X43" s="147" t="str">
        <f>IF(AND('Résultats officiels'!X41&gt;0,AA43='Résultats officiels'!AA43),"E",IF(AND('Résultats officiels'!X41&gt;0,'Résultats officiels'!AA44=AT!AA43),"E",""))</f>
        <v/>
      </c>
      <c r="Y43" s="286" t="str">
        <f>IF(X41=0,"",IF(AND(X45="A",X41='Résultats officiels'!X41),1,IF(AND(X46="A",AT!X41='Résultats officiels'!X41),1,"")))</f>
        <v/>
      </c>
      <c r="Z43" s="287" t="str">
        <f>IF(X41=0,"",IF(AND(X45="A",X41='Résultats officiels'!X41,AB43='Résultats officiels'!AB43,'Résultats officiels'!AB44=AT!AB44),1,IF(AND(AT!X46="A",AT!X41='Résultats officiels'!X41,AT!AB43='Résultats officiels'!AB44,'Résultats officiels'!AB43=AT!AB44),1,"")))</f>
        <v/>
      </c>
      <c r="AA43" s="100" t="str">
        <f>IF(100*V36+W36&gt;100*V37+W37,U37,IF(100*V36+W36&lt;100*V37+W37,U36," - "))</f>
        <v xml:space="preserve"> - </v>
      </c>
      <c r="AB43" s="149"/>
      <c r="AC43" s="100"/>
      <c r="AD43" s="80"/>
      <c r="AE43" s="80"/>
      <c r="AF43" s="1"/>
      <c r="AG43" s="1"/>
      <c r="AH43" s="1"/>
      <c r="AI43" s="17">
        <f>IF(ROUND(AK43,0)=ROUND(AK42,0),AI42,3)</f>
        <v>1</v>
      </c>
      <c r="AJ43" s="18">
        <f>ROUND(AK43,0)</f>
        <v>2</v>
      </c>
      <c r="AK43" s="19">
        <f>MIN(MAX(AL41:AL43),MAX(AL41,AL42,AL44),MAX(AL41,AL43,AL44),MAX(AL42:AL44))</f>
        <v>2.4700000000000002</v>
      </c>
      <c r="AL43" s="28">
        <f>SUM(BD43:BG43)+2.47</f>
        <v>2.4700000000000002</v>
      </c>
      <c r="AM43" s="21" t="str">
        <f>D41</f>
        <v>Brésil</v>
      </c>
      <c r="AN43" s="22">
        <f>SUM(AR43:AU43)</f>
        <v>0</v>
      </c>
      <c r="AO43" s="23">
        <f>E41+F42+F45</f>
        <v>0</v>
      </c>
      <c r="AP43" s="22">
        <f>F41+E42+E45</f>
        <v>0</v>
      </c>
      <c r="AQ43" s="24">
        <f>AO43-AP43</f>
        <v>0</v>
      </c>
      <c r="AR43" s="22">
        <f>IF(ISBLANK(F42),0,IF(AT41=3,0,IF(AT41=1,1,3)))</f>
        <v>0</v>
      </c>
      <c r="AS43" s="22">
        <f>IF(ISBLANK(F45),0,IF(F45&gt;E45,3,IF(F45=E45,1,0)))</f>
        <v>0</v>
      </c>
      <c r="AT43" s="22" t="s">
        <v>73</v>
      </c>
      <c r="AU43" s="22">
        <f>IF(ISBLANK(E41),0,IF(E41&gt;F41,3,IF(E41=F41,1,0)))</f>
        <v>0</v>
      </c>
      <c r="AV43" s="23" t="b">
        <f>10*(AQ41-AQ43)+AO41-AO43&lt;0</f>
        <v>0</v>
      </c>
      <c r="AW43" s="22" t="b">
        <f>10*(AQ42-AQ43)+AO42-AO43&lt;0</f>
        <v>0</v>
      </c>
      <c r="AX43" s="22" t="s">
        <v>73</v>
      </c>
      <c r="AY43" s="24" t="b">
        <f>10*(AQ43-AQ44)+AO43-AO44&gt;0</f>
        <v>0</v>
      </c>
      <c r="AZ43" s="23">
        <f>10000*(AR43+AS43)+(F42-E42+F45-E45)*100+(F42+F45)</f>
        <v>0</v>
      </c>
      <c r="BA43" s="22" t="s">
        <v>73</v>
      </c>
      <c r="BB43" s="22">
        <f>10000*(AR43+AU43)+(E41-F41+F42-E42)*100+(E41+F42)</f>
        <v>0</v>
      </c>
      <c r="BC43" s="24">
        <f>10000*(AS43+AU43)+(E41-F41+F45-E45)*100+(E41+F45)</f>
        <v>0</v>
      </c>
      <c r="BD43" s="29">
        <f>-BF41</f>
        <v>0</v>
      </c>
      <c r="BE43" s="25">
        <f>-BF42</f>
        <v>0</v>
      </c>
      <c r="BF43" s="25" t="s">
        <v>73</v>
      </c>
      <c r="BG43" s="26">
        <f>IF($AN43&gt;$AN44,-0.5,IF($AN44&gt;$AN43,0.5,IF(AY43,-0.5,IF(AX44,0.5,BW43))))</f>
        <v>0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officiels'!H44,AT!E44='Résultats officiels'!E44,'Résultats officiels'!F44=AT!F44),1,""))</f>
        <v/>
      </c>
      <c r="D44" s="68" t="str">
        <f>G41</f>
        <v>Suisse</v>
      </c>
      <c r="E44" s="149"/>
      <c r="F44" s="149"/>
      <c r="G44" s="73" t="str">
        <f>D40</f>
        <v>Costa Rica</v>
      </c>
      <c r="H44" s="95">
        <f t="shared" si="0"/>
        <v>0</v>
      </c>
      <c r="I44" s="114">
        <f>AI44</f>
        <v>1</v>
      </c>
      <c r="J44" s="71" t="str">
        <f>INDEX(AM41:AM44,MATCH(AK44,$AL41:$AL44,0))</f>
        <v>Suisse</v>
      </c>
      <c r="K44" s="115">
        <f>INDEX(AN41:AN44,MATCH(AK44,$AL41:$AL44,0))</f>
        <v>0</v>
      </c>
      <c r="L44" s="116">
        <f>INDEX(AO41:AO44,MATCH(AK44,$AL41:$AL44,0))</f>
        <v>0</v>
      </c>
      <c r="M44" s="115">
        <f>INDEX(AP41:AP44,MATCH(AK44,$AL41:$AL44,0))</f>
        <v>0</v>
      </c>
      <c r="N44" s="117">
        <f>INDEX(AQ41:AQ44,MATCH(AK44,$AL41:$AL44,0))</f>
        <v>0</v>
      </c>
      <c r="O44" s="173"/>
      <c r="P44" s="173"/>
      <c r="Q44" s="97" t="str">
        <f>IF(AND('Résultats officiels'!O41&gt;0,U44='Résultats officiels'!U44),"E",IF(AND('Résultats officiels'!O41&gt;0,'Résultats officiels'!U43=AT!U44),"E",""))</f>
        <v/>
      </c>
      <c r="R44" s="98" t="str">
        <f>IF('Résultats officiels'!O41=0,"",IF(AND(U43='Résultats officiels'!U44,'Résultats officiels'!U43=AT!U44),"A",""))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 xml:space="preserve"> - </v>
      </c>
      <c r="V44" s="151"/>
      <c r="W44" s="100"/>
      <c r="X44" s="147" t="str">
        <f>IF(AND('Résultats officiels'!X41&gt;0,AA44='Résultats officiels'!AA44),"E",IF(AND('Résultats officiels'!X41&gt;0,'Résultats officiels'!AA43=AT!AA44),"E",""))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 xml:space="preserve"> - </v>
      </c>
      <c r="AB44" s="151"/>
      <c r="AC44" s="100"/>
      <c r="AD44" s="80"/>
      <c r="AE44" s="80"/>
      <c r="AF44" s="1"/>
      <c r="AG44" s="1"/>
      <c r="AH44" s="1"/>
      <c r="AI44" s="17">
        <f>IF(ROUND(AK44,0)=ROUND(AK43,0),AI43,4)</f>
        <v>1</v>
      </c>
      <c r="AJ44" s="18">
        <f>ROUND(AK44,0)</f>
        <v>2</v>
      </c>
      <c r="AK44" s="19">
        <f>MAX(AL41:AL44)</f>
        <v>2.48</v>
      </c>
      <c r="AL44" s="30">
        <f>SUM(BD44:BG44)+2.48</f>
        <v>2.48</v>
      </c>
      <c r="AM44" s="31" t="str">
        <f>G41</f>
        <v>Suisse</v>
      </c>
      <c r="AN44" s="27">
        <f>SUM(AR44:AU44)</f>
        <v>0</v>
      </c>
      <c r="AO44" s="32">
        <f>F41+E43+E44</f>
        <v>0</v>
      </c>
      <c r="AP44" s="27">
        <f>E41+F43+F44</f>
        <v>0</v>
      </c>
      <c r="AQ44" s="33">
        <f>AO44-AP44</f>
        <v>0</v>
      </c>
      <c r="AR44" s="27">
        <f>IF(ISBLANK(E44),0,IF(AU41=3,0,IF(AU41=1,1,3)))</f>
        <v>0</v>
      </c>
      <c r="AS44" s="27">
        <f>IF(ISBLANK(E43),0,IF(AU42=3,0,IF(AU42=1,1,3)))</f>
        <v>0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0</v>
      </c>
      <c r="AW44" s="27" t="b">
        <f>10*(AQ42-AQ44)+AO42-AO44&lt;0</f>
        <v>0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0</v>
      </c>
      <c r="BB44" s="27">
        <f>10000*(AR44+AT44)+(E44-F44+F41-E41)*100+(E44+F41)</f>
        <v>0</v>
      </c>
      <c r="BC44" s="33">
        <f>10000*(AS44+AT44)+(E43-F43+F41-E41)*100+(E43+F41)</f>
        <v>0</v>
      </c>
      <c r="BD44" s="34">
        <f>-BG41</f>
        <v>0</v>
      </c>
      <c r="BE44" s="35">
        <f>-BG42</f>
        <v>0</v>
      </c>
      <c r="BF44" s="35">
        <f>-BG43</f>
        <v>0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 t="str">
        <f>IF(H45=0,"",IF(H45='Résultats officiels'!H45,1,""))</f>
        <v/>
      </c>
      <c r="C45" s="75" t="str">
        <f>IF(H45=0,"",IF(AND(H45='Résultats officiels'!H45,AT!E45='Résultats officiels'!E45,'Résultats officiels'!F45=AT!F45),1,""))</f>
        <v/>
      </c>
      <c r="D45" s="71" t="str">
        <f>G40</f>
        <v>Serbie</v>
      </c>
      <c r="E45" s="149"/>
      <c r="F45" s="149"/>
      <c r="G45" s="74" t="str">
        <f>D41</f>
        <v>Brésil</v>
      </c>
      <c r="H45" s="95">
        <f t="shared" si="0"/>
        <v>0</v>
      </c>
      <c r="I45" s="118"/>
      <c r="J45" s="119" t="str">
        <f>IF(OR(I43&lt;3,I42&lt;2),"TIRAGE AU SORT !!!"," ")</f>
        <v>TIRAGE AU SORT !!!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officiels'!AA44=AT!AA44),"A",""))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officiels'!U46=AT!U46),"C","")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-</v>
      </c>
      <c r="V46" s="130"/>
      <c r="W46" s="95"/>
      <c r="X46" s="148" t="str">
        <f>IF('Résultats officiels'!X41=0,"",IF(AND(AA43='Résultats officiels'!AA44,'Résultats officiels'!AA43=AT!AA44),"A",""))</f>
        <v/>
      </c>
      <c r="Y46" s="288" t="s">
        <v>92</v>
      </c>
      <c r="Z46" s="257"/>
      <c r="AA46" s="282" t="str">
        <f>IF(100*V43+W43&gt;100*V44+W44,U44,IF(100*V44+W44&gt;100*V43+W43,U43,"-"))</f>
        <v>-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officiels'!AA46=AT!AA46),"S","")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officiels'!H48,AT!E48='Résultats officiels'!E48,'Résultats officiels'!F48=AT!F48),1,""))</f>
        <v/>
      </c>
      <c r="D48" s="67" t="s">
        <v>100</v>
      </c>
      <c r="E48" s="217"/>
      <c r="F48" s="217"/>
      <c r="G48" s="72" t="s">
        <v>72</v>
      </c>
      <c r="H48" s="95">
        <f t="shared" si="0"/>
        <v>0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-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officiels'!H49,AT!E49='Résultats officiels'!E49,'Résultats officiels'!F49=AT!F49),1,""))</f>
        <v/>
      </c>
      <c r="D49" s="68" t="s">
        <v>129</v>
      </c>
      <c r="E49" s="217"/>
      <c r="F49" s="217"/>
      <c r="G49" s="73" t="s">
        <v>105</v>
      </c>
      <c r="H49" s="95">
        <f t="shared" si="0"/>
        <v>0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0</v>
      </c>
      <c r="L49" s="104">
        <f>INDEX(AO49:AO52,MATCH(AK49,$AL49:$AL52,0))</f>
        <v>0</v>
      </c>
      <c r="M49" s="103">
        <f>INDEX(AP49:AP52,MATCH(AK49,$AL49:$AL52,0))</f>
        <v>0</v>
      </c>
      <c r="N49" s="123">
        <f>INDEX(AQ49:AQ52,MATCH(AK49,$AL49:$AL52,0))</f>
        <v>0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2</v>
      </c>
      <c r="AK49" s="19">
        <f>MIN(AL49:AL52)</f>
        <v>2.4500000000000002</v>
      </c>
      <c r="AL49" s="20">
        <f>SUM(BD49:BG49)+2.45</f>
        <v>2.4500000000000002</v>
      </c>
      <c r="AM49" s="21" t="str">
        <f>D48</f>
        <v>Allemagne</v>
      </c>
      <c r="AN49" s="22">
        <f>SUM(AR49:AU49)</f>
        <v>0</v>
      </c>
      <c r="AO49" s="23">
        <f>E48+E50+F52</f>
        <v>0</v>
      </c>
      <c r="AP49" s="22">
        <f>F48+F50+E52</f>
        <v>0</v>
      </c>
      <c r="AQ49" s="24">
        <f>AO49-AP49</f>
        <v>0</v>
      </c>
      <c r="AR49" s="22" t="s">
        <v>73</v>
      </c>
      <c r="AS49" s="22">
        <f>IF(ISBLANK(E48),0,IF(E48&gt;F48,3,IF(E48=F48,1,0)))</f>
        <v>0</v>
      </c>
      <c r="AT49" s="22">
        <f>IF(ISBLANK(E50),0,IF(E50&gt;F50,3,IF(E50=F50,1,0)))</f>
        <v>0</v>
      </c>
      <c r="AU49" s="22">
        <f>IF(ISBLANK(F52),0,IF(F52&gt;E52,3,IF(F52=E52,1,0)))</f>
        <v>0</v>
      </c>
      <c r="AV49" s="23" t="s">
        <v>73</v>
      </c>
      <c r="AW49" s="22" t="b">
        <f>(10*(AQ49-AQ50)+AO49-AO50&gt;0)</f>
        <v>0</v>
      </c>
      <c r="AX49" s="22" t="b">
        <f>10*(AQ49-AQ51)+AO49-AO51&gt;0</f>
        <v>0</v>
      </c>
      <c r="AY49" s="24" t="b">
        <f>10*(AQ49-AQ52)+AO49-AO52&gt;0</f>
        <v>0</v>
      </c>
      <c r="AZ49" s="23">
        <f>10000*(AS49+AT49)+(E50-F50+E48-F48)*100+(E50+E48)</f>
        <v>0</v>
      </c>
      <c r="BA49" s="22">
        <f>10000*(AS49+AU49)+(E48-F48+F52-E52)*100+(E48+F52)</f>
        <v>0</v>
      </c>
      <c r="BB49" s="22">
        <f>10000*(AT49+AU49)+(F52-E52+E50-F50)*100+(F52+E50)</f>
        <v>0</v>
      </c>
      <c r="BC49" s="24" t="s">
        <v>73</v>
      </c>
      <c r="BD49" s="23" t="s">
        <v>73</v>
      </c>
      <c r="BE49" s="25">
        <f>IF($AN49&gt;$AN50,-0.5,IF($AN50&gt;$AN49,0.5,IF(AW49,-0.5,IF(AV50,0.5,BU49))))</f>
        <v>0</v>
      </c>
      <c r="BF49" s="25">
        <f>IF($AN49&gt;$AN51,-0.5,IF($AN51&gt;$AN49,0.5,IF(AX49,-0.5,IF(AV51,0.5,BV49))))</f>
        <v>0</v>
      </c>
      <c r="BG49" s="26">
        <f>IF($AN49&gt;$AN52,-0.5,IF($AN52&gt;$AN49,0.5,IF(AY49,-0.5,IF(AV52,0.5,BW49))))</f>
        <v>0</v>
      </c>
      <c r="BH49" s="27" t="b">
        <f>AND(AND(AN49=AN50,AN50=AN51,AN51=AN52),AND(AO49=AO50,AO50=AO51,AO51=AO52),AND(AP49=AP50,AP50=AP51,AP51=AP52))</f>
        <v>1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0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 t="str">
        <f>IF(H50=0,"",IF(H50='Résultats officiels'!H50,1,""))</f>
        <v/>
      </c>
      <c r="C50" s="75" t="str">
        <f>IF(H50=0,"",IF(AND(H50='Résultats officiels'!H50,AT!E50='Résultats officiels'!E50,'Résultats officiels'!F50=AT!F50),1,""))</f>
        <v/>
      </c>
      <c r="D50" s="68" t="str">
        <f>D48</f>
        <v>Allemagne</v>
      </c>
      <c r="E50" s="149"/>
      <c r="F50" s="149"/>
      <c r="G50" s="73" t="str">
        <f>D49</f>
        <v>Suède</v>
      </c>
      <c r="H50" s="95">
        <f t="shared" si="0"/>
        <v>0</v>
      </c>
      <c r="I50" s="106">
        <f>AI50</f>
        <v>1</v>
      </c>
      <c r="J50" s="124" t="str">
        <f>INDEX(AM49:AM52,MATCH(AK50,$AL49:$AL52,0))</f>
        <v>Mexique</v>
      </c>
      <c r="K50" s="108">
        <f>INDEX(AN49:AN52,MATCH(AK50,$AL49:$AL52,0))</f>
        <v>0</v>
      </c>
      <c r="L50" s="109">
        <f>INDEX(AO49:AO52,MATCH(AK50,$AL49:$AL52,0))</f>
        <v>0</v>
      </c>
      <c r="M50" s="108">
        <f>INDEX(AP49:AP52,MATCH(AK50,$AL49:$AL52,0))</f>
        <v>0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-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1</v>
      </c>
      <c r="AJ50" s="18">
        <f>ROUND(AK50,0)</f>
        <v>2</v>
      </c>
      <c r="AK50" s="19">
        <f>MAX(MIN(AL49:AL51),MIN(AL49,AL50,AL52),MIN(AL49,AL51,AL52),MIN(AL50:AL52))</f>
        <v>2.46</v>
      </c>
      <c r="AL50" s="28">
        <f>SUM(BD50:BG50)+2.46</f>
        <v>2.46</v>
      </c>
      <c r="AM50" s="21" t="str">
        <f>G48</f>
        <v>Mexique</v>
      </c>
      <c r="AN50" s="22">
        <f>SUM(AR50:AU50)</f>
        <v>0</v>
      </c>
      <c r="AO50" s="23">
        <f>F48+F51+E53</f>
        <v>0</v>
      </c>
      <c r="AP50" s="22">
        <f>E48+E51+F53</f>
        <v>0</v>
      </c>
      <c r="AQ50" s="24">
        <f>AO50-AP50</f>
        <v>0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0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0</v>
      </c>
      <c r="AZ50" s="23">
        <f>10000*(AR50+AT50)+(F48-E48+E53-F53)*100+(F48+E53)</f>
        <v>0</v>
      </c>
      <c r="BA50" s="22">
        <f>10000*(AR50+AU50)+(F48-E48+F51-E51)*100+(F48+F51)</f>
        <v>0</v>
      </c>
      <c r="BB50" s="22" t="s">
        <v>73</v>
      </c>
      <c r="BC50" s="24">
        <f>10000*(AT50+AU50)+(F51-E51+E53-F53)*100+(F51+E53)</f>
        <v>0</v>
      </c>
      <c r="BD50" s="29">
        <f>-BE49</f>
        <v>0</v>
      </c>
      <c r="BE50" s="22" t="s">
        <v>73</v>
      </c>
      <c r="BF50" s="25">
        <f>IF($AN50&gt;$AN51,-0.5,IF($AN51&gt;$AN50,0.5,IF(AX50,-0.5,IF(AW51,0.5,BV50))))</f>
        <v>0</v>
      </c>
      <c r="BG50" s="26">
        <f>IF($AN50&gt;$AN52,-0.5,IF($AN52&gt;$AN50,0.5,IF(AY50,-0.5,IF(AW52,0.5,BW50))))</f>
        <v>0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officiels'!H51,AT!E51='Résultats officiels'!E51,'Résultats officiels'!F51=AT!F51),1,""))</f>
        <v/>
      </c>
      <c r="D51" s="68" t="str">
        <f>G49</f>
        <v>Corée du Sud</v>
      </c>
      <c r="E51" s="149"/>
      <c r="F51" s="149"/>
      <c r="G51" s="73" t="str">
        <f>G48</f>
        <v>Mexique</v>
      </c>
      <c r="H51" s="95">
        <f t="shared" si="0"/>
        <v>0</v>
      </c>
      <c r="I51" s="106">
        <f>AI51</f>
        <v>1</v>
      </c>
      <c r="J51" s="68" t="str">
        <f>INDEX(AM49:AM52,MATCH(AK51,$AL49:$AL52,0))</f>
        <v>Suède</v>
      </c>
      <c r="K51" s="111">
        <f>INDEX(AN49:AN52,MATCH(AK51,$AL49:$AL52,0))</f>
        <v>0</v>
      </c>
      <c r="L51" s="112">
        <f>INDEX(AO49:AO52,MATCH(AK51,$AL49:$AL52,0))</f>
        <v>0</v>
      </c>
      <c r="M51" s="111">
        <f>INDEX(AP49:AP52,MATCH(AK51,$AL49:$AL52,0))</f>
        <v>0</v>
      </c>
      <c r="N51" s="113">
        <f>INDEX(AQ49:AQ52,MATCH(AK51,$AL49:$AL52,0))</f>
        <v>0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0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1</v>
      </c>
      <c r="AJ51" s="18">
        <f>ROUND(AK51,0)</f>
        <v>2</v>
      </c>
      <c r="AK51" s="19">
        <f>MIN(MAX(AL49:AL51),MAX(AL49,AL50,AL52),MAX(AL49,AL51,AL52),MAX(AL50:AL52))</f>
        <v>2.4700000000000002</v>
      </c>
      <c r="AL51" s="28">
        <f>SUM(BD51:BG51)+2.47</f>
        <v>2.4700000000000002</v>
      </c>
      <c r="AM51" s="21" t="str">
        <f>D49</f>
        <v>Suède</v>
      </c>
      <c r="AN51" s="22">
        <f>SUM(AR51:AU51)</f>
        <v>0</v>
      </c>
      <c r="AO51" s="23">
        <f>E49+F50+F53</f>
        <v>0</v>
      </c>
      <c r="AP51" s="22">
        <f>F49+E50+E53</f>
        <v>0</v>
      </c>
      <c r="AQ51" s="24">
        <f>AO51-AP51</f>
        <v>0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0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0</v>
      </c>
      <c r="AZ51" s="23">
        <f>10000*(AR51+AS51)+(F50-E50+F53-E53)*100+(F50+F53)</f>
        <v>0</v>
      </c>
      <c r="BA51" s="22" t="s">
        <v>73</v>
      </c>
      <c r="BB51" s="22">
        <f>10000*(AR51+AU51)+(E49-F49+F50-E50)*100+(E49+F50)</f>
        <v>0</v>
      </c>
      <c r="BC51" s="24">
        <f>10000*(AS51+AU51)+(E49-F49+F53-E53)*100+(E49+F53)</f>
        <v>0</v>
      </c>
      <c r="BD51" s="29">
        <f>-BF49</f>
        <v>0</v>
      </c>
      <c r="BE51" s="25">
        <f>-BF50</f>
        <v>0</v>
      </c>
      <c r="BF51" s="25" t="s">
        <v>73</v>
      </c>
      <c r="BG51" s="26">
        <f>IF($AN51&gt;$AN52,-0.5,IF($AN52&gt;$AN51,0.5,IF(AY51,-0.5,IF(AX52,0.5,BW51))))</f>
        <v>0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officiels'!H52,AT!E52='Résultats officiels'!E52,'Résultats officiels'!F52=AT!F52),1,""))</f>
        <v/>
      </c>
      <c r="D52" s="68" t="str">
        <f>G49</f>
        <v>Corée du Sud</v>
      </c>
      <c r="E52" s="149"/>
      <c r="F52" s="149"/>
      <c r="G52" s="73" t="str">
        <f>D48</f>
        <v>Allemagne</v>
      </c>
      <c r="H52" s="95">
        <f t="shared" si="0"/>
        <v>0</v>
      </c>
      <c r="I52" s="114">
        <f>AI52</f>
        <v>1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0</v>
      </c>
      <c r="M52" s="115">
        <f>INDEX(AP49:AP52,MATCH(AK52,$AL49:$AL52,0))</f>
        <v>0</v>
      </c>
      <c r="N52" s="117">
        <f>INDEX(AQ49:AQ52,MATCH(AK52,$AL49:$AL52,0))</f>
        <v>0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1</v>
      </c>
      <c r="AJ52" s="18">
        <f>ROUND(AK52,0)</f>
        <v>2</v>
      </c>
      <c r="AK52" s="19">
        <f>MAX(AL49:AL52)</f>
        <v>2.48</v>
      </c>
      <c r="AL52" s="30">
        <f>SUM(BD52:BG52)+2.48</f>
        <v>2.48</v>
      </c>
      <c r="AM52" s="31" t="str">
        <f>G49</f>
        <v>Corée du Sud</v>
      </c>
      <c r="AN52" s="27">
        <f>SUM(AR52:AU52)</f>
        <v>0</v>
      </c>
      <c r="AO52" s="32">
        <f>F49+E51+E52</f>
        <v>0</v>
      </c>
      <c r="AP52" s="27">
        <f>E49+F51+F52</f>
        <v>0</v>
      </c>
      <c r="AQ52" s="33">
        <f>AO52-AP52</f>
        <v>0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0</v>
      </c>
      <c r="BB52" s="27">
        <f>10000*(AR52+AT52)+(E52-F52+F49-E49)*100+(E52+F49)</f>
        <v>0</v>
      </c>
      <c r="BC52" s="33">
        <f>10000*(AS52+AT52)+(E51-F51+F49-E49)*100+(E51+F49)</f>
        <v>0</v>
      </c>
      <c r="BD52" s="34">
        <f>-BG49</f>
        <v>0</v>
      </c>
      <c r="BE52" s="35">
        <f>-BG50</f>
        <v>0</v>
      </c>
      <c r="BF52" s="35">
        <f>-BG51</f>
        <v>0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officiels'!H53,AT!E53='Résultats officiels'!E53,'Résultats officiels'!F53=AT!F53),1,""))</f>
        <v/>
      </c>
      <c r="D53" s="71" t="str">
        <f>G48</f>
        <v>Mexique</v>
      </c>
      <c r="E53" s="149"/>
      <c r="F53" s="149"/>
      <c r="G53" s="74" t="str">
        <f>D49</f>
        <v>Suède</v>
      </c>
      <c r="H53" s="95">
        <f t="shared" si="0"/>
        <v>0</v>
      </c>
      <c r="I53" s="118"/>
      <c r="J53" s="119" t="str">
        <f>IF(OR(I51&lt;3,I50&lt;2),"TIRAGE AU SORT !!!"," ")</f>
        <v>TIRAGE AU SORT !!!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0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0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 t="str">
        <f>IF(H56=0,"",IF(H56='Résultats officiels'!H56,1,""))</f>
        <v/>
      </c>
      <c r="C56" s="75" t="str">
        <f>IF(H56=0,"",IF(AND(H56='Résultats officiels'!H56,AT!E56='Résultats officiels'!E56,'Résultats officiels'!F56=AT!F56),1,""))</f>
        <v/>
      </c>
      <c r="D56" s="67" t="s">
        <v>103</v>
      </c>
      <c r="E56" s="217"/>
      <c r="F56" s="217"/>
      <c r="G56" s="72" t="s">
        <v>130</v>
      </c>
      <c r="H56" s="95">
        <f t="shared" si="0"/>
        <v>0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 t="str">
        <f>IF(H57=0,"",IF(H57='Résultats officiels'!H57,1,""))</f>
        <v/>
      </c>
      <c r="C57" s="75" t="str">
        <f>IF(H57=0,"",IF(AND(H57='Résultats officiels'!H57,AT!E57='Résultats officiels'!E57,'Résultats officiels'!F57=AT!F57),1,""))</f>
        <v/>
      </c>
      <c r="D57" s="68" t="s">
        <v>131</v>
      </c>
      <c r="E57" s="217"/>
      <c r="F57" s="217"/>
      <c r="G57" s="73" t="s">
        <v>84</v>
      </c>
      <c r="H57" s="95">
        <f t="shared" si="0"/>
        <v>0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0</v>
      </c>
      <c r="L57" s="104">
        <f>INDEX(AO57:AO60,MATCH(AK57,$AL57:$AL60,0))</f>
        <v>0</v>
      </c>
      <c r="M57" s="103">
        <f>INDEX(AP57:AP60,MATCH(AK57,$AL57:$AL60,0))</f>
        <v>0</v>
      </c>
      <c r="N57" s="123">
        <f>INDEX(AQ57:AQ60,MATCH(AK57,$AL57:$AL60,0))</f>
        <v>0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0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2</v>
      </c>
      <c r="AK57" s="43">
        <f>MIN(AL57:AL60)</f>
        <v>2.4500000000000002</v>
      </c>
      <c r="AL57" s="44">
        <f>SUM(BD57:BG57)+2.45</f>
        <v>2.4500000000000002</v>
      </c>
      <c r="AM57" s="45" t="str">
        <f>D56</f>
        <v>Belgique</v>
      </c>
      <c r="AN57" s="46">
        <f>SUM(AR57:AU57)</f>
        <v>0</v>
      </c>
      <c r="AO57" s="47">
        <f>E56+E58+F60</f>
        <v>0</v>
      </c>
      <c r="AP57" s="46">
        <f>F56+F58+E60</f>
        <v>0</v>
      </c>
      <c r="AQ57" s="48">
        <f>AO57-AP57</f>
        <v>0</v>
      </c>
      <c r="AR57" s="46" t="s">
        <v>73</v>
      </c>
      <c r="AS57" s="46">
        <f>IF(ISBLANK(E56),0,IF(E56&gt;F56,3,IF(E56=F56,1,0)))</f>
        <v>0</v>
      </c>
      <c r="AT57" s="46">
        <f>IF(ISBLANK(E58),0,IF(E58&gt;F58,3,IF(E58=F58,1,0)))</f>
        <v>0</v>
      </c>
      <c r="AU57" s="46">
        <f>IF(ISBLANK(F60),0,IF(F60&gt;E60,3,IF(F60=E60,1,0)))</f>
        <v>0</v>
      </c>
      <c r="AV57" s="47" t="s">
        <v>73</v>
      </c>
      <c r="AW57" s="46" t="b">
        <f>(10*(AQ57-AQ58)+AO57-AO58&gt;0)</f>
        <v>0</v>
      </c>
      <c r="AX57" s="46" t="b">
        <f>10*(AQ57-AQ59)+AO57-AO59&gt;0</f>
        <v>0</v>
      </c>
      <c r="AY57" s="48" t="b">
        <f>10*(AQ57-AQ60)+AO57-AO60&gt;0</f>
        <v>0</v>
      </c>
      <c r="AZ57" s="47">
        <f>10000*(AS57+AT57)+(E58-F58+E56-F56)*100+(E58+E56)</f>
        <v>0</v>
      </c>
      <c r="BA57" s="46">
        <f>10000*(AS57+AU57)+(E56-F56+F60-E60)*100+(E56+F60)</f>
        <v>0</v>
      </c>
      <c r="BB57" s="46">
        <f>10000*(AT57+AU57)+(F60-E60+E58-F58)*100+(F60+E58)</f>
        <v>0</v>
      </c>
      <c r="BC57" s="48" t="s">
        <v>73</v>
      </c>
      <c r="BD57" s="47" t="s">
        <v>73</v>
      </c>
      <c r="BE57" s="49">
        <f>IF($AN57&gt;$AN58,-0.5,IF($AN58&gt;$AN57,0.5,IF(AW57,-0.5,IF(AV58,0.5,BU57))))</f>
        <v>0</v>
      </c>
      <c r="BF57" s="49">
        <f>IF($AN57&gt;$AN59,-0.5,IF($AN59&gt;$AN57,0.5,IF(AX57,-0.5,IF(AV59,0.5,BV57))))</f>
        <v>0</v>
      </c>
      <c r="BG57" s="50">
        <f>IF($AN57&gt;$AN60,-0.5,IF($AN60&gt;$AN57,0.5,IF(AY57,-0.5,IF(AV60,0.5,BW57))))</f>
        <v>0</v>
      </c>
      <c r="BH57" s="51" t="b">
        <f>AND(AND(AN57=AN58,AN58=AN59,AN59=AN60),AND(AO57=AO58,AO58=AO59,AO59=AO60),AND(AP57=AP58,AP58=AP59,AP59=AP60))</f>
        <v>1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0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 t="str">
        <f>IF(H58=0,"",IF(H58='Résultats officiels'!H58,1,""))</f>
        <v/>
      </c>
      <c r="C58" s="75" t="str">
        <f>IF(H58=0,"",IF(AND(H58='Résultats officiels'!H58,AT!E58='Résultats officiels'!E58,'Résultats officiels'!F58=AT!F58),1,""))</f>
        <v/>
      </c>
      <c r="D58" s="68" t="str">
        <f>D56</f>
        <v>Belgique</v>
      </c>
      <c r="E58" s="149"/>
      <c r="F58" s="149"/>
      <c r="G58" s="73" t="str">
        <f>D57</f>
        <v>Tunisie</v>
      </c>
      <c r="H58" s="95">
        <f t="shared" si="0"/>
        <v>0</v>
      </c>
      <c r="I58" s="106">
        <f>AI58</f>
        <v>1</v>
      </c>
      <c r="J58" s="124" t="str">
        <f>INDEX(AM57:AM60,MATCH(AK58,$AL57:$AL60,0))</f>
        <v>Panama</v>
      </c>
      <c r="K58" s="108">
        <f>INDEX(AN57:AN60,MATCH(AK58,$AL57:$AL60,0))</f>
        <v>0</v>
      </c>
      <c r="L58" s="109">
        <f>INDEX(AO57:AO60,MATCH(AK58,$AL57:$AL60,0))</f>
        <v>0</v>
      </c>
      <c r="M58" s="108">
        <f>INDEX(AP57:AP60,MATCH(AK58,$AL57:$AL60,0))</f>
        <v>0</v>
      </c>
      <c r="N58" s="110">
        <f>INDEX(AQ57:AQ60,MATCH(AK58,$AL57:$AL60,0))</f>
        <v>0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1</v>
      </c>
      <c r="AJ58" s="18">
        <f>ROUND(AK58,0)</f>
        <v>2</v>
      </c>
      <c r="AK58" s="43">
        <f>MAX(MIN(AL57:AL59),MIN(AL57,AL58,AL60),MIN(AL57,AL59,AL60),MIN(AL58:AL60))</f>
        <v>2.46</v>
      </c>
      <c r="AL58" s="52">
        <f>SUM(BD58:BG58)+2.46</f>
        <v>2.46</v>
      </c>
      <c r="AM58" s="45" t="str">
        <f>G56</f>
        <v>Panama</v>
      </c>
      <c r="AN58" s="46">
        <f>SUM(AR58:AU58)</f>
        <v>0</v>
      </c>
      <c r="AO58" s="47">
        <f>F56+F59+E61</f>
        <v>0</v>
      </c>
      <c r="AP58" s="46">
        <f>E56+E59+F61</f>
        <v>0</v>
      </c>
      <c r="AQ58" s="48">
        <f>AO58-AP58</f>
        <v>0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0</v>
      </c>
      <c r="BA58" s="46">
        <f>10000*(AR58+AU58)+(F56-E56+F59-E59)*100+(F56+F59)</f>
        <v>0</v>
      </c>
      <c r="BB58" s="46" t="s">
        <v>73</v>
      </c>
      <c r="BC58" s="48">
        <f>10000*(AT58+AU58)+(F59-E59+E61-F61)*100+(F59+E61)</f>
        <v>0</v>
      </c>
      <c r="BD58" s="53">
        <f>-BE57</f>
        <v>0</v>
      </c>
      <c r="BE58" s="46" t="s">
        <v>73</v>
      </c>
      <c r="BF58" s="49">
        <f>IF($AN58&gt;$AN59,-0.5,IF($AN59&gt;$AN58,0.5,IF(AX58,-0.5,IF(AW59,0.5,BV58))))</f>
        <v>0</v>
      </c>
      <c r="BG58" s="50">
        <f>IF($AN58&gt;$AN60,-0.5,IF($AN60&gt;$AN58,0.5,IF(AY58,-0.5,IF(AW60,0.5,BW58))))</f>
        <v>0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 t="str">
        <f>IF(H59=0,"",IF(H59='Résultats officiels'!H59,1,""))</f>
        <v/>
      </c>
      <c r="C59" s="75" t="str">
        <f>IF(H59=0,"",IF(AND(H59='Résultats officiels'!H59,AT!E59='Résultats officiels'!E59,'Résultats officiels'!F59=AT!F59),1,""))</f>
        <v/>
      </c>
      <c r="D59" s="68" t="str">
        <f>G57</f>
        <v>Angleterre</v>
      </c>
      <c r="E59" s="149"/>
      <c r="F59" s="149"/>
      <c r="G59" s="73" t="str">
        <f>G56</f>
        <v>Panama</v>
      </c>
      <c r="H59" s="95">
        <f t="shared" si="0"/>
        <v>0</v>
      </c>
      <c r="I59" s="106">
        <f>AI59</f>
        <v>1</v>
      </c>
      <c r="J59" s="68" t="str">
        <f>INDEX(AM57:AM60,MATCH(AK59,$AL57:$AL60,0))</f>
        <v>Tunisie</v>
      </c>
      <c r="K59" s="111">
        <f>INDEX(AN57:AN60,MATCH(AK59,$AL57:$AL60,0))</f>
        <v>0</v>
      </c>
      <c r="L59" s="112">
        <f>INDEX(AO57:AO60,MATCH(AK59,$AL57:$AL60,0))</f>
        <v>0</v>
      </c>
      <c r="M59" s="111">
        <f>INDEX(AP57:AP60,MATCH(AK59,$AL57:$AL60,0))</f>
        <v>0</v>
      </c>
      <c r="N59" s="113">
        <f>INDEX(AQ57:AQ60,MATCH(AK59,$AL57:$AL60,0))</f>
        <v>0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1</v>
      </c>
      <c r="AJ59" s="18">
        <f>ROUND(AK59,0)</f>
        <v>2</v>
      </c>
      <c r="AK59" s="43">
        <f>MIN(MAX(AL57:AL59),MAX(AL57,AL58,AL60),MAX(AL57,AL59,AL60),MAX(AL58:AL60))</f>
        <v>2.4700000000000002</v>
      </c>
      <c r="AL59" s="52">
        <f>SUM(BD59:BG59)+2.47</f>
        <v>2.4700000000000002</v>
      </c>
      <c r="AM59" s="45" t="str">
        <f>D57</f>
        <v>Tunisie</v>
      </c>
      <c r="AN59" s="46">
        <f>SUM(AR59:AU59)</f>
        <v>0</v>
      </c>
      <c r="AO59" s="47">
        <f>E57+F58+F61</f>
        <v>0</v>
      </c>
      <c r="AP59" s="46">
        <f>F57+E58+E61</f>
        <v>0</v>
      </c>
      <c r="AQ59" s="48">
        <f>AO59-AP59</f>
        <v>0</v>
      </c>
      <c r="AR59" s="46">
        <f>IF(ISBLANK(F58),0,IF(AT57=3,0,IF(AT57=1,1,3)))</f>
        <v>0</v>
      </c>
      <c r="AS59" s="46">
        <f>IF(ISBLANK(F61),0,IF(F61&gt;E61,3,IF(F61=E61,1,0)))</f>
        <v>0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0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0</v>
      </c>
      <c r="BA59" s="46" t="s">
        <v>73</v>
      </c>
      <c r="BB59" s="46">
        <f>10000*(AR59+AU59)+(E57-F57+F58-E58)*100+(E57+F58)</f>
        <v>0</v>
      </c>
      <c r="BC59" s="48">
        <f>10000*(AS59+AU59)+(E57-F57+F61-E61)*100+(E57+F61)</f>
        <v>0</v>
      </c>
      <c r="BD59" s="53">
        <f>-BF57</f>
        <v>0</v>
      </c>
      <c r="BE59" s="49">
        <f>-BF58</f>
        <v>0</v>
      </c>
      <c r="BF59" s="49" t="s">
        <v>73</v>
      </c>
      <c r="BG59" s="50">
        <f>IF($AN59&gt;$AN60,-0.5,IF($AN60&gt;$AN59,0.5,IF(AY59,-0.5,IF(AX60,0.5,BW59))))</f>
        <v>0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officiels'!H60,AT!E60='Résultats officiels'!E60,'Résultats officiels'!F60=AT!F60),1,""))</f>
        <v/>
      </c>
      <c r="D60" s="68" t="str">
        <f>G57</f>
        <v>Angleterre</v>
      </c>
      <c r="E60" s="149"/>
      <c r="F60" s="149"/>
      <c r="G60" s="73" t="str">
        <f>D56</f>
        <v>Belgique</v>
      </c>
      <c r="H60" s="95">
        <f t="shared" si="0"/>
        <v>0</v>
      </c>
      <c r="I60" s="114">
        <f>AI60</f>
        <v>1</v>
      </c>
      <c r="J60" s="71" t="str">
        <f>INDEX(AM57:AM60,MATCH(AK60,$AL57:$AL60,0))</f>
        <v>Angleterre</v>
      </c>
      <c r="K60" s="115">
        <f>INDEX(AN57:AN60,MATCH(AK60,$AL57:$AL60,0))</f>
        <v>0</v>
      </c>
      <c r="L60" s="116">
        <f>INDEX(AO57:AO60,MATCH(AK60,$AL57:$AL60,0))</f>
        <v>0</v>
      </c>
      <c r="M60" s="115">
        <f>INDEX(AP57:AP60,MATCH(AK60,$AL57:$AL60,0))</f>
        <v>0</v>
      </c>
      <c r="N60" s="117">
        <f>INDEX(AQ57:AQ60,MATCH(AK60,$AL57:$AL60,0))</f>
        <v>0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1</v>
      </c>
      <c r="AJ60" s="55">
        <f>ROUND(AK60,0)</f>
        <v>2</v>
      </c>
      <c r="AK60" s="43">
        <f>MAX(AL57:AL60)</f>
        <v>2.48</v>
      </c>
      <c r="AL60" s="56">
        <f>SUM(BD60:BG60)+2.48</f>
        <v>2.48</v>
      </c>
      <c r="AM60" s="57" t="str">
        <f>G57</f>
        <v>Angleterre</v>
      </c>
      <c r="AN60" s="51">
        <f>SUM(AR60:AU60)</f>
        <v>0</v>
      </c>
      <c r="AO60" s="58">
        <f>F57+E59+E60</f>
        <v>0</v>
      </c>
      <c r="AP60" s="51">
        <f>E57+F59+F60</f>
        <v>0</v>
      </c>
      <c r="AQ60" s="59">
        <f>AO60-AP60</f>
        <v>0</v>
      </c>
      <c r="AR60" s="51">
        <f>IF(ISBLANK(E60),0,IF(AU57=3,0,IF(AU57=1,1,3)))</f>
        <v>0</v>
      </c>
      <c r="AS60" s="51">
        <f>IF(ISBLANK(E59),0,IF(AU58=3,0,IF(AU58=1,1,3)))</f>
        <v>0</v>
      </c>
      <c r="AT60" s="51">
        <f>IF(ISBLANK(F57),0,IF(AU59=3,0,IF(AU59=1,1,3)))</f>
        <v>0</v>
      </c>
      <c r="AU60" s="51" t="s">
        <v>73</v>
      </c>
      <c r="AV60" s="58" t="b">
        <f>10*(AQ57-AQ60)+AO57-AO60&lt;0</f>
        <v>0</v>
      </c>
      <c r="AW60" s="51" t="b">
        <f>10*(AQ58-AQ60)+AO58-AO60&lt;0</f>
        <v>0</v>
      </c>
      <c r="AX60" s="51" t="b">
        <f>10*(AQ59-AQ60)+AO59-AO60&lt;0</f>
        <v>0</v>
      </c>
      <c r="AY60" s="59" t="s">
        <v>73</v>
      </c>
      <c r="AZ60" s="58" t="s">
        <v>73</v>
      </c>
      <c r="BA60" s="51">
        <f>10000*(AR60+AS60)+(E59-F59+E60-F60)*100+(E59+E60)</f>
        <v>0</v>
      </c>
      <c r="BB60" s="51">
        <f>10000*(AR60+AT60)+(E60-F60+F57-E57)*100+(E60+F57)</f>
        <v>0</v>
      </c>
      <c r="BC60" s="59">
        <f>10000*(AS60+AT60)+(E59-F59+F57-E57)*100+(E59+F57)</f>
        <v>0</v>
      </c>
      <c r="BD60" s="60">
        <f>-BG57</f>
        <v>0</v>
      </c>
      <c r="BE60" s="61">
        <f>-BG58</f>
        <v>0</v>
      </c>
      <c r="BF60" s="61">
        <f>-BG59</f>
        <v>0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officiels'!H61,AT!E61='Résultats officiels'!E61,'Résultats officiels'!F61=AT!F61),1,""))</f>
        <v/>
      </c>
      <c r="D61" s="71" t="str">
        <f>G56</f>
        <v>Panama</v>
      </c>
      <c r="E61" s="149"/>
      <c r="F61" s="149"/>
      <c r="G61" s="74" t="str">
        <f>D57</f>
        <v>Tunisie</v>
      </c>
      <c r="H61" s="95">
        <f t="shared" si="0"/>
        <v>0</v>
      </c>
      <c r="I61" s="118"/>
      <c r="J61" s="119" t="str">
        <f>IF(OR(I59&lt;3,I58&lt;2),"TIRAGE AU SORT !!!"," ")</f>
        <v>TIRAGE AU SORT !!!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officiels'!H64,AT!E64='Résultats officiels'!E64,'Résultats officiels'!F64=AT!F64),1,""))</f>
        <v/>
      </c>
      <c r="D64" s="67" t="s">
        <v>78</v>
      </c>
      <c r="E64" s="217"/>
      <c r="F64" s="217"/>
      <c r="G64" s="72" t="s">
        <v>79</v>
      </c>
      <c r="H64" s="95">
        <f t="shared" si="0"/>
        <v>0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0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officiels'!H65,AT!E65='Résultats officiels'!E65,'Résultats officiels'!F65=AT!F65),1,""))</f>
        <v/>
      </c>
      <c r="D65" s="68" t="s">
        <v>132</v>
      </c>
      <c r="E65" s="217"/>
      <c r="F65" s="217"/>
      <c r="G65" s="73" t="s">
        <v>133</v>
      </c>
      <c r="H65" s="95">
        <f t="shared" si="0"/>
        <v>0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0</v>
      </c>
      <c r="L65" s="104">
        <f>INDEX(AO65:AO68,MATCH(AK65,$AL65:$AL68,0))</f>
        <v>0</v>
      </c>
      <c r="M65" s="103">
        <f>INDEX(AP65:AP68,MATCH(AK65,$AL65:$AL68,0))</f>
        <v>0</v>
      </c>
      <c r="N65" s="123">
        <f>INDEX(AQ65:AQ68,MATCH(AK65,$AL65:$AL68,0))</f>
        <v>0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2</v>
      </c>
      <c r="AK65" s="43">
        <f>MIN(AL65:AL68)</f>
        <v>2.4500000000000002</v>
      </c>
      <c r="AL65" s="44">
        <f>SUM(BD65:BG65)+2.45</f>
        <v>2.4500000000000002</v>
      </c>
      <c r="AM65" s="45" t="str">
        <f>D64</f>
        <v>Colombie</v>
      </c>
      <c r="AN65" s="46">
        <f>SUM(AR65:AU65)</f>
        <v>0</v>
      </c>
      <c r="AO65" s="47">
        <f>E64+E66+F68</f>
        <v>0</v>
      </c>
      <c r="AP65" s="46">
        <f>F64+F66+E68</f>
        <v>0</v>
      </c>
      <c r="AQ65" s="48">
        <f>AO65-AP65</f>
        <v>0</v>
      </c>
      <c r="AR65" s="46" t="s">
        <v>73</v>
      </c>
      <c r="AS65" s="46">
        <f>IF(ISBLANK(E64),0,IF(E64&gt;F64,3,IF(E64=F64,1,0)))</f>
        <v>0</v>
      </c>
      <c r="AT65" s="46">
        <f>IF(ISBLANK(E66),0,IF(E66&gt;F66,3,IF(E66=F66,1,0)))</f>
        <v>0</v>
      </c>
      <c r="AU65" s="46">
        <f>IF(ISBLANK(F68),0,IF(F68&gt;E68,3,IF(F68=E68,1,0)))</f>
        <v>0</v>
      </c>
      <c r="AV65" s="47" t="s">
        <v>73</v>
      </c>
      <c r="AW65" s="46" t="b">
        <f>(10*(AQ65-AQ66)+AO65-AO66&gt;0)</f>
        <v>0</v>
      </c>
      <c r="AX65" s="46" t="b">
        <f>10*(AQ65-AQ67)+AO65-AO67&gt;0</f>
        <v>0</v>
      </c>
      <c r="AY65" s="48" t="b">
        <f>10*(AQ65-AQ68)+AO65-AO68&gt;0</f>
        <v>0</v>
      </c>
      <c r="AZ65" s="47">
        <f>10000*(AS65+AT65)+(E66-F66+E64-F64)*100+(E66+E64)</f>
        <v>0</v>
      </c>
      <c r="BA65" s="46">
        <f>10000*(AS65+AU65)+(E64-F64+F68-E68)*100+(E64+F68)</f>
        <v>0</v>
      </c>
      <c r="BB65" s="46">
        <f>10000*(AT65+AU65)+(F68-E68+E66-F66)*100+(F68+E66)</f>
        <v>0</v>
      </c>
      <c r="BC65" s="48" t="s">
        <v>73</v>
      </c>
      <c r="BD65" s="47" t="s">
        <v>73</v>
      </c>
      <c r="BE65" s="49">
        <f>IF($AN65&gt;$AN66,-0.5,IF($AN66&gt;$AN65,0.5,IF(AW65,-0.5,IF(AV66,0.5,BU65))))</f>
        <v>0</v>
      </c>
      <c r="BF65" s="49">
        <f>IF($AN65&gt;$AN67,-0.5,IF($AN67&gt;$AN65,0.5,IF(AX65,-0.5,IF(AV67,0.5,BV65))))</f>
        <v>0</v>
      </c>
      <c r="BG65" s="50">
        <f>IF($AN65&gt;$AN68,-0.5,IF($AN68&gt;$AN65,0.5,IF(AY65,-0.5,IF(AV68,0.5,BW65))))</f>
        <v>0</v>
      </c>
      <c r="BH65" s="51" t="b">
        <f>AND(AND(AN65=AN66,AN66=AN67,AN67=AN68),AND(AO65=AO66,AO66=AO67,AO67=AO68),AND(AP65=AP66,AP66=AP67,AP67=AP68))</f>
        <v>1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0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officiels'!H66,AT!E66='Résultats officiels'!E66,'Résultats officiels'!F66=AT!F66),1,""))</f>
        <v/>
      </c>
      <c r="D66" s="68" t="str">
        <f>D64</f>
        <v>Colombie</v>
      </c>
      <c r="E66" s="149"/>
      <c r="F66" s="149"/>
      <c r="G66" s="73" t="str">
        <f>D65</f>
        <v>Pologne</v>
      </c>
      <c r="H66" s="95">
        <f t="shared" si="0"/>
        <v>0</v>
      </c>
      <c r="I66" s="106">
        <f>AI66</f>
        <v>1</v>
      </c>
      <c r="J66" s="124" t="str">
        <f>INDEX(AM65:AM68,MATCH(AK66,$AL65:$AL68,0))</f>
        <v>Japon</v>
      </c>
      <c r="K66" s="108">
        <f>INDEX(AN65:AN68,MATCH(AK66,$AL65:$AL68,0))</f>
        <v>0</v>
      </c>
      <c r="L66" s="109">
        <f>INDEX(AO65:AO68,MATCH(AK66,$AL65:$AL68,0))</f>
        <v>0</v>
      </c>
      <c r="M66" s="108">
        <f>INDEX(AP65:AP68,MATCH(AK66,$AL65:$AL68,0))</f>
        <v>0</v>
      </c>
      <c r="N66" s="110">
        <f>INDEX(AQ65:AQ68,MATCH(AK66,$AL65:$AL68,0))</f>
        <v>0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1</v>
      </c>
      <c r="AJ66" s="55">
        <f>ROUND(AK66,0)</f>
        <v>2</v>
      </c>
      <c r="AK66" s="43">
        <f>MAX(MIN(AL65:AL67),MIN(AL65,AL66,AL68),MIN(AL65,AL67,AL68),MIN(AL66:AL68))</f>
        <v>2.46</v>
      </c>
      <c r="AL66" s="52">
        <f>SUM(BD66:BG66)+2.46</f>
        <v>2.46</v>
      </c>
      <c r="AM66" s="45" t="str">
        <f>G64</f>
        <v>Japon</v>
      </c>
      <c r="AN66" s="46">
        <f>SUM(AR66:AU66)</f>
        <v>0</v>
      </c>
      <c r="AO66" s="47">
        <f>F64+F67+E69</f>
        <v>0</v>
      </c>
      <c r="AP66" s="46">
        <f>E64+E67+F69</f>
        <v>0</v>
      </c>
      <c r="AQ66" s="48">
        <f>AO66-AP66</f>
        <v>0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0</v>
      </c>
      <c r="BA66" s="46">
        <f>10000*(AR66+AU66)+(F64-E64+F67-E67)*100+(F64+F67)</f>
        <v>0</v>
      </c>
      <c r="BB66" s="46" t="s">
        <v>73</v>
      </c>
      <c r="BC66" s="48">
        <f>10000*(AT66+AU66)+(F67-E67+E69-F69)*100+(F67+E69)</f>
        <v>0</v>
      </c>
      <c r="BD66" s="53">
        <f>-BE65</f>
        <v>0</v>
      </c>
      <c r="BE66" s="46" t="s">
        <v>73</v>
      </c>
      <c r="BF66" s="49">
        <f>IF($AN66&gt;$AN67,-0.5,IF($AN67&gt;$AN66,0.5,IF(AX66,-0.5,IF(AW67,0.5,BV66))))</f>
        <v>0</v>
      </c>
      <c r="BG66" s="50">
        <f>IF($AN66&gt;$AN68,-0.5,IF($AN68&gt;$AN66,0.5,IF(AY66,-0.5,IF(AW68,0.5,BW66))))</f>
        <v>0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officiels'!H67,AT!E67='Résultats officiels'!E67,'Résultats officiels'!F67=AT!F67),1,""))</f>
        <v/>
      </c>
      <c r="D67" s="68" t="str">
        <f>G65</f>
        <v>Sénégal</v>
      </c>
      <c r="E67" s="149"/>
      <c r="F67" s="149"/>
      <c r="G67" s="73" t="str">
        <f>G64</f>
        <v>Japon</v>
      </c>
      <c r="H67" s="95">
        <f t="shared" si="0"/>
        <v>0</v>
      </c>
      <c r="I67" s="106">
        <f>AI67</f>
        <v>1</v>
      </c>
      <c r="J67" s="68" t="str">
        <f>INDEX(AM65:AM68,MATCH(AK67,$AL65:$AL68,0))</f>
        <v>Pologne</v>
      </c>
      <c r="K67" s="111">
        <f>INDEX(AN65:AN68,MATCH(AK67,$AL65:$AL68,0))</f>
        <v>0</v>
      </c>
      <c r="L67" s="112">
        <f>INDEX(AO65:AO68,MATCH(AK67,$AL65:$AL68,0))</f>
        <v>0</v>
      </c>
      <c r="M67" s="111">
        <f>INDEX(AP65:AP68,MATCH(AK67,$AL65:$AL68,0))</f>
        <v>0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1</v>
      </c>
      <c r="AJ67" s="55">
        <f>ROUND(AK67,0)</f>
        <v>2</v>
      </c>
      <c r="AK67" s="43">
        <f>MIN(MAX(AL65:AL67),MAX(AL65,AL66,AL68),MAX(AL65,AL67,AL68),MAX(AL66:AL68))</f>
        <v>2.4700000000000002</v>
      </c>
      <c r="AL67" s="52">
        <f>SUM(BD67:BG67)+2.47</f>
        <v>2.4700000000000002</v>
      </c>
      <c r="AM67" s="45" t="str">
        <f>D65</f>
        <v>Pologne</v>
      </c>
      <c r="AN67" s="46">
        <f>SUM(AR67:AU67)</f>
        <v>0</v>
      </c>
      <c r="AO67" s="47">
        <f>E65+F66+F69</f>
        <v>0</v>
      </c>
      <c r="AP67" s="46">
        <f>F65+E66+E69</f>
        <v>0</v>
      </c>
      <c r="AQ67" s="48">
        <f>AO67-AP67</f>
        <v>0</v>
      </c>
      <c r="AR67" s="46">
        <f>IF(ISBLANK(F66),0,IF(AT65=3,0,IF(AT65=1,1,3)))</f>
        <v>0</v>
      </c>
      <c r="AS67" s="46">
        <f>IF(ISBLANK(F69),0,IF(F69&gt;E69,3,IF(F69=E69,1,0)))</f>
        <v>0</v>
      </c>
      <c r="AT67" s="46" t="s">
        <v>73</v>
      </c>
      <c r="AU67" s="46">
        <f>IF(ISBLANK(E65),0,IF(E65&gt;F65,3,IF(E65=F65,1,0)))</f>
        <v>0</v>
      </c>
      <c r="AV67" s="47" t="b">
        <f>10*(AQ65-AQ67)+AO65-AO67&lt;0</f>
        <v>0</v>
      </c>
      <c r="AW67" s="46" t="b">
        <f>10*(AQ66-AQ67)+AO66-AO67&lt;0</f>
        <v>0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0</v>
      </c>
      <c r="BA67" s="46" t="s">
        <v>73</v>
      </c>
      <c r="BB67" s="46">
        <f>10000*(AR67+AU67)+(E65-F65+F66-E66)*100+(E65+F66)</f>
        <v>0</v>
      </c>
      <c r="BC67" s="48">
        <f>10000*(AS67+AU67)+(E65-F65+F69-E69)*100+(E65+F69)</f>
        <v>0</v>
      </c>
      <c r="BD67" s="53">
        <f>-BF65</f>
        <v>0</v>
      </c>
      <c r="BE67" s="49">
        <f>-BF66</f>
        <v>0</v>
      </c>
      <c r="BF67" s="49" t="s">
        <v>73</v>
      </c>
      <c r="BG67" s="50">
        <f>IF($AN67&gt;$AN68,-0.5,IF($AN68&gt;$AN67,0.5,IF(AY67,-0.5,IF(AX68,0.5,BW67))))</f>
        <v>0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officiels'!H68,AT!E68='Résultats officiels'!E68,'Résultats officiels'!F68=AT!F68),1,""))</f>
        <v/>
      </c>
      <c r="D68" s="68" t="str">
        <f>G65</f>
        <v>Sénégal</v>
      </c>
      <c r="E68" s="149"/>
      <c r="F68" s="149"/>
      <c r="G68" s="73" t="str">
        <f>D64</f>
        <v>Colombie</v>
      </c>
      <c r="H68" s="95">
        <f t="shared" si="0"/>
        <v>0</v>
      </c>
      <c r="I68" s="114">
        <f>AI68</f>
        <v>1</v>
      </c>
      <c r="J68" s="71" t="str">
        <f>INDEX(AM65:AM68,MATCH(AK68,$AL65:$AL68,0))</f>
        <v>Sénégal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0</v>
      </c>
      <c r="N68" s="117">
        <f>INDEX(AQ65:AQ68,MATCH(AK68,$AL65:$AL68,0))</f>
        <v>0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1</v>
      </c>
      <c r="AJ68" s="55">
        <f>ROUND(AK68,0)</f>
        <v>2</v>
      </c>
      <c r="AK68" s="43">
        <f>MAX(AL65:AL68)</f>
        <v>2.48</v>
      </c>
      <c r="AL68" s="56">
        <f>SUM(BD68:BG68)+2.48</f>
        <v>2.48</v>
      </c>
      <c r="AM68" s="57" t="str">
        <f>G65</f>
        <v>Sénégal</v>
      </c>
      <c r="AN68" s="51">
        <f>SUM(AR68:AU68)</f>
        <v>0</v>
      </c>
      <c r="AO68" s="58">
        <f>F65+E67+E68</f>
        <v>0</v>
      </c>
      <c r="AP68" s="51">
        <f>E65+F67+F68</f>
        <v>0</v>
      </c>
      <c r="AQ68" s="59">
        <f>AO68-AP68</f>
        <v>0</v>
      </c>
      <c r="AR68" s="51">
        <f>IF(ISBLANK(E68),0,IF(AU65=3,0,IF(AU65=1,1,3)))</f>
        <v>0</v>
      </c>
      <c r="AS68" s="51">
        <f>IF(ISBLANK(E67),0,IF(AU66=3,0,IF(AU66=1,1,3)))</f>
        <v>0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0</v>
      </c>
      <c r="BB68" s="51">
        <f>10000*(AR68+AT68)+(E68-F68+F65-E65)*100+(E68+F65)</f>
        <v>0</v>
      </c>
      <c r="BC68" s="59">
        <f>10000*(AS68+AT68)+(E67-F67+F65-E65)*100+(E67+F65)</f>
        <v>0</v>
      </c>
      <c r="BD68" s="60">
        <f>-BG65</f>
        <v>0</v>
      </c>
      <c r="BE68" s="61">
        <f>-BG66</f>
        <v>0</v>
      </c>
      <c r="BF68" s="61">
        <f>-BG67</f>
        <v>0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officiels'!H69,AT!E69='Résultats officiels'!E69,'Résultats officiels'!F69=AT!F69),1,""))</f>
        <v/>
      </c>
      <c r="D69" s="71" t="str">
        <f>G64</f>
        <v>Japon</v>
      </c>
      <c r="E69" s="149"/>
      <c r="F69" s="149"/>
      <c r="G69" s="74" t="str">
        <f>D65</f>
        <v>Pologne</v>
      </c>
      <c r="H69" s="95">
        <f t="shared" si="0"/>
        <v>0</v>
      </c>
      <c r="I69" s="118"/>
      <c r="J69" s="119" t="str">
        <f>IF(OR(I67&lt;3,I66&lt;2),"TIRAGE AU SORT !!!"," ")</f>
        <v>TIRAGE AU SORT !!!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elect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67" priority="7" stopIfTrue="1">
      <formula>100*$V8+$W8&gt;100*$V9+$W9</formula>
    </cfRule>
  </conditionalFormatting>
  <conditionalFormatting sqref="U9 U11 U13 U15 U17 U19 U21 U23 U27 U29 U31 U33 U37 U39 U44">
    <cfRule type="expression" dxfId="66" priority="6" stopIfTrue="1">
      <formula>100*$V9+$W9&gt;100*$V8+$W8</formula>
    </cfRule>
  </conditionalFormatting>
  <conditionalFormatting sqref="AA43">
    <cfRule type="expression" dxfId="65" priority="5" stopIfTrue="1">
      <formula>100*$AB43+$AC43&gt;100*$AB44+$AC44</formula>
    </cfRule>
  </conditionalFormatting>
  <conditionalFormatting sqref="AA44">
    <cfRule type="expression" dxfId="64" priority="4" stopIfTrue="1">
      <formula>100*$AB44+$AC44&gt;100*$AB43+$AC43</formula>
    </cfRule>
  </conditionalFormatting>
  <conditionalFormatting sqref="J35:N35 J43:N43 J11:N11 J27:N27 J19:N19 J51:N51 J59:N59 J67:N67">
    <cfRule type="expression" dxfId="63" priority="3" stopIfTrue="1">
      <formula>OR($I11&lt;3)</formula>
    </cfRule>
  </conditionalFormatting>
  <conditionalFormatting sqref="J36:N36 J44:N44 J12:N12 J28:N28 J20:N20 J52:N52 J60:N60 J68:N68">
    <cfRule type="expression" dxfId="62" priority="2" stopIfTrue="1">
      <formula>$I12&lt;3</formula>
    </cfRule>
  </conditionalFormatting>
  <conditionalFormatting sqref="U46:U47 AA46:AA51">
    <cfRule type="cellIs" dxfId="61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14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 t="str">
        <f>IF(H8=0,"",IF(H8='Résultats officiels'!H8,1,""))</f>
        <v/>
      </c>
      <c r="C8" s="70" t="str">
        <f>IF(H8=0,"",IF(AND(H8='Résultats officiels'!H8,AU!E8='Résultats officiels'!E8,'Résultats officiels'!F8=AU!F8),1,""))</f>
        <v/>
      </c>
      <c r="D8" s="67" t="s">
        <v>104</v>
      </c>
      <c r="E8" s="149"/>
      <c r="F8" s="149"/>
      <c r="G8" s="72" t="s">
        <v>123</v>
      </c>
      <c r="H8" s="95">
        <f>IF(E8="",0,IF(F8="",0,IF(E8&gt;F8,1,IF(E8&lt;F8,2,IF(E8=F8,3)))))</f>
        <v>0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officiels'!U13=AU!U8),"E",""))</f>
        <v/>
      </c>
      <c r="R8" s="98" t="str">
        <f>IF('Résultats officiels'!O8=0,"",IF(AND(U8='Résultats officiels'!U8,AU!U9='Résultats officiels'!U9),"A",""))</f>
        <v/>
      </c>
      <c r="S8" s="286" t="str">
        <f>IF(O8=0,"",IF(AND(R8="A",O8='Résultats officiels'!O8),1,IF(AND(AU!R9="A",AU!O8='Résultats officiels'!O12),1,"")))</f>
        <v/>
      </c>
      <c r="T8" s="287" t="str">
        <f>IF(O8=0,"",IF(AND(R8="A",O8='Résultats officiels'!O8,V8='Résultats officiels'!V8,'Résultats officiels'!V9=AU!V9),1,IF(AND(AU!R9="A",AU!O8='Résultats officiels'!O12,AU!V8='Résultats officiels'!V13,'Résultats officiels'!V12=AU!V9),1,"")))</f>
        <v/>
      </c>
      <c r="U8" s="99" t="str">
        <f>IF(OR(I10&lt;2),"A1",T(J9))</f>
        <v>A1</v>
      </c>
      <c r="V8" s="150"/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 t="str">
        <f>IF(H9=0,"",IF(H9='Résultats officiels'!H9,1,""))</f>
        <v/>
      </c>
      <c r="C9" s="70" t="str">
        <f>IF(H9=0,"",IF(AND(H9='Résultats officiels'!H9,AU!E9='Résultats officiels'!E9,'Résultats officiels'!F9=AU!F9),1,""))</f>
        <v/>
      </c>
      <c r="D9" s="68" t="s">
        <v>122</v>
      </c>
      <c r="E9" s="149"/>
      <c r="F9" s="149"/>
      <c r="G9" s="73" t="s">
        <v>82</v>
      </c>
      <c r="H9" s="95">
        <f t="shared" ref="H9:H69" si="0">IF(E9="",0,IF(F9="",0,IF(E9&gt;F9,1,IF(E9&lt;F9,2,IF(E9=F9,3)))))</f>
        <v>0</v>
      </c>
      <c r="I9" s="101">
        <f>AI9</f>
        <v>1</v>
      </c>
      <c r="J9" s="102" t="str">
        <f>INDEX(AM9:AM12,MATCH(AK9,$AL9:$AL12,0))</f>
        <v>Russie</v>
      </c>
      <c r="K9" s="103">
        <f>INDEX(AN9:AN12,MATCH(AK9,$AL9:$AL12,0))</f>
        <v>0</v>
      </c>
      <c r="L9" s="104">
        <f>INDEX(AO9:AO12,MATCH(AK9,$AL9:$AL12,0))</f>
        <v>0</v>
      </c>
      <c r="M9" s="103">
        <f>INDEX(AP9:AP12,MATCH(AK9,$AL9:$AL12,0))</f>
        <v>0</v>
      </c>
      <c r="N9" s="105">
        <f>INDEX(AQ9:AQ12,MATCH(AK9,$AL9:$AL12,0))</f>
        <v>0</v>
      </c>
      <c r="O9" s="293"/>
      <c r="P9" s="293"/>
      <c r="Q9" s="97" t="str">
        <f>IF(AND('Résultats officiels'!O8&gt;0,U9='Résultats officiels'!U9),"E",IF(AND('Résultats officiels'!O12&gt;0,'Résultats officiels'!U12=AU!U9),"E",""))</f>
        <v/>
      </c>
      <c r="R9" s="98" t="str">
        <f>IF('Résultats officiels'!O12=0,"",IF(AND(U8='Résultats officiels'!U13,'Résultats officiels'!U12=AU!U9),"A",""))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B2</v>
      </c>
      <c r="V9" s="151"/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2</v>
      </c>
      <c r="AK9" s="19">
        <f>MIN(AL9:AL12)</f>
        <v>2.4500000000000002</v>
      </c>
      <c r="AL9" s="20">
        <f>SUM(BD9:BG9)+2.45</f>
        <v>2.4500000000000002</v>
      </c>
      <c r="AM9" s="21" t="str">
        <f>D8</f>
        <v>Russie</v>
      </c>
      <c r="AN9" s="22">
        <f>SUM(AR9:AU9)</f>
        <v>0</v>
      </c>
      <c r="AO9" s="23">
        <f>E8+E10+F12</f>
        <v>0</v>
      </c>
      <c r="AP9" s="22">
        <f>F8+F10+E12</f>
        <v>0</v>
      </c>
      <c r="AQ9" s="24">
        <f>AO9-AP9</f>
        <v>0</v>
      </c>
      <c r="AR9" s="22" t="s">
        <v>73</v>
      </c>
      <c r="AS9" s="22">
        <f>IF(ISBLANK(E8),0,IF(E8&gt;F8,3,IF(E8=F8,1,0)))</f>
        <v>0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0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0</v>
      </c>
      <c r="BA9" s="22">
        <f>10000*(AS9+AU9)+(E8-F8+F12-E12)*100+(E8+F12)</f>
        <v>0</v>
      </c>
      <c r="BB9" s="22">
        <f>10000*(AT9+AU9)+(E10-F10+F12-E12)*100+(E10+F12)</f>
        <v>0</v>
      </c>
      <c r="BC9" s="24" t="s">
        <v>73</v>
      </c>
      <c r="BD9" s="23" t="s">
        <v>73</v>
      </c>
      <c r="BE9" s="25">
        <f>IF($AN9&gt;$AN10,-0.5,IF($AN10&gt;$AN9,0.5,IF(AW9,-0.5,IF(AV10,0.5,BU9))))</f>
        <v>0</v>
      </c>
      <c r="BF9" s="25">
        <f>IF($AN9&gt;$AN11,-0.5,IF($AN11&gt;$AN9,0.5,IF(AX9,-0.5,IF(AV11,0.5,BV9))))</f>
        <v>0</v>
      </c>
      <c r="BG9" s="26">
        <f>IF($AN9&gt;$AN12,-0.5,IF($AN12&gt;$AN9,0.5,IF(AY9,-0.5,IF(AV12,0.5,BW9))))</f>
        <v>0</v>
      </c>
      <c r="BH9" s="27" t="b">
        <f>AND(AND(AN9=AN10,AN10=AN11,AN11=AN12),AND(AO9=AO10,AO10=AO11,AO11=AO12),AND(AP9=AP10,AP10=AP11,AP11=AP12))</f>
        <v>1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0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officiels'!H10,AU!E10='Résultats officiels'!E10,'Résultats officiels'!F10=AU!F10),1,""))</f>
        <v/>
      </c>
      <c r="D10" s="68" t="str">
        <f>D8</f>
        <v>Russie</v>
      </c>
      <c r="E10" s="149"/>
      <c r="F10" s="149"/>
      <c r="G10" s="73" t="str">
        <f>D9</f>
        <v>Egypte</v>
      </c>
      <c r="H10" s="95">
        <f t="shared" si="0"/>
        <v>0</v>
      </c>
      <c r="I10" s="106">
        <f>AI10</f>
        <v>1</v>
      </c>
      <c r="J10" s="107" t="str">
        <f>INDEX(AM9:AM12,MATCH(AK10,$AL9:$AL12,0))</f>
        <v>Arabie Saoudite</v>
      </c>
      <c r="K10" s="108">
        <f>INDEX(AN9:AN12,MATCH(AK10,$AL9:$AL12,0))</f>
        <v>0</v>
      </c>
      <c r="L10" s="109">
        <f>INDEX(AO9:AO12,MATCH(AK10,$AL9:$AL12,0))</f>
        <v>0</v>
      </c>
      <c r="M10" s="108">
        <f>INDEX(AP9:AP12,MATCH(AK10,$AL9:$AL12,0))</f>
        <v>0</v>
      </c>
      <c r="N10" s="110">
        <f>INDEX(AQ9:AQ12,MATCH(AK10,$AL9:$AL12,0))</f>
        <v>0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officiels'!U15=AU!U10),"E",""))</f>
        <v/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officiels'!O10),1,IF(AND(AU!R11="A",AU!O10='Résultats officiels'!O14),1,"")))</f>
        <v/>
      </c>
      <c r="T10" s="310" t="str">
        <f>IF(O10=0,"",IF(AND(R10="A",O10='Résultats officiels'!O10,V10='Résultats officiels'!V10,'Résultats officiels'!V11=AU!V11),1,IF(AND(AU!R11="A",AU!O10='Résultats officiels'!O14,AU!V10='Résultats officiels'!V15,'Résultats officiels'!V14=AU!V11),1,"")))</f>
        <v/>
      </c>
      <c r="U10" s="99" t="str">
        <f>IF(OR(I26&lt;2),"C1",T(J25))</f>
        <v>C1</v>
      </c>
      <c r="V10" s="150"/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1</v>
      </c>
      <c r="AJ10" s="18">
        <f>ROUND(AK10,0)</f>
        <v>2</v>
      </c>
      <c r="AK10" s="19">
        <f>MAX(MIN(AL9:AL11),MIN(AL9,AL10,AL12),MIN(AL9,AL11,AL12),MIN(AL10:AL12))</f>
        <v>2.46</v>
      </c>
      <c r="AL10" s="28">
        <f>SUM(BD10:BG10)+2.46</f>
        <v>2.46</v>
      </c>
      <c r="AM10" s="21" t="str">
        <f>G8</f>
        <v>Arabie Saoudite</v>
      </c>
      <c r="AN10" s="22">
        <f>SUM(AR10:AU10)</f>
        <v>0</v>
      </c>
      <c r="AO10" s="23">
        <f>F8+F11+E13</f>
        <v>0</v>
      </c>
      <c r="AP10" s="22">
        <f>E8+E11+F13</f>
        <v>0</v>
      </c>
      <c r="AQ10" s="24">
        <f>AO10-AP10</f>
        <v>0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0</v>
      </c>
      <c r="BA10" s="22">
        <f>10000*(AR10+AU10)+(F8-E8+F11-E11)*100+(F8+F11)</f>
        <v>0</v>
      </c>
      <c r="BB10" s="22" t="s">
        <v>73</v>
      </c>
      <c r="BC10" s="24">
        <f>10000*(AT10+AU10)+(F11-E11+E13-F13)*100+(F11+E13)</f>
        <v>0</v>
      </c>
      <c r="BD10" s="29">
        <f>-BE9</f>
        <v>0</v>
      </c>
      <c r="BE10" s="22" t="s">
        <v>73</v>
      </c>
      <c r="BF10" s="25">
        <f>IF($AN10&gt;$AN11,-0.5,IF($AN11&gt;$AN10,0.5,IF(AX10,-0.5,IF(AW11,0.5,BV10))))</f>
        <v>0</v>
      </c>
      <c r="BG10" s="26">
        <f>IF($AN10&gt;$AN12,-0.5,IF($AN12&gt;$AN10,0.5,IF(AY10,-0.5,IF(AW12,0.5,BW10))))</f>
        <v>0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 t="str">
        <f>IF(H11=0,"",IF(H11='Résultats officiels'!H11,1,""))</f>
        <v/>
      </c>
      <c r="C11" s="70" t="str">
        <f>IF(H11=0,"",IF(AND(H11='Résultats officiels'!H11,AU!E11='Résultats officiels'!E11,'Résultats officiels'!F11=AU!F11),1,""))</f>
        <v/>
      </c>
      <c r="D11" s="68" t="str">
        <f>G9</f>
        <v>Uruguay</v>
      </c>
      <c r="E11" s="149"/>
      <c r="F11" s="149"/>
      <c r="G11" s="73" t="str">
        <f>G8</f>
        <v>Arabie Saoudite</v>
      </c>
      <c r="H11" s="95">
        <f t="shared" si="0"/>
        <v>0</v>
      </c>
      <c r="I11" s="106">
        <f>AI11</f>
        <v>1</v>
      </c>
      <c r="J11" s="68" t="str">
        <f>INDEX(AM9:AM12,MATCH(AK11,$AL9:$AL12,0))</f>
        <v>Egypte</v>
      </c>
      <c r="K11" s="111">
        <f>INDEX(AN9:AN12,MATCH(AK11,$AL9:$AL12,0))</f>
        <v>0</v>
      </c>
      <c r="L11" s="112">
        <f>INDEX(AO9:AO12,MATCH(AK11,$AL9:$AL12,0))</f>
        <v>0</v>
      </c>
      <c r="M11" s="111">
        <f>INDEX(AP9:AP12,MATCH(AK11,$AL9:$AL12,0))</f>
        <v>0</v>
      </c>
      <c r="N11" s="113">
        <f>INDEX(AQ9:AQ12,MATCH(AK11,$AL9:$AL12,0))</f>
        <v>0</v>
      </c>
      <c r="O11" s="293"/>
      <c r="P11" s="293"/>
      <c r="Q11" s="97" t="str">
        <f>IF(AND('Résultats officiels'!O10&gt;0,U11='Résultats officiels'!U11),"E",IF(AND('Résultats officiels'!O14&gt;0,'Résultats officiels'!U14=AU!U11),"E",""))</f>
        <v/>
      </c>
      <c r="R11" s="98" t="str">
        <f>IF('Résultats officiels'!O14=0,"",IF(AND(U10='Résultats officiels'!U15,'Résultats officiels'!U14=AU!U11),"A",""))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D2</v>
      </c>
      <c r="V11" s="151"/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1</v>
      </c>
      <c r="AJ11" s="18">
        <f>ROUND(AK11,0)</f>
        <v>2</v>
      </c>
      <c r="AK11" s="19">
        <f>MIN(MAX(AL9:AL11),MAX(AL9,AL10,AL12),MAX(AL9,AL11,AL12),MAX(AL10:AL12))</f>
        <v>2.4700000000000002</v>
      </c>
      <c r="AL11" s="28">
        <f>SUM(BD11:BG11)+2.47</f>
        <v>2.4700000000000002</v>
      </c>
      <c r="AM11" s="21" t="str">
        <f>D9</f>
        <v>Egypte</v>
      </c>
      <c r="AN11" s="22">
        <f>SUM(AR11:AU11)</f>
        <v>0</v>
      </c>
      <c r="AO11" s="23">
        <f>E9+F10+F13</f>
        <v>0</v>
      </c>
      <c r="AP11" s="22">
        <f>F9+E10+E13</f>
        <v>0</v>
      </c>
      <c r="AQ11" s="24">
        <f>AO11-AP11</f>
        <v>0</v>
      </c>
      <c r="AR11" s="22">
        <f>IF(ISBLANK(F10),0,IF(AT9=3,0,IF(AT9=1,1,3)))</f>
        <v>0</v>
      </c>
      <c r="AS11" s="22">
        <f>IF(ISBLANK(F13),0,IF(F13&gt;E13,3,IF(F13=E13,1,0)))</f>
        <v>0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0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0</v>
      </c>
      <c r="BA11" s="22" t="s">
        <v>73</v>
      </c>
      <c r="BB11" s="22">
        <f>10000*(AR11+AU11)+(E9-F9+F10-E10)*100+(E9+F10)</f>
        <v>0</v>
      </c>
      <c r="BC11" s="24">
        <f>10000*(AS11+AU11)+(E9-F9+F13-E13)*100+(E9+F13)</f>
        <v>0</v>
      </c>
      <c r="BD11" s="29">
        <f>-BF9</f>
        <v>0</v>
      </c>
      <c r="BE11" s="25">
        <f>-BF10</f>
        <v>0</v>
      </c>
      <c r="BF11" s="25" t="s">
        <v>73</v>
      </c>
      <c r="BG11" s="26">
        <f>IF($AN11&gt;$AN12,-0.5,IF($AN12&gt;$AN11,0.5,IF(AY11,-0.5,IF(AX12,0.5,BW11))))</f>
        <v>0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officiels'!H12,AU!E12='Résultats officiels'!E12,'Résultats officiels'!F12=AU!F12),1,""))</f>
        <v/>
      </c>
      <c r="D12" s="68" t="str">
        <f>G9</f>
        <v>Uruguay</v>
      </c>
      <c r="E12" s="149"/>
      <c r="F12" s="149"/>
      <c r="G12" s="73" t="str">
        <f>D8</f>
        <v>Russie</v>
      </c>
      <c r="H12" s="95">
        <f t="shared" si="0"/>
        <v>0</v>
      </c>
      <c r="I12" s="114">
        <f>AI12</f>
        <v>1</v>
      </c>
      <c r="J12" s="71" t="str">
        <f>INDEX(AM9:AM12,MATCH(AK12,$AL9:$AL12,0))</f>
        <v>Uruguay</v>
      </c>
      <c r="K12" s="115">
        <f>INDEX(AN9:AN12,MATCH(AK12,$AL9:$AL12,0))</f>
        <v>0</v>
      </c>
      <c r="L12" s="116">
        <f>INDEX(AO9:AO12,MATCH(AK12,$AL9:$AL12,0))</f>
        <v>0</v>
      </c>
      <c r="M12" s="115">
        <f>INDEX(AP9:AP12,MATCH(AK12,$AL9:$AL12,0))</f>
        <v>0</v>
      </c>
      <c r="N12" s="117">
        <f>INDEX(AQ9:AQ12,MATCH(AK12,$AL9:$AL12,0))</f>
        <v>0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officiels'!U9=AU!U12),"E",""))</f>
        <v/>
      </c>
      <c r="R12" s="98" t="str">
        <f>IF('Résultats officiels'!O12=0,"",IF(AND(U12='Résultats officiels'!U12,'Résultats officiels'!U13=AU!U13),"A",""))</f>
        <v/>
      </c>
      <c r="S12" s="286" t="str">
        <f>IF(O12=0,"",IF(AND(R12="A",O12='Résultats officiels'!O12),1,IF(AND(AU!R13="A",AU!O12='Résultats officiels'!O8),1,"")))</f>
        <v/>
      </c>
      <c r="T12" s="308" t="str">
        <f>IF(O12=0,"",IF(AND(R12="A",O12='Résultats officiels'!O12,V12='Résultats officiels'!V12,'Résultats officiels'!V13=AU!V13),1,IF(AND(AU!R13="A",AU!O12='Résultats officiels'!O8,AU!V12='Résultats officiels'!V9,'Résultats officiels'!V8=AU!V13),1,"")))</f>
        <v/>
      </c>
      <c r="U12" s="99" t="str">
        <f>IF(OR(I18&lt;2),"B1",T(J17))</f>
        <v>B1</v>
      </c>
      <c r="V12" s="150"/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1</v>
      </c>
      <c r="AJ12" s="18">
        <f>ROUND(AK12,0)</f>
        <v>2</v>
      </c>
      <c r="AK12" s="19">
        <f>MAX(AL9:AL12)</f>
        <v>2.48</v>
      </c>
      <c r="AL12" s="30">
        <f>SUM(BD12:BG12)+2.48</f>
        <v>2.48</v>
      </c>
      <c r="AM12" s="31" t="str">
        <f>G9</f>
        <v>Uruguay</v>
      </c>
      <c r="AN12" s="27">
        <f>SUM(AR12:AU12)</f>
        <v>0</v>
      </c>
      <c r="AO12" s="32">
        <f>F9+E11+E12</f>
        <v>0</v>
      </c>
      <c r="AP12" s="27">
        <f>E9+F11+F12</f>
        <v>0</v>
      </c>
      <c r="AQ12" s="33">
        <f>AO12-AP12</f>
        <v>0</v>
      </c>
      <c r="AR12" s="27">
        <f>IF(ISBLANK(E12),0,IF(AU9=3,0,IF(AU9=1,1,3)))</f>
        <v>0</v>
      </c>
      <c r="AS12" s="27">
        <f>IF(ISBLANK(E11),0,IF(AU10=3,0,IF(AU10=1,1,3)))</f>
        <v>0</v>
      </c>
      <c r="AT12" s="27">
        <f>IF(ISBLANK(F9),0,IF(AU11=3,0,IF(AU11=1,1,3)))</f>
        <v>0</v>
      </c>
      <c r="AU12" s="27" t="s">
        <v>73</v>
      </c>
      <c r="AV12" s="32" t="b">
        <f>10*(AQ9-AQ12)+AO9-AO12&lt;0</f>
        <v>0</v>
      </c>
      <c r="AW12" s="27" t="b">
        <f>10*(AQ10-AQ12)+AO10-AO12&lt;0</f>
        <v>0</v>
      </c>
      <c r="AX12" s="27" t="b">
        <f>10*(AQ11-AQ12)+AO11-AO12&lt;0</f>
        <v>0</v>
      </c>
      <c r="AY12" s="33" t="s">
        <v>73</v>
      </c>
      <c r="AZ12" s="32" t="s">
        <v>73</v>
      </c>
      <c r="BA12" s="27">
        <f>10000*(AR12+AS12)+(E12-F12+E11-F11)*100+(E12+E11)</f>
        <v>0</v>
      </c>
      <c r="BB12" s="27">
        <f>10000*(AR12+AT12)+(F9-E9+E12-F12)*100+(F9+E12)</f>
        <v>0</v>
      </c>
      <c r="BC12" s="33">
        <f>10000*(AS12+AT12)+(E11-F11+F9-E9)*100+(E11+F9)</f>
        <v>0</v>
      </c>
      <c r="BD12" s="34">
        <f>-BG9</f>
        <v>0</v>
      </c>
      <c r="BE12" s="35">
        <f>-BG10</f>
        <v>0</v>
      </c>
      <c r="BF12" s="35">
        <f>-BG11</f>
        <v>0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officiels'!H13,AU!E13='Résultats officiels'!E13,'Résultats officiels'!F13=AU!F13),1,""))</f>
        <v/>
      </c>
      <c r="D13" s="71" t="str">
        <f>G8</f>
        <v>Arabie Saoudite</v>
      </c>
      <c r="E13" s="149"/>
      <c r="F13" s="149"/>
      <c r="G13" s="74" t="str">
        <f>D9</f>
        <v>Egypte</v>
      </c>
      <c r="H13" s="95">
        <f t="shared" si="0"/>
        <v>0</v>
      </c>
      <c r="I13" s="118"/>
      <c r="J13" s="119" t="str">
        <f>IF(OR(I11&lt;3,I10&lt;2),"TIRAGE AU SORT !!!"," ")</f>
        <v>TIRAGE AU SORT !!!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officiels'!U8=AU!U13),"E",""))</f>
        <v/>
      </c>
      <c r="R13" s="98" t="str">
        <f>IF('Résultats officiels'!O8=0,"",IF(AND(U12='Résultats officiels'!U9,'Résultats officiels'!U8=AU!U13),"A",""))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A2</v>
      </c>
      <c r="V13" s="151"/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officiels'!U11=AU!U14),"E",""))</f>
        <v/>
      </c>
      <c r="R14" s="98" t="str">
        <f>IF('Résultats officiels'!O14=0,"",IF(AND(U14='Résultats officiels'!U14,'Résultats officiels'!U15=AU!U15),"A",""))</f>
        <v/>
      </c>
      <c r="S14" s="286" t="str">
        <f>IF(O14=0,"",IF(AND(R14="A",O14='Résultats officiels'!O14),1,IF(AND(AU!R15="A",AU!O14='Résultats officiels'!O10),1,"")))</f>
        <v/>
      </c>
      <c r="T14" s="308" t="str">
        <f>IF(O14=0,"",IF(AND(R14="A",O14='Résultats officiels'!O14,V14='Résultats officiels'!V14,'Résultats officiels'!V15=AU!V15),1,IF(AND(AU!R15="A",AU!O14='Résultats officiels'!O10,AU!V14='Résultats officiels'!V11,'Résultats officiels'!V10=AU!V15),1,"")))</f>
        <v/>
      </c>
      <c r="U14" s="99" t="str">
        <f>IF(OR(I34&lt;2),"D1",T(J33))</f>
        <v>D1</v>
      </c>
      <c r="V14" s="150"/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officiels'!U10=AU!U15),"E",""))</f>
        <v/>
      </c>
      <c r="R15" s="98" t="str">
        <f>IF('Résultats officiels'!O10=0,"",IF(AND(U15='Résultats officiels'!U10,'Résultats officiels'!U11=AU!U14),"A",""))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C2</v>
      </c>
      <c r="V15" s="151"/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officiels'!H16,AU!E16='Résultats officiels'!E16,'Résultats officiels'!F16=AU!F16),1,""))</f>
        <v/>
      </c>
      <c r="D16" s="67" t="s">
        <v>124</v>
      </c>
      <c r="E16" s="149"/>
      <c r="F16" s="149"/>
      <c r="G16" s="72" t="s">
        <v>96</v>
      </c>
      <c r="H16" s="95">
        <f t="shared" si="0"/>
        <v>0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officiels'!U21=AU!U16),"E",""))</f>
        <v/>
      </c>
      <c r="R16" s="98" t="str">
        <f>IF('Résultats officiels'!O16=0,"",IF(AND(U16='Résultats officiels'!U16,'Résultats officiels'!U17=AU!U17),"A",""))</f>
        <v/>
      </c>
      <c r="S16" s="286" t="str">
        <f>IF(O16=0,"",IF(AND(R16="A",O16='Résultats officiels'!O16),1,IF(AND(AU!R17="A",AU!O16='Résultats officiels'!O20),1,"")))</f>
        <v/>
      </c>
      <c r="T16" s="308" t="str">
        <f>IF(O16=0,"",IF(AND(R16="A",O16='Résultats officiels'!O16,V16='Résultats officiels'!V16,'Résultats officiels'!V17=AU!V17),1,IF(AND(AU!R17="A",AU!O16='Résultats officiels'!O20,AU!V16='Résultats officiels'!V21,'Résultats officiels'!V20=AU!V17),1,"")))</f>
        <v/>
      </c>
      <c r="U16" s="121" t="str">
        <f>IF(OR(I42&lt;2),"E1",T(J41))</f>
        <v>E1</v>
      </c>
      <c r="V16" s="150"/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officiels'!H17,AU!E17='Résultats officiels'!E17,'Résultats officiels'!F17=AU!F17),1,""))</f>
        <v/>
      </c>
      <c r="D17" s="68" t="s">
        <v>101</v>
      </c>
      <c r="E17" s="149"/>
      <c r="F17" s="149"/>
      <c r="G17" s="73" t="s">
        <v>75</v>
      </c>
      <c r="H17" s="95">
        <f t="shared" si="0"/>
        <v>0</v>
      </c>
      <c r="I17" s="101">
        <f>AI17</f>
        <v>1</v>
      </c>
      <c r="J17" s="122" t="str">
        <f>INDEX(AM17:AM20,MATCH(AK17,$AL17:$AL20,0))</f>
        <v>Maroc</v>
      </c>
      <c r="K17" s="103">
        <f>INDEX(AN17:AN20,MATCH(AK17,$AL17:$AL20,0))</f>
        <v>0</v>
      </c>
      <c r="L17" s="104">
        <f>INDEX(AO17:AO20,MATCH(AK17,$AL17:$AL20,0))</f>
        <v>0</v>
      </c>
      <c r="M17" s="103">
        <f>INDEX(AP17:AP20,MATCH(AK17,$AL17:$AL20,0))</f>
        <v>0</v>
      </c>
      <c r="N17" s="123">
        <f>INDEX(AQ17:AQ20,MATCH(AK17,$AL17:$AL20,0))</f>
        <v>0</v>
      </c>
      <c r="O17" s="293"/>
      <c r="P17" s="293"/>
      <c r="Q17" s="97" t="str">
        <f>IF(AND('Résultats officiels'!O16&gt;0,U17='Résultats officiels'!U17),"E",IF(AND('Résultats officiels'!O20&gt;0,'Résultats officiels'!U20=AU!U17),"E",""))</f>
        <v/>
      </c>
      <c r="R17" s="98" t="str">
        <f>IF('Résultats officiels'!O20=0,"",IF(AND(U16='Résultats officiels'!U21,'Résultats officiels'!U20=AU!U17),"A",""))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F2</v>
      </c>
      <c r="V17" s="151"/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2</v>
      </c>
      <c r="AK17" s="19">
        <f>MIN(AL17:AL20)</f>
        <v>2.4500000000000002</v>
      </c>
      <c r="AL17" s="20">
        <f>SUM(BD17:BG17)+2.45</f>
        <v>2.4500000000000002</v>
      </c>
      <c r="AM17" s="21" t="str">
        <f>D16</f>
        <v>Maroc</v>
      </c>
      <c r="AN17" s="22">
        <f>SUM(AR17:AU17)</f>
        <v>0</v>
      </c>
      <c r="AO17" s="23">
        <f>E16+E18+F20</f>
        <v>0</v>
      </c>
      <c r="AP17" s="22">
        <f>F16+F18+E20</f>
        <v>0</v>
      </c>
      <c r="AQ17" s="24">
        <f>AO17-AP17</f>
        <v>0</v>
      </c>
      <c r="AR17" s="22" t="s">
        <v>73</v>
      </c>
      <c r="AS17" s="22">
        <f>IF(ISBLANK(E16),0,IF(E16&gt;F16,3,IF(E16=F16,1,0)))</f>
        <v>0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0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0</v>
      </c>
      <c r="BA17" s="22">
        <f>10000*(AS17+AU17)+(E16-F16+F20-E20)*100+(E16+F20)</f>
        <v>0</v>
      </c>
      <c r="BB17" s="22">
        <f>10000*(AT17+AU17)+(F20-E20+E18-F18)*100+(F20+E18)</f>
        <v>0</v>
      </c>
      <c r="BC17" s="24" t="s">
        <v>73</v>
      </c>
      <c r="BD17" s="23" t="s">
        <v>73</v>
      </c>
      <c r="BE17" s="25">
        <f>IF($AN17&gt;$AN18,-0.5,IF($AN18&gt;$AN17,0.5,IF(AW17,-0.5,IF(AV18,0.5,BU17))))</f>
        <v>0</v>
      </c>
      <c r="BF17" s="25">
        <f>IF($AN17&gt;$AN19,-0.5,IF($AN19&gt;$AN17,0.5,IF(AX17,-0.5,IF(AV19,0.5,BV17))))</f>
        <v>0</v>
      </c>
      <c r="BG17" s="26">
        <f>IF($AN17&gt;$AN20,-0.5,IF($AN20&gt;$AN17,0.5,IF(AY17,-0.5,IF(AV20,0.5,BW17))))</f>
        <v>0</v>
      </c>
      <c r="BH17" s="27" t="b">
        <f>AND(AND(AN17=AN18,AN18=AN19,AN19=AN20),AND(AO17=AO18,AO18=AO19,AO19=AO20),AND(AP17=AP18,AP18=AP19,AP19=AP20))</f>
        <v>1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0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 t="str">
        <f>IF(H18=0,"",IF(H18='Résultats officiels'!H18,1,""))</f>
        <v/>
      </c>
      <c r="C18" s="75" t="str">
        <f>IF(H18=0,"",IF(AND(H18='Résultats officiels'!H18,AU!E18='Résultats officiels'!E18,'Résultats officiels'!F18=AU!F18),1,""))</f>
        <v/>
      </c>
      <c r="D18" s="68" t="str">
        <f>D16</f>
        <v>Maroc</v>
      </c>
      <c r="E18" s="149"/>
      <c r="F18" s="149"/>
      <c r="G18" s="73" t="str">
        <f>D17</f>
        <v>Portugal</v>
      </c>
      <c r="H18" s="95">
        <f t="shared" si="0"/>
        <v>0</v>
      </c>
      <c r="I18" s="106">
        <f>AI18</f>
        <v>1</v>
      </c>
      <c r="J18" s="124" t="str">
        <f>INDEX(AM17:AM20,MATCH(AK18,$AL17:$AL20,0))</f>
        <v>Iran</v>
      </c>
      <c r="K18" s="108">
        <f>INDEX(AN17:AN20,MATCH(AK18,$AL17:$AL20,0))</f>
        <v>0</v>
      </c>
      <c r="L18" s="109">
        <f>INDEX(AO17:AO20,MATCH(AK18,$AL17:$AL20,0))</f>
        <v>0</v>
      </c>
      <c r="M18" s="108">
        <f>INDEX(AP17:AP20,MATCH(AK18,$AL17:$AL20,0))</f>
        <v>0</v>
      </c>
      <c r="N18" s="110">
        <f>INDEX(AQ17:AQ20,MATCH(AK18,$AL17:$AL20,0))</f>
        <v>0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officiels'!U23=AU!U18),"E",""))</f>
        <v/>
      </c>
      <c r="R18" s="98" t="str">
        <f>IF('Résultats officiels'!O18=0,"",IF(AND(U18='Résultats officiels'!U18,'Résultats officiels'!U19=AU!U19),"A",""))</f>
        <v/>
      </c>
      <c r="S18" s="286" t="str">
        <f>IF(O18=0,"",IF(AND(R18="A",O18='Résultats officiels'!O18),1,IF(AND(AU!R19="A",AU!O18='Résultats officiels'!O22),1,"")))</f>
        <v/>
      </c>
      <c r="T18" s="308" t="str">
        <f>IF(O18=0,"",IF(AND(R18="A",O18='Résultats officiels'!O18,V18='Résultats officiels'!V18,'Résultats officiels'!V19=AU!V19),1,IF(AND(AU!R19="A",AU!O18='Résultats officiels'!O22,AU!V18='Résultats officiels'!V23,'Résultats officiels'!V22=AU!V19),1,"")))</f>
        <v/>
      </c>
      <c r="U18" s="121" t="str">
        <f>IF(OR(I58&lt;2),"G1",T(J57))</f>
        <v>G1</v>
      </c>
      <c r="V18" s="150"/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1</v>
      </c>
      <c r="AJ18" s="18">
        <f>ROUND(AK18,0)</f>
        <v>2</v>
      </c>
      <c r="AK18" s="19">
        <f>MAX(MIN(AL17:AL19),MIN(AL17,AL18,AL20),MIN(AL17,AL19,AL20),MIN(AL18:AL20))</f>
        <v>2.46</v>
      </c>
      <c r="AL18" s="28">
        <f>SUM(BD18:BG18)+2.46</f>
        <v>2.46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0</v>
      </c>
      <c r="AQ18" s="24">
        <f>AO18-AP18</f>
        <v>0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0</v>
      </c>
      <c r="BA18" s="22">
        <f>10000*(AR18+AU18)+(F16-E16+F19-E19)*100+(F16+F19)</f>
        <v>0</v>
      </c>
      <c r="BB18" s="22" t="s">
        <v>73</v>
      </c>
      <c r="BC18" s="24">
        <f>10000*(AT18+AU18)+(F19-E19+E21-F21)*100+(F19+E21)</f>
        <v>0</v>
      </c>
      <c r="BD18" s="29">
        <f>-BE17</f>
        <v>0</v>
      </c>
      <c r="BE18" s="22" t="s">
        <v>73</v>
      </c>
      <c r="BF18" s="25">
        <f>IF($AN18&gt;$AN19,-0.5,IF($AN19&gt;$AN18,0.5,IF(AX18,-0.5,IF(AW19,0.5,BV18))))</f>
        <v>0</v>
      </c>
      <c r="BG18" s="26">
        <f>IF($AN18&gt;$AN20,-0.5,IF($AN20&gt;$AN18,0.5,IF(AY18,-0.5,IF(AW20,0.5,BW18))))</f>
        <v>0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 t="str">
        <f>IF(H19=0,"",IF(H19='Résultats officiels'!H19,1,""))</f>
        <v/>
      </c>
      <c r="C19" s="75" t="str">
        <f>IF(H19=0,"",IF(AND(H19='Résultats officiels'!H19,AU!E19='Résultats officiels'!E19,'Résultats officiels'!F19=AU!F19),1,""))</f>
        <v/>
      </c>
      <c r="D19" s="68" t="str">
        <f>G17</f>
        <v>Espagne</v>
      </c>
      <c r="E19" s="149"/>
      <c r="F19" s="149"/>
      <c r="G19" s="73" t="str">
        <f>G16</f>
        <v>Iran</v>
      </c>
      <c r="H19" s="95">
        <f t="shared" si="0"/>
        <v>0</v>
      </c>
      <c r="I19" s="106">
        <f>AI19</f>
        <v>1</v>
      </c>
      <c r="J19" s="68" t="str">
        <f>INDEX(AM17:AM20,MATCH(AK19,$AL17:$AL20,0))</f>
        <v>Portugal</v>
      </c>
      <c r="K19" s="111">
        <f>INDEX(AN17:AN20,MATCH(AK19,$AL17:$AL20,0))</f>
        <v>0</v>
      </c>
      <c r="L19" s="112">
        <f>INDEX(AO17:AO20,MATCH(AK19,$AL17:$AL20,0))</f>
        <v>0</v>
      </c>
      <c r="M19" s="111">
        <f>INDEX(AP17:AP20,MATCH(AK19,$AL17:$AL20,0))</f>
        <v>0</v>
      </c>
      <c r="N19" s="113">
        <f>INDEX(AQ17:AQ20,MATCH(AK19,$AL17:$AL20,0))</f>
        <v>0</v>
      </c>
      <c r="O19" s="293"/>
      <c r="P19" s="293"/>
      <c r="Q19" s="97" t="str">
        <f>IF(AND('Résultats officiels'!O18&gt;0,U19='Résultats officiels'!U19),"E",IF(AND('Résultats officiels'!O22&gt;0,'Résultats officiels'!U22=AU!U19),"E",""))</f>
        <v/>
      </c>
      <c r="R19" s="98" t="str">
        <f>IF('Résultats officiels'!O22=0,"",IF(AND(U18='Résultats officiels'!U23,'Résultats officiels'!U22=AU!U19),"A",""))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H2</v>
      </c>
      <c r="V19" s="151"/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1</v>
      </c>
      <c r="AJ19" s="18">
        <f>ROUND(AK19,0)</f>
        <v>2</v>
      </c>
      <c r="AK19" s="19">
        <f>MIN(MAX(AL17:AL19),MAX(AL17,AL18,AL20),MAX(AL17,AL19,AL20),MAX(AL18:AL20))</f>
        <v>2.4700000000000002</v>
      </c>
      <c r="AL19" s="28">
        <f>SUM(BD19:BG19)+2.47</f>
        <v>2.4700000000000002</v>
      </c>
      <c r="AM19" s="21" t="str">
        <f>D17</f>
        <v>Portugal</v>
      </c>
      <c r="AN19" s="22">
        <f>SUM(AR19:AU19)</f>
        <v>0</v>
      </c>
      <c r="AO19" s="23">
        <f>E17+F18+F21</f>
        <v>0</v>
      </c>
      <c r="AP19" s="22">
        <f>F17+E18+E21</f>
        <v>0</v>
      </c>
      <c r="AQ19" s="24">
        <f>AO19-AP19</f>
        <v>0</v>
      </c>
      <c r="AR19" s="22">
        <f>IF(ISBLANK(F18),0,IF(AT17=3,0,IF(AT17=1,1,3)))</f>
        <v>0</v>
      </c>
      <c r="AS19" s="22">
        <f>IF(ISBLANK(F21),0,IF(F21&gt;E21,3,IF(F21=E21,1,0)))</f>
        <v>0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0</v>
      </c>
      <c r="AW19" s="22" t="b">
        <f>10*(AQ18-AQ19)+AO18-AO19&lt;0</f>
        <v>0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0</v>
      </c>
      <c r="BA19" s="22" t="s">
        <v>73</v>
      </c>
      <c r="BB19" s="22">
        <f>10000*(AR19+AU19)+(E17-F17+F18-E18)*100+(E17+F18)</f>
        <v>0</v>
      </c>
      <c r="BC19" s="24">
        <f>10000*(AS19+AU19)+(E17-F17+F21-E21)*100+(E17+F21)</f>
        <v>0</v>
      </c>
      <c r="BD19" s="29">
        <f>-BF17</f>
        <v>0</v>
      </c>
      <c r="BE19" s="25">
        <f>-BF18</f>
        <v>0</v>
      </c>
      <c r="BF19" s="25" t="s">
        <v>73</v>
      </c>
      <c r="BG19" s="26">
        <f>IF($AN19&gt;$AN20,-0.5,IF($AN20&gt;$AN19,0.5,IF(AY19,-0.5,IF(AX20,0.5,BW19))))</f>
        <v>0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officiels'!H20,AU!E20='Résultats officiels'!E20,'Résultats officiels'!F20=AU!F20),1,""))</f>
        <v/>
      </c>
      <c r="D20" s="68" t="str">
        <f>G17</f>
        <v>Espagne</v>
      </c>
      <c r="E20" s="149"/>
      <c r="F20" s="149"/>
      <c r="G20" s="73" t="str">
        <f>D16</f>
        <v>Maroc</v>
      </c>
      <c r="H20" s="95">
        <f t="shared" si="0"/>
        <v>0</v>
      </c>
      <c r="I20" s="114">
        <f>AI20</f>
        <v>1</v>
      </c>
      <c r="J20" s="71" t="str">
        <f>INDEX(AM17:AM20,MATCH(AK20,$AL17:$AL20,0))</f>
        <v>Espagne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0</v>
      </c>
      <c r="N20" s="117">
        <f>INDEX(AQ17:AQ20,MATCH(AK20,$AL17:$AL20,0))</f>
        <v>0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officiels'!U17=AU!U20),"E",""))</f>
        <v/>
      </c>
      <c r="R20" s="98" t="str">
        <f>IF('Résultats officiels'!O20=0,"",IF(AND(U20='Résultats officiels'!U20,'Résultats officiels'!U21=AU!U21),"A",""))</f>
        <v/>
      </c>
      <c r="S20" s="286" t="str">
        <f>IF(O20=0,"",IF(AND(R20="A",O20='Résultats officiels'!O20),1,IF(AND(AU!R21="A",AU!O20='Résultats officiels'!O16),1,"")))</f>
        <v/>
      </c>
      <c r="T20" s="308" t="str">
        <f>IF(O20=0,"",IF(AND(R20="A",O20='Résultats officiels'!O20,V20='Résultats officiels'!V20,'Résultats officiels'!V21=AU!V21),1,IF(AND(AU!R21="A",AU!O20='Résultats officiels'!O16,AU!V20='Résultats officiels'!V17,'Résultats officiels'!V16=AU!V21),1,"")))</f>
        <v/>
      </c>
      <c r="U20" s="121" t="str">
        <f>IF(OR(I50&lt;2),"F1",T(J49))</f>
        <v>F1</v>
      </c>
      <c r="V20" s="150"/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1</v>
      </c>
      <c r="AJ20" s="18">
        <f>ROUND(AK20,0)</f>
        <v>2</v>
      </c>
      <c r="AK20" s="19">
        <f>MAX(AL17:AL20)</f>
        <v>2.48</v>
      </c>
      <c r="AL20" s="30">
        <f>SUM(BD20:BG20)+2.48</f>
        <v>2.48</v>
      </c>
      <c r="AM20" s="31" t="str">
        <f>G17</f>
        <v>Espagne</v>
      </c>
      <c r="AN20" s="27">
        <f>SUM(AR20:AU20)</f>
        <v>0</v>
      </c>
      <c r="AO20" s="32">
        <f>F17+E19+E20</f>
        <v>0</v>
      </c>
      <c r="AP20" s="27">
        <f>E17+F19+F20</f>
        <v>0</v>
      </c>
      <c r="AQ20" s="33">
        <f>AO20-AP20</f>
        <v>0</v>
      </c>
      <c r="AR20" s="27">
        <f>IF(ISBLANK(E20),0,IF(AU17=3,0,IF(AU17=1,1,3)))</f>
        <v>0</v>
      </c>
      <c r="AS20" s="27">
        <f>IF(ISBLANK(E19),0,IF(AU18=3,0,IF(AU18=1,1,3)))</f>
        <v>0</v>
      </c>
      <c r="AT20" s="27">
        <f>IF(ISBLANK(F17),0,IF(AU19=3,0,IF(AU19=1,1,3)))</f>
        <v>0</v>
      </c>
      <c r="AU20" s="27" t="s">
        <v>73</v>
      </c>
      <c r="AV20" s="32" t="b">
        <f>10*(AQ17-AQ20)+AO17-AO20&lt;0</f>
        <v>0</v>
      </c>
      <c r="AW20" s="27" t="b">
        <f>10*(AQ18-AQ20)+AO18-AO20&lt;0</f>
        <v>0</v>
      </c>
      <c r="AX20" s="27" t="b">
        <f>10*(AQ19-AQ20)+AO19-AO20&lt;0</f>
        <v>0</v>
      </c>
      <c r="AY20" s="33" t="s">
        <v>73</v>
      </c>
      <c r="AZ20" s="32" t="s">
        <v>73</v>
      </c>
      <c r="BA20" s="27">
        <f>10000*(AR20+AS20)+(E19-F19+E20-F20)*100+(E19+E20)</f>
        <v>0</v>
      </c>
      <c r="BB20" s="27">
        <f>10000*(AR20+AT20)+(E20-F20+F17-E17)*100+(E20+F17)</f>
        <v>0</v>
      </c>
      <c r="BC20" s="33">
        <f>10000*(AS20+AT20)+(E19-F19+F17-E17)*100+(E19+F17)</f>
        <v>0</v>
      </c>
      <c r="BD20" s="34">
        <f>-BG17</f>
        <v>0</v>
      </c>
      <c r="BE20" s="35">
        <f>-BG18</f>
        <v>0</v>
      </c>
      <c r="BF20" s="35">
        <f>-BG19</f>
        <v>0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officiels'!H21,AU!E21='Résultats officiels'!E21,'Résultats officiels'!F21=AU!F21),1,""))</f>
        <v/>
      </c>
      <c r="D21" s="71" t="str">
        <f>G16</f>
        <v>Iran</v>
      </c>
      <c r="E21" s="149"/>
      <c r="F21" s="149"/>
      <c r="G21" s="74" t="str">
        <f>D17</f>
        <v>Portugal</v>
      </c>
      <c r="H21" s="95">
        <f t="shared" si="0"/>
        <v>0</v>
      </c>
      <c r="I21" s="118"/>
      <c r="J21" s="119" t="str">
        <f>IF(OR(I19&lt;3,I18&lt;2),"TIRAGE AU SORT !!!"," ")</f>
        <v>TIRAGE AU SORT !!!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officiels'!U16=AU!U21),"E",""))</f>
        <v/>
      </c>
      <c r="R21" s="98" t="str">
        <f>IF('Résultats officiels'!O16=0,"",IF(AND(U20='Résultats officiels'!U17,'Résultats officiels'!U16=AU!U21),"A",""))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E2</v>
      </c>
      <c r="V21" s="151"/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officiels'!U19=AU!U22),"E",""))</f>
        <v/>
      </c>
      <c r="R22" s="98" t="str">
        <f>IF('Résultats officiels'!O22=0,"",IF(AND(U22='Résultats officiels'!U22,'Résultats officiels'!U23=AU!U23),"A",""))</f>
        <v/>
      </c>
      <c r="S22" s="286" t="str">
        <f>IF(O22=0,"",IF(AND(R22="A",O22='Résultats officiels'!O22),1,IF(AND(AU!R23="A",AU!O22='Résultats officiels'!O18),1,"")))</f>
        <v/>
      </c>
      <c r="T22" s="308" t="str">
        <f>IF(O22=0,"",IF(AND(R22="A",O22='Résultats officiels'!O22,V22='Résultats officiels'!V22,'Résultats officiels'!V23=AU!V23),1,IF(AND(AU!R23="A",AU!O22='Résultats officiels'!O18,AU!V22='Résultats officiels'!V19,'Résultats officiels'!V18=AU!V23),1,"")))</f>
        <v/>
      </c>
      <c r="U22" s="121" t="str">
        <f>IF(OR(I66&lt;2),"H1",T(J65))</f>
        <v>H1</v>
      </c>
      <c r="V22" s="150"/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officiels'!U18=AU!U23),"E",""))</f>
        <v/>
      </c>
      <c r="R23" s="98" t="str">
        <f>IF('Résultats officiels'!O18=0,"",IF(AND(U22='Résultats officiels'!U19,'Résultats officiels'!U18=AU!U23),"A",""))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G2</v>
      </c>
      <c r="V23" s="151"/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 t="str">
        <f>IF(H24=0,"",IF(H24='Résultats officiels'!H24,1,""))</f>
        <v/>
      </c>
      <c r="C24" s="75" t="str">
        <f>IF(H24=0,"",IF(AND(H24='Résultats officiels'!H24,AU!E24='Résultats officiels'!E24,'Résultats officiels'!F24=AU!F24),1,""))</f>
        <v/>
      </c>
      <c r="D24" s="67" t="s">
        <v>88</v>
      </c>
      <c r="E24" s="149"/>
      <c r="F24" s="149"/>
      <c r="G24" s="72" t="s">
        <v>76</v>
      </c>
      <c r="H24" s="95">
        <f t="shared" si="0"/>
        <v>0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officiels'!H25,AU!E25='Résultats officiels'!E25,'Résultats officiels'!F25=AU!F25),1,""))</f>
        <v/>
      </c>
      <c r="D25" s="68" t="s">
        <v>125</v>
      </c>
      <c r="E25" s="149"/>
      <c r="F25" s="149"/>
      <c r="G25" s="73" t="s">
        <v>126</v>
      </c>
      <c r="H25" s="95">
        <f t="shared" si="0"/>
        <v>0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0</v>
      </c>
      <c r="L25" s="104">
        <f>INDEX(AO25:AO28,MATCH(AK25,$AL25:$AL28,0))</f>
        <v>0</v>
      </c>
      <c r="M25" s="103">
        <f>INDEX(AP25:AP28,MATCH(AK25,$AL25:$AL28,0))</f>
        <v>0</v>
      </c>
      <c r="N25" s="123">
        <f>INDEX(AQ25:AQ28,MATCH(AK25,$AL25:$AL28,0))</f>
        <v>0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2</v>
      </c>
      <c r="AK25" s="19">
        <f>MIN(AL25:AL28)</f>
        <v>2.4500000000000002</v>
      </c>
      <c r="AL25" s="20">
        <f>SUM(BD25:BG25)+2.45</f>
        <v>2.4500000000000002</v>
      </c>
      <c r="AM25" s="21" t="str">
        <f>D24</f>
        <v>France</v>
      </c>
      <c r="AN25" s="22">
        <f>SUM(AR25:AU25)</f>
        <v>0</v>
      </c>
      <c r="AO25" s="23">
        <f>E24+E26+F28</f>
        <v>0</v>
      </c>
      <c r="AP25" s="22">
        <f>F24+F26+E28</f>
        <v>0</v>
      </c>
      <c r="AQ25" s="24">
        <f>AO25-AP25</f>
        <v>0</v>
      </c>
      <c r="AR25" s="22" t="s">
        <v>73</v>
      </c>
      <c r="AS25" s="22">
        <f>IF(ISBLANK(E24),0,IF(E24&gt;F24,3,IF(E24=F24,1,0)))</f>
        <v>0</v>
      </c>
      <c r="AT25" s="22">
        <f>IF(ISBLANK(E26),0,IF(E26&gt;F26,3,IF(E26=F26,1,0)))</f>
        <v>0</v>
      </c>
      <c r="AU25" s="22">
        <f>IF(ISBLANK(F28),0,IF(F28&gt;E28,3,IF(F28=E28,1,0)))</f>
        <v>0</v>
      </c>
      <c r="AV25" s="23" t="s">
        <v>73</v>
      </c>
      <c r="AW25" s="22" t="b">
        <f>(10*(AQ25-AQ26)+AO25-AO26&gt;0)</f>
        <v>0</v>
      </c>
      <c r="AX25" s="22" t="b">
        <f>10*(AQ25-AQ27)+AO25-AO27&gt;0</f>
        <v>0</v>
      </c>
      <c r="AY25" s="24" t="b">
        <f>10*(AQ25-AQ28)+AO25-AO28&gt;0</f>
        <v>0</v>
      </c>
      <c r="AZ25" s="23">
        <f>10000*(AS25+AT25)+(E26-F26+E24-F24)*100+(E26+E24)</f>
        <v>0</v>
      </c>
      <c r="BA25" s="22">
        <f>10000*(AS25+AU25)+(E24-F24+F28-E28)*100+(E24+F28)</f>
        <v>0</v>
      </c>
      <c r="BB25" s="22">
        <f>10000*(AT25+AU25)+(F28-E28+E26-F26)*100+(F28+E26)</f>
        <v>0</v>
      </c>
      <c r="BC25" s="24" t="s">
        <v>73</v>
      </c>
      <c r="BD25" s="23" t="s">
        <v>73</v>
      </c>
      <c r="BE25" s="25">
        <f>IF($AN25&gt;$AN26,-0.5,IF($AN26&gt;$AN25,0.5,IF(AW25,-0.5,IF(AV26,0.5,BU25))))</f>
        <v>0</v>
      </c>
      <c r="BF25" s="25">
        <f>IF($AN25&gt;$AN27,-0.5,IF($AN27&gt;$AN25,0.5,IF(AX25,-0.5,IF(AV27,0.5,BV25))))</f>
        <v>0</v>
      </c>
      <c r="BG25" s="26">
        <f>IF($AN25&gt;$AN28,-0.5,IF($AN28&gt;$AN25,0.5,IF(AY25,-0.5,IF(AV28,0.5,BW25))))</f>
        <v>0</v>
      </c>
      <c r="BH25" s="27" t="b">
        <f>AND(AND(AN25=AN26,AN26=AN27,AN27=AN28),AND(AO25=AO26,AO26=AO27,AO27=AO28),AND(AP25=AP26,AP26=AP27,AP27=AP28))</f>
        <v>1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0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 t="str">
        <f>IF(H26=0,"",IF(H26='Résultats officiels'!H26,1,""))</f>
        <v/>
      </c>
      <c r="C26" s="75" t="str">
        <f>IF(H26=0,"",IF(AND(H26='Résultats officiels'!H26,AU!E26='Résultats officiels'!E26,'Résultats officiels'!F26=AU!F26),1,""))</f>
        <v/>
      </c>
      <c r="D26" s="68" t="str">
        <f>D24</f>
        <v>France</v>
      </c>
      <c r="E26" s="149"/>
      <c r="F26" s="149"/>
      <c r="G26" s="73" t="str">
        <f>D25</f>
        <v>Pérou</v>
      </c>
      <c r="H26" s="95">
        <f t="shared" si="0"/>
        <v>0</v>
      </c>
      <c r="I26" s="106">
        <f>AI26</f>
        <v>1</v>
      </c>
      <c r="J26" s="124" t="str">
        <f>INDEX(AM25:AM28,MATCH(AK26,$AL25:$AL28,0))</f>
        <v>Australie</v>
      </c>
      <c r="K26" s="108">
        <f>INDEX(AN25:AN28,MATCH(AK26,$AL25:$AL28,0))</f>
        <v>0</v>
      </c>
      <c r="L26" s="109">
        <f>INDEX(AO25:AO28,MATCH(AK26,$AL25:$AL28,0))</f>
        <v>0</v>
      </c>
      <c r="M26" s="108">
        <f>INDEX(AP25:AP28,MATCH(AK26,$AL25:$AL28,0))</f>
        <v>0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officiels'!U28=AU!U26),"E",""))</f>
        <v/>
      </c>
      <c r="R26" s="98" t="str">
        <f>IF('Résultats officiels'!O26=0,"",IF(AND(U26='Résultats officiels'!U26,'Résultats officiels'!U27=AU!U27),"A",""))</f>
        <v/>
      </c>
      <c r="S26" s="286" t="str">
        <f>IF(O26=0,"",IF(AND(R26="A",O26='Résultats officiels'!O26),1,IF(AND(AU!R27="A",AU!O26='Résultats officiels'!O28),1,"")))</f>
        <v/>
      </c>
      <c r="T26" s="287" t="str">
        <f>IF(O26=0,"",IF(AND(R26="A",O26='Résultats officiels'!O26,V26='Résultats officiels'!V26,'Résultats officiels'!V27=AU!V27),1,IF(AND(AU!R27="A",AU!O26='Résultats officiels'!O28,AU!V26='Résultats officiels'!V28,'Résultats officiels'!V29=AU!V27),1,"")))</f>
        <v/>
      </c>
      <c r="U26" s="125" t="str">
        <f>IF(100*V8+W8&gt;100*V9+W9,U8,IF(100*V8+W8&lt;100*V9+W9,U9,CONCATENATE(U8," ou ",U9)))</f>
        <v>A1 ou B2</v>
      </c>
      <c r="V26" s="150"/>
      <c r="W26" s="100"/>
      <c r="X26" s="95">
        <f>IF(100*V8+W8&gt;100*V9+W9,1,IF(100*V8+W8&lt;100*V9+W9,1,0))</f>
        <v>0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1</v>
      </c>
      <c r="AJ26" s="18">
        <f>ROUND(AK26,0)</f>
        <v>2</v>
      </c>
      <c r="AK26" s="19">
        <f>MAX(MIN(AL25:AL27),MIN(AL25,AL26,AL28),MIN(AL25,AL27,AL28),MIN(AL26:AL28))</f>
        <v>2.46</v>
      </c>
      <c r="AL26" s="28">
        <f>SUM(BD26:BG26)+2.46</f>
        <v>2.46</v>
      </c>
      <c r="AM26" s="21" t="str">
        <f>G24</f>
        <v>Australie</v>
      </c>
      <c r="AN26" s="22">
        <f>SUM(AR26:AU26)</f>
        <v>0</v>
      </c>
      <c r="AO26" s="23">
        <f>F24+F27+E29</f>
        <v>0</v>
      </c>
      <c r="AP26" s="22">
        <f>E24+E27+F29</f>
        <v>0</v>
      </c>
      <c r="AQ26" s="24">
        <f>AO26-AP26</f>
        <v>0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0</v>
      </c>
      <c r="BA26" s="22">
        <f>10000*(AR26+AU26)+(F24-E24+F27-E27)*100+(F24+F27)</f>
        <v>0</v>
      </c>
      <c r="BB26" s="22" t="s">
        <v>73</v>
      </c>
      <c r="BC26" s="24">
        <f>10000*(AT26+AU26)+(F27-E27+E29-F29)*100+(F27+E29)</f>
        <v>0</v>
      </c>
      <c r="BD26" s="29">
        <f>-BE25</f>
        <v>0</v>
      </c>
      <c r="BE26" s="22" t="s">
        <v>73</v>
      </c>
      <c r="BF26" s="25">
        <f>IF($AN26&gt;$AN27,-0.5,IF($AN27&gt;$AN26,0.5,IF(AX26,-0.5,IF(AW27,0.5,BV26))))</f>
        <v>0</v>
      </c>
      <c r="BG26" s="26">
        <f>IF($AN26&gt;$AN28,-0.5,IF($AN28&gt;$AN26,0.5,IF(AY26,-0.5,IF(AW28,0.5,BW26))))</f>
        <v>0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officiels'!H27,AU!E27='Résultats officiels'!E27,'Résultats officiels'!F27=AU!F27),1,""))</f>
        <v/>
      </c>
      <c r="D27" s="68" t="str">
        <f>G25</f>
        <v>Danemark</v>
      </c>
      <c r="E27" s="149"/>
      <c r="F27" s="149"/>
      <c r="G27" s="73" t="str">
        <f>G24</f>
        <v>Australie</v>
      </c>
      <c r="H27" s="95">
        <f t="shared" si="0"/>
        <v>0</v>
      </c>
      <c r="I27" s="106">
        <f>AI27</f>
        <v>1</v>
      </c>
      <c r="J27" s="68" t="str">
        <f>INDEX(AM25:AM28,MATCH(AK27,$AL25:$AL28,0))</f>
        <v>Pérou</v>
      </c>
      <c r="K27" s="111">
        <f>INDEX(AN25:AN28,MATCH(AK27,$AL25:$AL28,0))</f>
        <v>0</v>
      </c>
      <c r="L27" s="112">
        <f>INDEX(AO25:AO28,MATCH(AK27,$AL25:$AL28,0))</f>
        <v>0</v>
      </c>
      <c r="M27" s="111">
        <f>INDEX(AP25:AP28,MATCH(AK27,$AL25:$AL28,0))</f>
        <v>0</v>
      </c>
      <c r="N27" s="113">
        <f>INDEX(AQ25:AQ28,MATCH(AK27,$AL25:$AL28,0))</f>
        <v>0</v>
      </c>
      <c r="O27" s="293"/>
      <c r="P27" s="293"/>
      <c r="Q27" s="97" t="str">
        <f>IF(AND('Résultats officiels'!O26&gt;0,U27='Résultats officiels'!U27),"E",IF(AND('Résultats officiels'!O28&gt;0,'Résultats officiels'!U29=AU!U27),"E",""))</f>
        <v/>
      </c>
      <c r="R27" s="98" t="str">
        <f>IF('Résultats officiels'!O28=0,"",IF(AND(U26='Résultats officiels'!U28,'Résultats officiels'!U29=AU!U27),"A",""))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C1 ou D2</v>
      </c>
      <c r="V27" s="151"/>
      <c r="W27" s="100"/>
      <c r="X27" s="95">
        <f>IF(100*V10+W10&gt;100*V11+W11,1,IF(100*V10+W10&lt;100*V11+W11,1,0))</f>
        <v>0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1</v>
      </c>
      <c r="AJ27" s="18">
        <f>ROUND(AK27,0)</f>
        <v>2</v>
      </c>
      <c r="AK27" s="19">
        <f>MIN(MAX(AL25:AL27),MAX(AL25,AL26,AL28),MAX(AL25,AL27,AL28),MAX(AL26:AL28))</f>
        <v>2.4700000000000002</v>
      </c>
      <c r="AL27" s="28">
        <f>SUM(BD27:BG27)+2.47</f>
        <v>2.4700000000000002</v>
      </c>
      <c r="AM27" s="21" t="str">
        <f>D25</f>
        <v>Pérou</v>
      </c>
      <c r="AN27" s="22">
        <f>SUM(AR27:AU27)</f>
        <v>0</v>
      </c>
      <c r="AO27" s="23">
        <f>E25+F26+F29</f>
        <v>0</v>
      </c>
      <c r="AP27" s="22">
        <f>F25+E26+E29</f>
        <v>0</v>
      </c>
      <c r="AQ27" s="24">
        <f>AO27-AP27</f>
        <v>0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0</v>
      </c>
      <c r="BA27" s="22" t="s">
        <v>73</v>
      </c>
      <c r="BB27" s="22">
        <f>10000*(AR27+AU27)+(E25-F25+F26-E26)*100+(E25+F26)</f>
        <v>0</v>
      </c>
      <c r="BC27" s="24">
        <f>10000*(AS27+AU27)+(E25-F25+F29-E29)*100+(E25+F29)</f>
        <v>0</v>
      </c>
      <c r="BD27" s="29">
        <f>-BF25</f>
        <v>0</v>
      </c>
      <c r="BE27" s="25">
        <f>-BF26</f>
        <v>0</v>
      </c>
      <c r="BF27" s="25" t="s">
        <v>73</v>
      </c>
      <c r="BG27" s="26">
        <f>IF($AN27&gt;$AN28,-0.5,IF($AN28&gt;$AN27,0.5,IF(AY27,-0.5,IF(AX28,0.5,BW27))))</f>
        <v>0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officiels'!H28,AU!E28='Résultats officiels'!E28,'Résultats officiels'!F28=AU!F28),1,""))</f>
        <v/>
      </c>
      <c r="D28" s="68" t="str">
        <f>G25</f>
        <v>Danemark</v>
      </c>
      <c r="E28" s="149"/>
      <c r="F28" s="149"/>
      <c r="G28" s="73" t="str">
        <f>D24</f>
        <v>France</v>
      </c>
      <c r="H28" s="95">
        <f t="shared" si="0"/>
        <v>0</v>
      </c>
      <c r="I28" s="114">
        <f>AI28</f>
        <v>1</v>
      </c>
      <c r="J28" s="71" t="str">
        <f>INDEX(AM25:AM28,MATCH(AK28,$AL25:$AL28,0))</f>
        <v>Danemark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0</v>
      </c>
      <c r="N28" s="117">
        <f>INDEX(AQ25:AQ28,MATCH(AK28,$AL25:$AL28,0))</f>
        <v>0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officiels'!U26=AU!U28),"E",""))</f>
        <v/>
      </c>
      <c r="R28" s="98" t="str">
        <f>IF('Résultats officiels'!O28=0,"",IF(AND(U28='Résultats officiels'!U28,'Résultats officiels'!U29=AU!U29),"A",""))</f>
        <v/>
      </c>
      <c r="S28" s="286" t="str">
        <f>IF(O28=0,"",IF(AND(R28="A",O28='Résultats officiels'!O28),1,IF(AND(AU!R29="A",AU!O28='Résultats officiels'!O26),1,"")))</f>
        <v/>
      </c>
      <c r="T28" s="287" t="str">
        <f>IF(O28=0,"",IF(AND(R28="A",O28='Résultats officiels'!O28,V28='Résultats officiels'!V28,'Résultats officiels'!V29=AU!V29),1,IF(AND(AU!R29="A",AU!O28='Résultats officiels'!O26,AU!V28='Résultats officiels'!V26,'Résultats officiels'!V27=AU!V29),1,"")))</f>
        <v/>
      </c>
      <c r="U28" s="125" t="str">
        <f>IF(100*V12+W12&gt;100*V13+W13,U12,IF(100*V12+W12&lt;100*V13+W13,U13,CONCATENATE(U12," ou ",U13)))</f>
        <v>B1 ou A2</v>
      </c>
      <c r="V28" s="150"/>
      <c r="W28" s="100"/>
      <c r="X28" s="95">
        <f>IF(100*V12+W12&gt;100*V13+W13,1,IF(100*V12+W12&lt;100*V13+W13,1,0))</f>
        <v>0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1</v>
      </c>
      <c r="AJ28" s="18">
        <f>ROUND(AK28,0)</f>
        <v>2</v>
      </c>
      <c r="AK28" s="19">
        <f>MAX(AL25:AL28)</f>
        <v>2.48</v>
      </c>
      <c r="AL28" s="30">
        <f>SUM(BD28:BG28)+2.48</f>
        <v>2.48</v>
      </c>
      <c r="AM28" s="31" t="str">
        <f>G25</f>
        <v>Danemark</v>
      </c>
      <c r="AN28" s="27">
        <f>SUM(AR28:AU28)</f>
        <v>0</v>
      </c>
      <c r="AO28" s="32">
        <f>F25+E27+E28</f>
        <v>0</v>
      </c>
      <c r="AP28" s="27">
        <f>E25+F27+F28</f>
        <v>0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0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0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0</v>
      </c>
      <c r="BB28" s="27">
        <f>10000*(AR28+AT28)+(E28-F28+F25-E25)*100+(E28+F25)</f>
        <v>0</v>
      </c>
      <c r="BC28" s="33">
        <f>10000*(AS28+AT28)+(E27-F27+F25-E25)*100+(E27+F25)</f>
        <v>0</v>
      </c>
      <c r="BD28" s="34">
        <f>-BG25</f>
        <v>0</v>
      </c>
      <c r="BE28" s="35">
        <f>-BG26</f>
        <v>0</v>
      </c>
      <c r="BF28" s="35">
        <f>-BG27</f>
        <v>0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officiels'!H29,AU!E29='Résultats officiels'!E29,'Résultats officiels'!F29=AU!F29),1,""))</f>
        <v/>
      </c>
      <c r="D29" s="71" t="str">
        <f>G24</f>
        <v>Australie</v>
      </c>
      <c r="E29" s="149"/>
      <c r="F29" s="149"/>
      <c r="G29" s="74" t="str">
        <f>D25</f>
        <v>Pérou</v>
      </c>
      <c r="H29" s="95">
        <f t="shared" si="0"/>
        <v>0</v>
      </c>
      <c r="I29" s="118"/>
      <c r="J29" s="119" t="str">
        <f>IF(OR(I27&lt;3,I26&lt;2),"TIRAGE AU SORT !!!"," ")</f>
        <v>TIRAGE AU SORT !!!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officiels'!U27=AU!U29),"E",""))</f>
        <v/>
      </c>
      <c r="R29" s="98" t="str">
        <f>IF('Résultats officiels'!O26=0,"",IF(AND(U28='Résultats officiels'!U26,'Résultats officiels'!U27=AU!U29),"A",""))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D1 ou C2</v>
      </c>
      <c r="V29" s="151"/>
      <c r="W29" s="100"/>
      <c r="X29" s="95">
        <f>IF(100*V14+W14&gt;100*V15+W15,1,IF(100*V14+W14&lt;100*V15+W15,1,0))</f>
        <v>0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officiels'!U32=AU!U30),"E",""))</f>
        <v/>
      </c>
      <c r="R30" s="98" t="str">
        <f>IF('Résultats officiels'!O30=0,"",IF(AND(U30='Résultats officiels'!U30,'Résultats officiels'!U31=AU!U31),"A",""))</f>
        <v/>
      </c>
      <c r="S30" s="286" t="str">
        <f>IF(O30=0,"",IF(AND(R30="A",O30='Résultats officiels'!O30),1,IF(AND(AU!R31="A",AU!O30='Résultats officiels'!O32),1,"")))</f>
        <v/>
      </c>
      <c r="T30" s="287" t="str">
        <f>IF(O30=0,"",IF(AND(R30="A",O30='Résultats officiels'!O30,V30='Résultats officiels'!V30,'Résultats officiels'!V31=AU!V31),1,IF(AND(AU!R31="A",AU!O30='Résultats officiels'!O32,AU!V30='Résultats officiels'!V32,'Résultats officiels'!V33=AU!V31),1,"")))</f>
        <v/>
      </c>
      <c r="U30" s="125" t="str">
        <f>IF(100*V16+W16&gt;100*V17+W17,U16,IF(100*V16+W16&lt;100*V17+W17,U17,CONCATENATE(U16," ou ",U17)))</f>
        <v>E1 ou F2</v>
      </c>
      <c r="V30" s="150"/>
      <c r="W30" s="100"/>
      <c r="X30" s="95">
        <f>IF(100*V16+W16&gt;100*V17+W17,1,IF(100*V16+W16&lt;100*V17+W17,1,0))</f>
        <v>0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officiels'!U33=AU!U31),"E",""))</f>
        <v/>
      </c>
      <c r="R31" s="98" t="str">
        <f>IF('Résultats officiels'!O32=0,"",IF(AND(U30='Résultats officiels'!U32,'Résultats officiels'!U33=AU!U31),"A",""))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G1 ou H2</v>
      </c>
      <c r="V31" s="151"/>
      <c r="W31" s="100"/>
      <c r="X31" s="95">
        <f>IF(100*V18+W18&gt;100*V19+W19,1,IF(100*V18+W18&lt;100*V19+W19,1,0))</f>
        <v>0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officiels'!H32,AU!E32='Résultats officiels'!E32,'Résultats officiels'!F32=AU!F32),1,""))</f>
        <v/>
      </c>
      <c r="D32" s="67" t="s">
        <v>94</v>
      </c>
      <c r="E32" s="217"/>
      <c r="F32" s="217"/>
      <c r="G32" s="72" t="s">
        <v>127</v>
      </c>
      <c r="H32" s="95">
        <f t="shared" si="0"/>
        <v>0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officiels'!U30=AU!U32),"E",""))</f>
        <v/>
      </c>
      <c r="R32" s="98" t="str">
        <f>IF('Résultats officiels'!O32=0,"",IF(AND(U32='Résultats officiels'!U32,'Résultats officiels'!U33=AU!U33),"A",""))</f>
        <v/>
      </c>
      <c r="S32" s="286" t="str">
        <f>IF(O32=0,"",IF(AND(R32="A",O32='Résultats officiels'!O32),1,IF(AND(AU!R33="A",AU!O32='Résultats officiels'!O30),1,"")))</f>
        <v/>
      </c>
      <c r="T32" s="287" t="str">
        <f>IF(O32=0,"",IF(AND(R32="A",O32='Résultats officiels'!O32,V32='Résultats officiels'!V32,'Résultats officiels'!V33=AU!V33),1,IF(AND(AU!R33="A",AU!O32='Résultats officiels'!O30,AU!V32='Résultats officiels'!V30,'Résultats officiels'!V31=AU!V33),1,"")))</f>
        <v/>
      </c>
      <c r="U32" s="125" t="str">
        <f>IF(100*V20+W20&gt;100*V21+W21,U20,IF(100*V20+W20&lt;100*V21+W21,U21,CONCATENATE(U20," ou ",U21)))</f>
        <v>F1 ou E2</v>
      </c>
      <c r="V32" s="150"/>
      <c r="W32" s="100"/>
      <c r="X32" s="95">
        <f>IF(100*V20+W20&gt;100*V21+W21,1,IF(100*V20+W20&lt;100*V21+W21,1,0))</f>
        <v>0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officiels'!H33,AU!E33='Résultats officiels'!E33,'Résultats officiels'!F33=AU!F33),1,""))</f>
        <v/>
      </c>
      <c r="D33" s="68" t="s">
        <v>37</v>
      </c>
      <c r="E33" s="217"/>
      <c r="F33" s="217"/>
      <c r="G33" s="73" t="s">
        <v>97</v>
      </c>
      <c r="H33" s="95">
        <f t="shared" si="0"/>
        <v>0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0</v>
      </c>
      <c r="L33" s="104">
        <f>INDEX(AO33:AO36,MATCH(AK33,$AL33:$AL36,0))</f>
        <v>0</v>
      </c>
      <c r="M33" s="103">
        <f>INDEX(AP33:AP36,MATCH(AK33,$AL33:$AL36,0))</f>
        <v>0</v>
      </c>
      <c r="N33" s="123">
        <f>INDEX(AQ33:AQ36,MATCH(AK33,$AL33:$AL36,0))</f>
        <v>0</v>
      </c>
      <c r="O33" s="293"/>
      <c r="P33" s="293"/>
      <c r="Q33" s="97" t="str">
        <f>IF(AND('Résultats officiels'!O32&gt;0,U33='Résultats officiels'!U33),"E",IF(AND('Résultats officiels'!O30&gt;0,'Résultats officiels'!U31=AU!U33),"E",""))</f>
        <v/>
      </c>
      <c r="R33" s="98" t="str">
        <f>IF('Résultats officiels'!O30=0,"",IF(AND(U32='Résultats officiels'!U30,'Résultats officiels'!U31=AU!U33),"A",""))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H1 ou G2</v>
      </c>
      <c r="V33" s="151"/>
      <c r="W33" s="100"/>
      <c r="X33" s="95">
        <f>IF(100*V22+W22&gt;100*V23+W23,1,IF(100*V22+W22&lt;100*V23+W23,1,0))</f>
        <v>0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2</v>
      </c>
      <c r="AK33" s="19">
        <f>MIN(AL33:AL36)</f>
        <v>2.4500000000000002</v>
      </c>
      <c r="AL33" s="20">
        <f>SUM(BD33:BG33)+2.45</f>
        <v>2.4500000000000002</v>
      </c>
      <c r="AM33" s="21" t="str">
        <f>D32</f>
        <v>Argentine</v>
      </c>
      <c r="AN33" s="22">
        <f>SUM(AR33:AU33)</f>
        <v>0</v>
      </c>
      <c r="AO33" s="23">
        <f>E32+E34+F36</f>
        <v>0</v>
      </c>
      <c r="AP33" s="22">
        <f>F32+F34+E36</f>
        <v>0</v>
      </c>
      <c r="AQ33" s="24">
        <f>AO33-AP33</f>
        <v>0</v>
      </c>
      <c r="AR33" s="22" t="s">
        <v>73</v>
      </c>
      <c r="AS33" s="22">
        <f>IF(ISBLANK(E32),0,IF(E32&gt;F32,3,IF(E32=F32,1,0)))</f>
        <v>0</v>
      </c>
      <c r="AT33" s="22">
        <f>IF(ISBLANK(E34),0,IF(E34&gt;F34,3,IF(E34=F34,1,0)))</f>
        <v>0</v>
      </c>
      <c r="AU33" s="22">
        <f>IF(ISBLANK(F36),0,IF(F36&gt;E36,3,IF(F36=E36,1,0)))</f>
        <v>0</v>
      </c>
      <c r="AV33" s="23" t="s">
        <v>73</v>
      </c>
      <c r="AW33" s="22" t="b">
        <f>(10*(AQ33-AQ34)+AO33-AO34&gt;0)</f>
        <v>0</v>
      </c>
      <c r="AX33" s="22" t="b">
        <f>10*(AQ33-AQ35)+AO33-AO35&gt;0</f>
        <v>0</v>
      </c>
      <c r="AY33" s="24" t="b">
        <f>10*(AQ33-AQ36)+AO33-AO36&gt;0</f>
        <v>0</v>
      </c>
      <c r="AZ33" s="23">
        <f>10000*(AS33+AT33)+(E34-F34+E32-F32)*100+(E34+E32)</f>
        <v>0</v>
      </c>
      <c r="BA33" s="22">
        <f>10000*(AS33+AU33)+(E32-F32+F36-E36)*100+(E32+F36)</f>
        <v>0</v>
      </c>
      <c r="BB33" s="22">
        <f>10000*(AT33+AU33)+(F36-E36+E34-F34)*100+(F36+E34)</f>
        <v>0</v>
      </c>
      <c r="BC33" s="24" t="s">
        <v>73</v>
      </c>
      <c r="BD33" s="23" t="s">
        <v>73</v>
      </c>
      <c r="BE33" s="25">
        <f>IF($AN33&gt;$AN34,-0.5,IF($AN34&gt;$AN33,0.5,IF(AW33,-0.5,IF(AV34,0.5,BU33))))</f>
        <v>0</v>
      </c>
      <c r="BF33" s="25">
        <f>IF($AN33&gt;$AN35,-0.5,IF($AN35&gt;$AN33,0.5,IF(AX33,-0.5,IF(AV35,0.5,BV33))))</f>
        <v>0</v>
      </c>
      <c r="BG33" s="26">
        <f>IF($AN33&gt;$AN36,-0.5,IF($AN36&gt;$AN33,0.5,IF(AY33,-0.5,IF(AV36,0.5,BW33))))</f>
        <v>0</v>
      </c>
      <c r="BH33" s="27" t="b">
        <f>AND(AND(AN33=AN34,AN34=AN35,AN35=AN36),AND(AO33=AO34,AO34=AO35,AO35=AO36),AND(AP33=AP34,AP34=AP35,AP35=AP36))</f>
        <v>1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0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officiels'!H34,AU!E34='Résultats officiels'!E34,'Résultats officiels'!F34=AU!F34),1,""))</f>
        <v/>
      </c>
      <c r="D34" s="68" t="str">
        <f>D32</f>
        <v>Argentine</v>
      </c>
      <c r="E34" s="149"/>
      <c r="F34" s="149"/>
      <c r="G34" s="73" t="str">
        <f>D33</f>
        <v>Croatie</v>
      </c>
      <c r="H34" s="95">
        <f t="shared" si="0"/>
        <v>0</v>
      </c>
      <c r="I34" s="106">
        <f>AI34</f>
        <v>1</v>
      </c>
      <c r="J34" s="124" t="str">
        <f>INDEX(AM33:AM36,MATCH(AK34,$AL33:$AL36,0))</f>
        <v>Islande</v>
      </c>
      <c r="K34" s="108">
        <f>INDEX(AN33:AN36,MATCH(AK34,$AL33:$AL36,0))</f>
        <v>0</v>
      </c>
      <c r="L34" s="109">
        <f>INDEX(AO33:AO36,MATCH(AK34,$AL33:$AL36,0))</f>
        <v>0</v>
      </c>
      <c r="M34" s="108">
        <f>INDEX(AP33:AP36,MATCH(AK34,$AL33:$AL36,0))</f>
        <v>0</v>
      </c>
      <c r="N34" s="110">
        <f>INDEX(AQ33:AQ36,MATCH(AK34,$AL33:$AL36,0))</f>
        <v>0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1</v>
      </c>
      <c r="AJ34" s="18">
        <f>ROUND(AK34,0)</f>
        <v>2</v>
      </c>
      <c r="AK34" s="19">
        <f>MAX(MIN(AL33:AL35),MIN(AL33,AL34,AL36),MIN(AL33,AL35,AL36),MIN(AL34:AL36))</f>
        <v>2.46</v>
      </c>
      <c r="AL34" s="28">
        <f>SUM(BD34:BG34)+2.46</f>
        <v>2.46</v>
      </c>
      <c r="AM34" s="21" t="str">
        <f>G32</f>
        <v>Islande</v>
      </c>
      <c r="AN34" s="22">
        <f>SUM(AR34:AU34)</f>
        <v>0</v>
      </c>
      <c r="AO34" s="23">
        <f>F32+F35+E37</f>
        <v>0</v>
      </c>
      <c r="AP34" s="22">
        <f>E32+E35+F37</f>
        <v>0</v>
      </c>
      <c r="AQ34" s="24">
        <f>AO34-AP34</f>
        <v>0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0</v>
      </c>
      <c r="BA34" s="22">
        <f>10000*(AR34+AU34)+(F32-E32+F35-E35)*100+(F32+F35)</f>
        <v>0</v>
      </c>
      <c r="BB34" s="22" t="s">
        <v>73</v>
      </c>
      <c r="BC34" s="24">
        <f>10000*(AT34+AU34)+(F35-E35+E37-F37)*100+(F35+E37)</f>
        <v>0</v>
      </c>
      <c r="BD34" s="29">
        <f>-BE33</f>
        <v>0</v>
      </c>
      <c r="BE34" s="22" t="s">
        <v>73</v>
      </c>
      <c r="BF34" s="25">
        <f>IF($AN34&gt;$AN35,-0.5,IF($AN35&gt;$AN34,0.5,IF(AX34,-0.5,IF(AW35,0.5,BV34))))</f>
        <v>0</v>
      </c>
      <c r="BG34" s="26">
        <f>IF($AN34&gt;$AN36,-0.5,IF($AN36&gt;$AN34,0.5,IF(AY34,-0.5,IF(AW36,0.5,BW34))))</f>
        <v>0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officiels'!H35,AU!E35='Résultats officiels'!E35,'Résultats officiels'!F35=AU!F35),1,""))</f>
        <v/>
      </c>
      <c r="D35" s="68" t="str">
        <f>G33</f>
        <v>Nigéria</v>
      </c>
      <c r="E35" s="149"/>
      <c r="F35" s="149"/>
      <c r="G35" s="73" t="str">
        <f>G32</f>
        <v>Islande</v>
      </c>
      <c r="H35" s="95">
        <f t="shared" si="0"/>
        <v>0</v>
      </c>
      <c r="I35" s="106">
        <f>AI35</f>
        <v>1</v>
      </c>
      <c r="J35" s="68" t="str">
        <f>INDEX(AM33:AM36,MATCH(AK35,$AL33:$AL36,0))</f>
        <v>Croatie</v>
      </c>
      <c r="K35" s="111">
        <f>INDEX(AN33:AN36,MATCH(AK35,$AL33:$AL36,0))</f>
        <v>0</v>
      </c>
      <c r="L35" s="112">
        <f>INDEX(AO33:AO36,MATCH(AK35,$AL33:$AL36,0))</f>
        <v>0</v>
      </c>
      <c r="M35" s="111">
        <f>INDEX(AP33:AP36,MATCH(AK35,$AL33:$AL36,0))</f>
        <v>0</v>
      </c>
      <c r="N35" s="113">
        <f>INDEX(AQ33:AQ36,MATCH(AK35,$AL33:$AL36,0))</f>
        <v>0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1</v>
      </c>
      <c r="AJ35" s="18">
        <f>ROUND(AK35,0)</f>
        <v>2</v>
      </c>
      <c r="AK35" s="19">
        <f>MIN(MAX(AL33:AL35),MAX(AL33,AL34,AL36),MAX(AL33,AL35,AL36),MAX(AL34:AL36))</f>
        <v>2.4700000000000002</v>
      </c>
      <c r="AL35" s="28">
        <f>SUM(BD35:BG35)+2.47</f>
        <v>2.4700000000000002</v>
      </c>
      <c r="AM35" s="21" t="str">
        <f>D33</f>
        <v>Croatie</v>
      </c>
      <c r="AN35" s="22">
        <f>SUM(AR35:AU35)</f>
        <v>0</v>
      </c>
      <c r="AO35" s="23">
        <f>E33+F34+F37</f>
        <v>0</v>
      </c>
      <c r="AP35" s="22">
        <f>F33+E34+E37</f>
        <v>0</v>
      </c>
      <c r="AQ35" s="24">
        <f>AO35-AP35</f>
        <v>0</v>
      </c>
      <c r="AR35" s="22">
        <f>IF(ISBLANK(F34),0,IF(AT33=3,0,IF(AT33=1,1,3)))</f>
        <v>0</v>
      </c>
      <c r="AS35" s="22">
        <f>IF(ISBLANK(F37),0,IF(F37&gt;E37,3,IF(F37=E37,1,0)))</f>
        <v>0</v>
      </c>
      <c r="AT35" s="22" t="s">
        <v>73</v>
      </c>
      <c r="AU35" s="22">
        <f>IF(ISBLANK(E33),0,IF(E33&gt;F33,3,IF(E33=F33,1,0)))</f>
        <v>0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0</v>
      </c>
      <c r="BA35" s="22" t="s">
        <v>73</v>
      </c>
      <c r="BB35" s="22">
        <f>10000*(AR35+AU35)+(E33-F33+F34-E34)*100+(E33+F34)</f>
        <v>0</v>
      </c>
      <c r="BC35" s="24">
        <f>10000*(AS35+AU35)+(E33-F33+F37-E37)*100+(E33+F37)</f>
        <v>0</v>
      </c>
      <c r="BD35" s="29">
        <f>-BF33</f>
        <v>0</v>
      </c>
      <c r="BE35" s="25">
        <f>-BF34</f>
        <v>0</v>
      </c>
      <c r="BF35" s="25" t="s">
        <v>73</v>
      </c>
      <c r="BG35" s="26">
        <f>IF($AN35&gt;$AN36,-0.5,IF($AN36&gt;$AN35,0.5,IF(AY35,-0.5,IF(AX36,0.5,BW35))))</f>
        <v>0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 t="str">
        <f>IF(H36=0,"",IF(H36='Résultats officiels'!H36,1,""))</f>
        <v/>
      </c>
      <c r="C36" s="75" t="str">
        <f>IF(H36=0,"",IF(AND(H36='Résultats officiels'!H36,AU!E36='Résultats officiels'!E36,'Résultats officiels'!F36=AU!F36),1,""))</f>
        <v/>
      </c>
      <c r="D36" s="68" t="str">
        <f>G33</f>
        <v>Nigéria</v>
      </c>
      <c r="E36" s="149"/>
      <c r="F36" s="149"/>
      <c r="G36" s="73" t="str">
        <f>D32</f>
        <v>Argentine</v>
      </c>
      <c r="H36" s="95">
        <f t="shared" si="0"/>
        <v>0</v>
      </c>
      <c r="I36" s="114">
        <f>AI36</f>
        <v>1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0</v>
      </c>
      <c r="M36" s="115">
        <f>INDEX(AP33:AP36,MATCH(AK36,$AL33:$AL36,0))</f>
        <v>0</v>
      </c>
      <c r="N36" s="117">
        <f>INDEX(AQ33:AQ36,MATCH(AK36,$AL33:$AL36,0))</f>
        <v>0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officiels'!U38=AU!U36),"E",""))</f>
        <v/>
      </c>
      <c r="R36" s="98" t="str">
        <f>IF('Résultats officiels'!O36=0,"",IF(AND(U36='Résultats officiels'!U36,'Résultats officiels'!U37=AU!U37),"A",""))</f>
        <v/>
      </c>
      <c r="S36" s="286" t="str">
        <f>IF(O36=0,"",IF(AND(R36="A",O36='Résultats officiels'!O36),1,IF(AND(AU!R37="A",AU!O36='Résultats officiels'!O38),1,"")))</f>
        <v/>
      </c>
      <c r="T36" s="297" t="str">
        <f>IF(O36=0,"",IF(AND(R36="A",O36='Résultats officiels'!O36,V36='Résultats officiels'!V36,'Résultats officiels'!V37=AU!V37),1,IF(AND(AU!R37="A",AU!O36='Résultats officiels'!O38,AU!V36='Résultats officiels'!V38,'Résultats officiels'!V39=AU!V37),1,"")))</f>
        <v/>
      </c>
      <c r="U36" s="128" t="str">
        <f>IF(100*V26+W26&gt;100*V27+W27,U26,IF(100*V26+W26&lt;100*V27+W27,U27,IF(X27*X26=1,"-",CONCATENATE(U26," ou ",U27))))</f>
        <v>A1 ou B2 ou C1 ou D2</v>
      </c>
      <c r="V36" s="150"/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1</v>
      </c>
      <c r="AJ36" s="18">
        <f>ROUND(AK36,0)</f>
        <v>2</v>
      </c>
      <c r="AK36" s="19">
        <f>MAX(AL33:AL36)</f>
        <v>2.48</v>
      </c>
      <c r="AL36" s="30">
        <f>SUM(BD36:BG36)+2.48</f>
        <v>2.48</v>
      </c>
      <c r="AM36" s="31" t="str">
        <f>G33</f>
        <v>Nigéria</v>
      </c>
      <c r="AN36" s="27">
        <f>SUM(AR36:AU36)</f>
        <v>0</v>
      </c>
      <c r="AO36" s="32">
        <f>F33+E35+E36</f>
        <v>0</v>
      </c>
      <c r="AP36" s="27">
        <f>E33+F35+F36</f>
        <v>0</v>
      </c>
      <c r="AQ36" s="33">
        <f>AO36-AP36</f>
        <v>0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0</v>
      </c>
      <c r="BB36" s="27">
        <f>10000*(AR36+AT36)+(E36-F36+F33-E33)*100+(E36+F33)</f>
        <v>0</v>
      </c>
      <c r="BC36" s="33">
        <f>10000*(AS36+AT36)+(E35-F35+F33-E33)*100+(E35+F33)</f>
        <v>0</v>
      </c>
      <c r="BD36" s="34">
        <f>-BG33</f>
        <v>0</v>
      </c>
      <c r="BE36" s="35">
        <f>-BG34</f>
        <v>0</v>
      </c>
      <c r="BF36" s="35">
        <f>-BG35</f>
        <v>0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officiels'!H37,AU!E37='Résultats officiels'!E37,'Résultats officiels'!F37=AU!F37),1,""))</f>
        <v/>
      </c>
      <c r="D37" s="71" t="str">
        <f>G32</f>
        <v>Islande</v>
      </c>
      <c r="E37" s="149"/>
      <c r="F37" s="149"/>
      <c r="G37" s="74" t="str">
        <f>D33</f>
        <v>Croatie</v>
      </c>
      <c r="H37" s="95">
        <f t="shared" si="0"/>
        <v>0</v>
      </c>
      <c r="I37" s="118"/>
      <c r="J37" s="119" t="str">
        <f>IF(OR(I35&lt;3,I34&lt;2),"TIRAGE AU SORT !!!"," ")</f>
        <v>TIRAGE AU SORT !!!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officiels'!U39=AU!U37),"E",""))</f>
        <v/>
      </c>
      <c r="R37" s="98" t="str">
        <f>IF('Résultats officiels'!O38=0,"",IF(AND(U36='Résultats officiels'!U38,'Résultats officiels'!U39=AU!U37),"A",""))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B1 ou A2 ou D1 ou C2</v>
      </c>
      <c r="V37" s="151"/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officiels'!U36=AU!U38),"E",""))</f>
        <v/>
      </c>
      <c r="R38" s="98" t="str">
        <f>IF('Résultats officiels'!O38=0,"",IF(AND(U38='Résultats officiels'!U38,'Résultats officiels'!U39=AU!U39),"A",""))</f>
        <v/>
      </c>
      <c r="S38" s="286" t="str">
        <f>IF(O38=0,"",IF(AND(R38="A",O38='Résultats officiels'!O38),1,IF(AND(AU!R39="A",AU!O38='Résultats officiels'!O36),1,"")))</f>
        <v/>
      </c>
      <c r="T38" s="297" t="str">
        <f>IF(O38=0,"",IF(AND(R38="A",O38='Résultats officiels'!O38,V38='Résultats officiels'!V38,'Résultats officiels'!V39=AU!V39),1,IF(AND(AU!R39="A",AU!O38='Résultats officiels'!O36,AU!V38='Résultats officiels'!V36,'Résultats officiels'!V37=AU!V39),1,"")))</f>
        <v/>
      </c>
      <c r="U38" s="125" t="str">
        <f>IF(100*V28+W28&gt;100*V29+W29,U28,IF(100*V28+W28&lt;100*V29+W29,U29,IF(X30*X31=1,"-",CONCATENATE(U28," ou ",U29))))</f>
        <v>B1 ou A2 ou D1 ou C2</v>
      </c>
      <c r="V38" s="150"/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officiels'!U37=AU!U39),"E",""))</f>
        <v/>
      </c>
      <c r="R39" s="98" t="str">
        <f>IF('Résultats officiels'!O36=0,"",IF(AND(U38='Résultats officiels'!U36,'Résultats officiels'!U37=AU!U39),"A",""))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F1 ou E2 ou H1 ou G2</v>
      </c>
      <c r="V39" s="151"/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officiels'!H40,AU!E40='Résultats officiels'!E40,'Résultats officiels'!F40=AU!F40),1,""))</f>
        <v/>
      </c>
      <c r="D40" s="67" t="s">
        <v>83</v>
      </c>
      <c r="E40" s="217"/>
      <c r="F40" s="217"/>
      <c r="G40" s="72" t="s">
        <v>128</v>
      </c>
      <c r="H40" s="95">
        <f t="shared" si="0"/>
        <v>0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officiels'!H41,AU!E41='Résultats officiels'!E41,'Résultats officiels'!F41=AU!F41),1,""))</f>
        <v/>
      </c>
      <c r="D41" s="68" t="s">
        <v>36</v>
      </c>
      <c r="E41" s="217"/>
      <c r="F41" s="217"/>
      <c r="G41" s="73" t="s">
        <v>87</v>
      </c>
      <c r="H41" s="95">
        <f t="shared" si="0"/>
        <v>0</v>
      </c>
      <c r="I41" s="101">
        <f>AI41</f>
        <v>1</v>
      </c>
      <c r="J41" s="122" t="str">
        <f>INDEX(AM41:AM44,MATCH(AK41,$AL41:$AL44,0))</f>
        <v>Costa Rica</v>
      </c>
      <c r="K41" s="103">
        <f>INDEX(AN41:AN44,MATCH(AK41,$AL41:$AL44,0))</f>
        <v>0</v>
      </c>
      <c r="L41" s="104">
        <f>INDEX(AO41:AO44,MATCH(AK41,$AL41:$AL44,0))</f>
        <v>0</v>
      </c>
      <c r="M41" s="103">
        <f>INDEX(AP41:AP44,MATCH(AK41,$AL41:$AL44,0))</f>
        <v>0</v>
      </c>
      <c r="N41" s="123">
        <f>INDEX(AQ41:AQ44,MATCH(AK41,$AL41:$AL44,0))</f>
        <v>0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2</v>
      </c>
      <c r="AK41" s="19">
        <f>MIN(AL41:AL44)</f>
        <v>2.4500000000000002</v>
      </c>
      <c r="AL41" s="20">
        <f>SUM(BD41:BG41)+2.45</f>
        <v>2.4500000000000002</v>
      </c>
      <c r="AM41" s="21" t="str">
        <f>D40</f>
        <v>Costa Rica</v>
      </c>
      <c r="AN41" s="22">
        <f>SUM(AR41:AU41)</f>
        <v>0</v>
      </c>
      <c r="AO41" s="23">
        <f>E40+E42+F44</f>
        <v>0</v>
      </c>
      <c r="AP41" s="22">
        <f>F40+F42+E44</f>
        <v>0</v>
      </c>
      <c r="AQ41" s="24">
        <f>AO41-AP41</f>
        <v>0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0</v>
      </c>
      <c r="BA41" s="22">
        <f>10000*(AS41+AU41)+(E40-F40+F44-E44)*100+(E40+F44)</f>
        <v>0</v>
      </c>
      <c r="BB41" s="22">
        <f>10000*(AT41+AU41)+(F44-E44+E42-F42)*100+(F44+E42)</f>
        <v>0</v>
      </c>
      <c r="BC41" s="24" t="s">
        <v>73</v>
      </c>
      <c r="BD41" s="23" t="s">
        <v>73</v>
      </c>
      <c r="BE41" s="25">
        <f>IF($AN41&gt;$AN42,-0.5,IF($AN42&gt;$AN41,0.5,IF(AW41,-0.5,IF(AV42,0.5,BU41))))</f>
        <v>0</v>
      </c>
      <c r="BF41" s="25">
        <f>IF($AN41&gt;$AN43,-0.5,IF($AN43&gt;$AN41,0.5,IF(AX41,-0.5,IF(AV43,0.5,BV41))))</f>
        <v>0</v>
      </c>
      <c r="BG41" s="26">
        <f>IF($AN41&gt;$AN44,-0.5,IF($AN44&gt;$AN41,0.5,IF(AY41,-0.5,IF(AV44,0.5,BW41))))</f>
        <v>0</v>
      </c>
      <c r="BH41" s="27" t="b">
        <f>AND(AND(AN41=AN42,AN42=AN43,AN43=AN44),AND(AO41=AO42,AO42=AO43,AO43=AO44),AND(AP41=AP42,AP42=AP43,AP43=AP44))</f>
        <v>1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0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 t="str">
        <f>IF(H42=0,"",IF(H42='Résultats officiels'!H42,1,""))</f>
        <v/>
      </c>
      <c r="C42" s="75" t="str">
        <f>IF(H42=0,"",IF(AND(H42='Résultats officiels'!H42,AU!E42='Résultats officiels'!E42,'Résultats officiels'!F42=AU!F42),1,""))</f>
        <v/>
      </c>
      <c r="D42" s="68" t="str">
        <f>D40</f>
        <v>Costa Rica</v>
      </c>
      <c r="E42" s="149"/>
      <c r="F42" s="149"/>
      <c r="G42" s="73" t="str">
        <f>D41</f>
        <v>Brésil</v>
      </c>
      <c r="H42" s="95">
        <f t="shared" si="0"/>
        <v>0</v>
      </c>
      <c r="I42" s="106">
        <f>AI42</f>
        <v>1</v>
      </c>
      <c r="J42" s="124" t="str">
        <f>INDEX(AM41:AM44,MATCH(AK42,$AL41:$AL44,0))</f>
        <v>Serbie</v>
      </c>
      <c r="K42" s="108">
        <f>INDEX(AN41:AN44,MATCH(AK42,$AL41:$AL44,0))</f>
        <v>0</v>
      </c>
      <c r="L42" s="109">
        <f>INDEX(AO41:AO44,MATCH(AK42,$AL41:$AL44,0))</f>
        <v>0</v>
      </c>
      <c r="M42" s="108">
        <f>INDEX(AP41:AP44,MATCH(AK42,$AL41:$AL44,0))</f>
        <v>0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1</v>
      </c>
      <c r="AJ42" s="18">
        <f>ROUND(AK42,0)</f>
        <v>2</v>
      </c>
      <c r="AK42" s="19">
        <f>MAX(MIN(AL41:AL43),MIN(AL41,AL42,AL44),MIN(AL41,AL43,AL44),MIN(AL42:AL44))</f>
        <v>2.46</v>
      </c>
      <c r="AL42" s="28">
        <f>SUM(BD42:BG42)+2.46</f>
        <v>2.46</v>
      </c>
      <c r="AM42" s="21" t="str">
        <f>G40</f>
        <v>Serbie</v>
      </c>
      <c r="AN42" s="22">
        <f>SUM(AR42:AU42)</f>
        <v>0</v>
      </c>
      <c r="AO42" s="23">
        <f>F40+F43+E45</f>
        <v>0</v>
      </c>
      <c r="AP42" s="22">
        <f>E40+E43+F45</f>
        <v>0</v>
      </c>
      <c r="AQ42" s="24">
        <f>AO42-AP42</f>
        <v>0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0</v>
      </c>
      <c r="BA42" s="22">
        <f>10000*(AR42+AU42)+(F40-E40+F43-E43)*100+(F40+F43)</f>
        <v>0</v>
      </c>
      <c r="BB42" s="22" t="s">
        <v>73</v>
      </c>
      <c r="BC42" s="24">
        <f>10000*(AT42+AU42)+(F43-E43+E45-F45)*100+(F43+E45)</f>
        <v>0</v>
      </c>
      <c r="BD42" s="29">
        <f>-BE41</f>
        <v>0</v>
      </c>
      <c r="BE42" s="22" t="s">
        <v>73</v>
      </c>
      <c r="BF42" s="25">
        <f>IF($AN42&gt;$AN43,-0.5,IF($AN43&gt;$AN42,0.5,IF(AX42,-0.5,IF(AW43,0.5,BV42))))</f>
        <v>0</v>
      </c>
      <c r="BG42" s="26">
        <f>IF($AN42&gt;$AN44,-0.5,IF($AN44&gt;$AN42,0.5,IF(AY42,-0.5,IF(AW44,0.5,BW42))))</f>
        <v>0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officiels'!H43,AU!E43='Résultats officiels'!E43,'Résultats officiels'!F43=AU!F43),1,""))</f>
        <v/>
      </c>
      <c r="D43" s="68" t="str">
        <f>G41</f>
        <v>Suisse</v>
      </c>
      <c r="E43" s="149"/>
      <c r="F43" s="149"/>
      <c r="G43" s="73" t="str">
        <f>G40</f>
        <v>Serbie</v>
      </c>
      <c r="H43" s="95">
        <f t="shared" si="0"/>
        <v>0</v>
      </c>
      <c r="I43" s="106">
        <f>AI43</f>
        <v>1</v>
      </c>
      <c r="J43" s="68" t="str">
        <f>INDEX(AM41:AM44,MATCH(AK43,$AL41:$AL44,0))</f>
        <v>Brésil</v>
      </c>
      <c r="K43" s="111">
        <f>INDEX(AN41:AN44,MATCH(AK43,$AL41:$AL44,0))</f>
        <v>0</v>
      </c>
      <c r="L43" s="112">
        <f>INDEX(AO41:AO44,MATCH(AK43,$AL41:$AL44,0))</f>
        <v>0</v>
      </c>
      <c r="M43" s="111">
        <f>INDEX(AP41:AP44,MATCH(AK43,$AL41:$AL44,0))</f>
        <v>0</v>
      </c>
      <c r="N43" s="113">
        <f>INDEX(AQ41:AQ44,MATCH(AK43,$AL41:$AL44,0))</f>
        <v>0</v>
      </c>
      <c r="O43" s="173"/>
      <c r="P43" s="173"/>
      <c r="Q43" s="97" t="str">
        <f>IF(AND('Résultats officiels'!O41&gt;0,U43='Résultats officiels'!U43),"E",IF(AND('Résultats officiels'!O41&gt;0,'Résultats officiels'!U44=AU!U43),"E",""))</f>
        <v/>
      </c>
      <c r="R43" s="98" t="str">
        <f>IF('Résultats officiels'!O41=0,"",IF(AND(U43='Résultats officiels'!U43,'Résultats officiels'!U44=AU!U44),"A",""))</f>
        <v/>
      </c>
      <c r="S43" s="286" t="str">
        <f>IF(O41=0,"",IF(AND(R43="A",O41='Résultats officiels'!O41),1,IF(AND(AU!R44="A",AU!O41='Résultats officiels'!O41),1,"")))</f>
        <v/>
      </c>
      <c r="T43" s="287" t="str">
        <f>IF(O41=0,"",IF(AND(R43="A",O41='Résultats officiels'!O41,V43='Résultats officiels'!V43,'Résultats officiels'!V44=AU!V44),1,IF(AND(AU!R44="A",AU!O41='Résultats officiels'!O41,AU!V43='Résultats officiels'!V44,'Résultats officiels'!V43=AU!V44),1,"")))</f>
        <v/>
      </c>
      <c r="U43" s="125" t="str">
        <f>IF(100*V36+W36&gt;100*V37+W37,U36,IF(100*V36+W36&lt;100*V37+W37,U37," - "))</f>
        <v xml:space="preserve"> - </v>
      </c>
      <c r="V43" s="150"/>
      <c r="W43" s="100"/>
      <c r="X43" s="147" t="str">
        <f>IF(AND('Résultats officiels'!X41&gt;0,AA43='Résultats officiels'!AA43),"E",IF(AND('Résultats officiels'!X41&gt;0,'Résultats officiels'!AA44=AU!AA43),"E",""))</f>
        <v/>
      </c>
      <c r="Y43" s="286" t="str">
        <f>IF(X41=0,"",IF(AND(X45="A",X41='Résultats officiels'!X41),1,IF(AND(X46="A",AU!X41='Résultats officiels'!X41),1,"")))</f>
        <v/>
      </c>
      <c r="Z43" s="287" t="str">
        <f>IF(X41=0,"",IF(AND(X45="A",X41='Résultats officiels'!X41,AB43='Résultats officiels'!AB43,'Résultats officiels'!AB44=AU!AB44),1,IF(AND(AU!X46="A",AU!X41='Résultats officiels'!X41,AU!AB43='Résultats officiels'!AB44,'Résultats officiels'!AB43=AU!AB44),1,"")))</f>
        <v/>
      </c>
      <c r="AA43" s="100" t="str">
        <f>IF(100*V36+W36&gt;100*V37+W37,U37,IF(100*V36+W36&lt;100*V37+W37,U36," - "))</f>
        <v xml:space="preserve"> - </v>
      </c>
      <c r="AB43" s="149"/>
      <c r="AC43" s="100"/>
      <c r="AD43" s="80"/>
      <c r="AE43" s="80"/>
      <c r="AF43" s="1"/>
      <c r="AG43" s="1"/>
      <c r="AH43" s="1"/>
      <c r="AI43" s="17">
        <f>IF(ROUND(AK43,0)=ROUND(AK42,0),AI42,3)</f>
        <v>1</v>
      </c>
      <c r="AJ43" s="18">
        <f>ROUND(AK43,0)</f>
        <v>2</v>
      </c>
      <c r="AK43" s="19">
        <f>MIN(MAX(AL41:AL43),MAX(AL41,AL42,AL44),MAX(AL41,AL43,AL44),MAX(AL42:AL44))</f>
        <v>2.4700000000000002</v>
      </c>
      <c r="AL43" s="28">
        <f>SUM(BD43:BG43)+2.47</f>
        <v>2.4700000000000002</v>
      </c>
      <c r="AM43" s="21" t="str">
        <f>D41</f>
        <v>Brésil</v>
      </c>
      <c r="AN43" s="22">
        <f>SUM(AR43:AU43)</f>
        <v>0</v>
      </c>
      <c r="AO43" s="23">
        <f>E41+F42+F45</f>
        <v>0</v>
      </c>
      <c r="AP43" s="22">
        <f>F41+E42+E45</f>
        <v>0</v>
      </c>
      <c r="AQ43" s="24">
        <f>AO43-AP43</f>
        <v>0</v>
      </c>
      <c r="AR43" s="22">
        <f>IF(ISBLANK(F42),0,IF(AT41=3,0,IF(AT41=1,1,3)))</f>
        <v>0</v>
      </c>
      <c r="AS43" s="22">
        <f>IF(ISBLANK(F45),0,IF(F45&gt;E45,3,IF(F45=E45,1,0)))</f>
        <v>0</v>
      </c>
      <c r="AT43" s="22" t="s">
        <v>73</v>
      </c>
      <c r="AU43" s="22">
        <f>IF(ISBLANK(E41),0,IF(E41&gt;F41,3,IF(E41=F41,1,0)))</f>
        <v>0</v>
      </c>
      <c r="AV43" s="23" t="b">
        <f>10*(AQ41-AQ43)+AO41-AO43&lt;0</f>
        <v>0</v>
      </c>
      <c r="AW43" s="22" t="b">
        <f>10*(AQ42-AQ43)+AO42-AO43&lt;0</f>
        <v>0</v>
      </c>
      <c r="AX43" s="22" t="s">
        <v>73</v>
      </c>
      <c r="AY43" s="24" t="b">
        <f>10*(AQ43-AQ44)+AO43-AO44&gt;0</f>
        <v>0</v>
      </c>
      <c r="AZ43" s="23">
        <f>10000*(AR43+AS43)+(F42-E42+F45-E45)*100+(F42+F45)</f>
        <v>0</v>
      </c>
      <c r="BA43" s="22" t="s">
        <v>73</v>
      </c>
      <c r="BB43" s="22">
        <f>10000*(AR43+AU43)+(E41-F41+F42-E42)*100+(E41+F42)</f>
        <v>0</v>
      </c>
      <c r="BC43" s="24">
        <f>10000*(AS43+AU43)+(E41-F41+F45-E45)*100+(E41+F45)</f>
        <v>0</v>
      </c>
      <c r="BD43" s="29">
        <f>-BF41</f>
        <v>0</v>
      </c>
      <c r="BE43" s="25">
        <f>-BF42</f>
        <v>0</v>
      </c>
      <c r="BF43" s="25" t="s">
        <v>73</v>
      </c>
      <c r="BG43" s="26">
        <f>IF($AN43&gt;$AN44,-0.5,IF($AN44&gt;$AN43,0.5,IF(AY43,-0.5,IF(AX44,0.5,BW43))))</f>
        <v>0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officiels'!H44,AU!E44='Résultats officiels'!E44,'Résultats officiels'!F44=AU!F44),1,""))</f>
        <v/>
      </c>
      <c r="D44" s="68" t="str">
        <f>G41</f>
        <v>Suisse</v>
      </c>
      <c r="E44" s="149"/>
      <c r="F44" s="149"/>
      <c r="G44" s="73" t="str">
        <f>D40</f>
        <v>Costa Rica</v>
      </c>
      <c r="H44" s="95">
        <f t="shared" si="0"/>
        <v>0</v>
      </c>
      <c r="I44" s="114">
        <f>AI44</f>
        <v>1</v>
      </c>
      <c r="J44" s="71" t="str">
        <f>INDEX(AM41:AM44,MATCH(AK44,$AL41:$AL44,0))</f>
        <v>Suisse</v>
      </c>
      <c r="K44" s="115">
        <f>INDEX(AN41:AN44,MATCH(AK44,$AL41:$AL44,0))</f>
        <v>0</v>
      </c>
      <c r="L44" s="116">
        <f>INDEX(AO41:AO44,MATCH(AK44,$AL41:$AL44,0))</f>
        <v>0</v>
      </c>
      <c r="M44" s="115">
        <f>INDEX(AP41:AP44,MATCH(AK44,$AL41:$AL44,0))</f>
        <v>0</v>
      </c>
      <c r="N44" s="117">
        <f>INDEX(AQ41:AQ44,MATCH(AK44,$AL41:$AL44,0))</f>
        <v>0</v>
      </c>
      <c r="O44" s="173"/>
      <c r="P44" s="173"/>
      <c r="Q44" s="97" t="str">
        <f>IF(AND('Résultats officiels'!O41&gt;0,U44='Résultats officiels'!U44),"E",IF(AND('Résultats officiels'!O41&gt;0,'Résultats officiels'!U43=AU!U44),"E",""))</f>
        <v/>
      </c>
      <c r="R44" s="98" t="str">
        <f>IF('Résultats officiels'!O41=0,"",IF(AND(U43='Résultats officiels'!U44,'Résultats officiels'!U43=AU!U44),"A",""))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 xml:space="preserve"> - </v>
      </c>
      <c r="V44" s="151"/>
      <c r="W44" s="100"/>
      <c r="X44" s="147" t="str">
        <f>IF(AND('Résultats officiels'!X41&gt;0,AA44='Résultats officiels'!AA44),"E",IF(AND('Résultats officiels'!X41&gt;0,'Résultats officiels'!AA43=AU!AA44),"E",""))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 xml:space="preserve"> - </v>
      </c>
      <c r="AB44" s="151"/>
      <c r="AC44" s="100"/>
      <c r="AD44" s="80"/>
      <c r="AE44" s="80"/>
      <c r="AF44" s="1"/>
      <c r="AG44" s="1"/>
      <c r="AH44" s="1"/>
      <c r="AI44" s="17">
        <f>IF(ROUND(AK44,0)=ROUND(AK43,0),AI43,4)</f>
        <v>1</v>
      </c>
      <c r="AJ44" s="18">
        <f>ROUND(AK44,0)</f>
        <v>2</v>
      </c>
      <c r="AK44" s="19">
        <f>MAX(AL41:AL44)</f>
        <v>2.48</v>
      </c>
      <c r="AL44" s="30">
        <f>SUM(BD44:BG44)+2.48</f>
        <v>2.48</v>
      </c>
      <c r="AM44" s="31" t="str">
        <f>G41</f>
        <v>Suisse</v>
      </c>
      <c r="AN44" s="27">
        <f>SUM(AR44:AU44)</f>
        <v>0</v>
      </c>
      <c r="AO44" s="32">
        <f>F41+E43+E44</f>
        <v>0</v>
      </c>
      <c r="AP44" s="27">
        <f>E41+F43+F44</f>
        <v>0</v>
      </c>
      <c r="AQ44" s="33">
        <f>AO44-AP44</f>
        <v>0</v>
      </c>
      <c r="AR44" s="27">
        <f>IF(ISBLANK(E44),0,IF(AU41=3,0,IF(AU41=1,1,3)))</f>
        <v>0</v>
      </c>
      <c r="AS44" s="27">
        <f>IF(ISBLANK(E43),0,IF(AU42=3,0,IF(AU42=1,1,3)))</f>
        <v>0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0</v>
      </c>
      <c r="AW44" s="27" t="b">
        <f>10*(AQ42-AQ44)+AO42-AO44&lt;0</f>
        <v>0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0</v>
      </c>
      <c r="BB44" s="27">
        <f>10000*(AR44+AT44)+(E44-F44+F41-E41)*100+(E44+F41)</f>
        <v>0</v>
      </c>
      <c r="BC44" s="33">
        <f>10000*(AS44+AT44)+(E43-F43+F41-E41)*100+(E43+F41)</f>
        <v>0</v>
      </c>
      <c r="BD44" s="34">
        <f>-BG41</f>
        <v>0</v>
      </c>
      <c r="BE44" s="35">
        <f>-BG42</f>
        <v>0</v>
      </c>
      <c r="BF44" s="35">
        <f>-BG43</f>
        <v>0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 t="str">
        <f>IF(H45=0,"",IF(H45='Résultats officiels'!H45,1,""))</f>
        <v/>
      </c>
      <c r="C45" s="75" t="str">
        <f>IF(H45=0,"",IF(AND(H45='Résultats officiels'!H45,AU!E45='Résultats officiels'!E45,'Résultats officiels'!F45=AU!F45),1,""))</f>
        <v/>
      </c>
      <c r="D45" s="71" t="str">
        <f>G40</f>
        <v>Serbie</v>
      </c>
      <c r="E45" s="149"/>
      <c r="F45" s="149"/>
      <c r="G45" s="74" t="str">
        <f>D41</f>
        <v>Brésil</v>
      </c>
      <c r="H45" s="95">
        <f t="shared" si="0"/>
        <v>0</v>
      </c>
      <c r="I45" s="118"/>
      <c r="J45" s="119" t="str">
        <f>IF(OR(I43&lt;3,I42&lt;2),"TIRAGE AU SORT !!!"," ")</f>
        <v>TIRAGE AU SORT !!!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officiels'!AA44=AU!AA44),"A",""))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officiels'!U46=AU!U46),"C","")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-</v>
      </c>
      <c r="V46" s="130"/>
      <c r="W46" s="95"/>
      <c r="X46" s="148" t="str">
        <f>IF('Résultats officiels'!X41=0,"",IF(AND(AA43='Résultats officiels'!AA44,'Résultats officiels'!AA43=AU!AA44),"A",""))</f>
        <v/>
      </c>
      <c r="Y46" s="288" t="s">
        <v>92</v>
      </c>
      <c r="Z46" s="257"/>
      <c r="AA46" s="282" t="str">
        <f>IF(100*V43+W43&gt;100*V44+W44,U44,IF(100*V44+W44&gt;100*V43+W43,U43,"-"))</f>
        <v>-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officiels'!AA46=AU!AA46),"S","")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officiels'!H48,AU!E48='Résultats officiels'!E48,'Résultats officiels'!F48=AU!F48),1,""))</f>
        <v/>
      </c>
      <c r="D48" s="67" t="s">
        <v>100</v>
      </c>
      <c r="E48" s="217"/>
      <c r="F48" s="217"/>
      <c r="G48" s="72" t="s">
        <v>72</v>
      </c>
      <c r="H48" s="95">
        <f t="shared" si="0"/>
        <v>0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-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officiels'!H49,AU!E49='Résultats officiels'!E49,'Résultats officiels'!F49=AU!F49),1,""))</f>
        <v/>
      </c>
      <c r="D49" s="68" t="s">
        <v>129</v>
      </c>
      <c r="E49" s="217"/>
      <c r="F49" s="217"/>
      <c r="G49" s="73" t="s">
        <v>105</v>
      </c>
      <c r="H49" s="95">
        <f t="shared" si="0"/>
        <v>0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0</v>
      </c>
      <c r="L49" s="104">
        <f>INDEX(AO49:AO52,MATCH(AK49,$AL49:$AL52,0))</f>
        <v>0</v>
      </c>
      <c r="M49" s="103">
        <f>INDEX(AP49:AP52,MATCH(AK49,$AL49:$AL52,0))</f>
        <v>0</v>
      </c>
      <c r="N49" s="123">
        <f>INDEX(AQ49:AQ52,MATCH(AK49,$AL49:$AL52,0))</f>
        <v>0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2</v>
      </c>
      <c r="AK49" s="19">
        <f>MIN(AL49:AL52)</f>
        <v>2.4500000000000002</v>
      </c>
      <c r="AL49" s="20">
        <f>SUM(BD49:BG49)+2.45</f>
        <v>2.4500000000000002</v>
      </c>
      <c r="AM49" s="21" t="str">
        <f>D48</f>
        <v>Allemagne</v>
      </c>
      <c r="AN49" s="22">
        <f>SUM(AR49:AU49)</f>
        <v>0</v>
      </c>
      <c r="AO49" s="23">
        <f>E48+E50+F52</f>
        <v>0</v>
      </c>
      <c r="AP49" s="22">
        <f>F48+F50+E52</f>
        <v>0</v>
      </c>
      <c r="AQ49" s="24">
        <f>AO49-AP49</f>
        <v>0</v>
      </c>
      <c r="AR49" s="22" t="s">
        <v>73</v>
      </c>
      <c r="AS49" s="22">
        <f>IF(ISBLANK(E48),0,IF(E48&gt;F48,3,IF(E48=F48,1,0)))</f>
        <v>0</v>
      </c>
      <c r="AT49" s="22">
        <f>IF(ISBLANK(E50),0,IF(E50&gt;F50,3,IF(E50=F50,1,0)))</f>
        <v>0</v>
      </c>
      <c r="AU49" s="22">
        <f>IF(ISBLANK(F52),0,IF(F52&gt;E52,3,IF(F52=E52,1,0)))</f>
        <v>0</v>
      </c>
      <c r="AV49" s="23" t="s">
        <v>73</v>
      </c>
      <c r="AW49" s="22" t="b">
        <f>(10*(AQ49-AQ50)+AO49-AO50&gt;0)</f>
        <v>0</v>
      </c>
      <c r="AX49" s="22" t="b">
        <f>10*(AQ49-AQ51)+AO49-AO51&gt;0</f>
        <v>0</v>
      </c>
      <c r="AY49" s="24" t="b">
        <f>10*(AQ49-AQ52)+AO49-AO52&gt;0</f>
        <v>0</v>
      </c>
      <c r="AZ49" s="23">
        <f>10000*(AS49+AT49)+(E50-F50+E48-F48)*100+(E50+E48)</f>
        <v>0</v>
      </c>
      <c r="BA49" s="22">
        <f>10000*(AS49+AU49)+(E48-F48+F52-E52)*100+(E48+F52)</f>
        <v>0</v>
      </c>
      <c r="BB49" s="22">
        <f>10000*(AT49+AU49)+(F52-E52+E50-F50)*100+(F52+E50)</f>
        <v>0</v>
      </c>
      <c r="BC49" s="24" t="s">
        <v>73</v>
      </c>
      <c r="BD49" s="23" t="s">
        <v>73</v>
      </c>
      <c r="BE49" s="25">
        <f>IF($AN49&gt;$AN50,-0.5,IF($AN50&gt;$AN49,0.5,IF(AW49,-0.5,IF(AV50,0.5,BU49))))</f>
        <v>0</v>
      </c>
      <c r="BF49" s="25">
        <f>IF($AN49&gt;$AN51,-0.5,IF($AN51&gt;$AN49,0.5,IF(AX49,-0.5,IF(AV51,0.5,BV49))))</f>
        <v>0</v>
      </c>
      <c r="BG49" s="26">
        <f>IF($AN49&gt;$AN52,-0.5,IF($AN52&gt;$AN49,0.5,IF(AY49,-0.5,IF(AV52,0.5,BW49))))</f>
        <v>0</v>
      </c>
      <c r="BH49" s="27" t="b">
        <f>AND(AND(AN49=AN50,AN50=AN51,AN51=AN52),AND(AO49=AO50,AO50=AO51,AO51=AO52),AND(AP49=AP50,AP50=AP51,AP51=AP52))</f>
        <v>1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0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 t="str">
        <f>IF(H50=0,"",IF(H50='Résultats officiels'!H50,1,""))</f>
        <v/>
      </c>
      <c r="C50" s="75" t="str">
        <f>IF(H50=0,"",IF(AND(H50='Résultats officiels'!H50,AU!E50='Résultats officiels'!E50,'Résultats officiels'!F50=AU!F50),1,""))</f>
        <v/>
      </c>
      <c r="D50" s="68" t="str">
        <f>D48</f>
        <v>Allemagne</v>
      </c>
      <c r="E50" s="149"/>
      <c r="F50" s="149"/>
      <c r="G50" s="73" t="str">
        <f>D49</f>
        <v>Suède</v>
      </c>
      <c r="H50" s="95">
        <f t="shared" si="0"/>
        <v>0</v>
      </c>
      <c r="I50" s="106">
        <f>AI50</f>
        <v>1</v>
      </c>
      <c r="J50" s="124" t="str">
        <f>INDEX(AM49:AM52,MATCH(AK50,$AL49:$AL52,0))</f>
        <v>Mexique</v>
      </c>
      <c r="K50" s="108">
        <f>INDEX(AN49:AN52,MATCH(AK50,$AL49:$AL52,0))</f>
        <v>0</v>
      </c>
      <c r="L50" s="109">
        <f>INDEX(AO49:AO52,MATCH(AK50,$AL49:$AL52,0))</f>
        <v>0</v>
      </c>
      <c r="M50" s="108">
        <f>INDEX(AP49:AP52,MATCH(AK50,$AL49:$AL52,0))</f>
        <v>0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-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1</v>
      </c>
      <c r="AJ50" s="18">
        <f>ROUND(AK50,0)</f>
        <v>2</v>
      </c>
      <c r="AK50" s="19">
        <f>MAX(MIN(AL49:AL51),MIN(AL49,AL50,AL52),MIN(AL49,AL51,AL52),MIN(AL50:AL52))</f>
        <v>2.46</v>
      </c>
      <c r="AL50" s="28">
        <f>SUM(BD50:BG50)+2.46</f>
        <v>2.46</v>
      </c>
      <c r="AM50" s="21" t="str">
        <f>G48</f>
        <v>Mexique</v>
      </c>
      <c r="AN50" s="22">
        <f>SUM(AR50:AU50)</f>
        <v>0</v>
      </c>
      <c r="AO50" s="23">
        <f>F48+F51+E53</f>
        <v>0</v>
      </c>
      <c r="AP50" s="22">
        <f>E48+E51+F53</f>
        <v>0</v>
      </c>
      <c r="AQ50" s="24">
        <f>AO50-AP50</f>
        <v>0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0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0</v>
      </c>
      <c r="AZ50" s="23">
        <f>10000*(AR50+AT50)+(F48-E48+E53-F53)*100+(F48+E53)</f>
        <v>0</v>
      </c>
      <c r="BA50" s="22">
        <f>10000*(AR50+AU50)+(F48-E48+F51-E51)*100+(F48+F51)</f>
        <v>0</v>
      </c>
      <c r="BB50" s="22" t="s">
        <v>73</v>
      </c>
      <c r="BC50" s="24">
        <f>10000*(AT50+AU50)+(F51-E51+E53-F53)*100+(F51+E53)</f>
        <v>0</v>
      </c>
      <c r="BD50" s="29">
        <f>-BE49</f>
        <v>0</v>
      </c>
      <c r="BE50" s="22" t="s">
        <v>73</v>
      </c>
      <c r="BF50" s="25">
        <f>IF($AN50&gt;$AN51,-0.5,IF($AN51&gt;$AN50,0.5,IF(AX50,-0.5,IF(AW51,0.5,BV50))))</f>
        <v>0</v>
      </c>
      <c r="BG50" s="26">
        <f>IF($AN50&gt;$AN52,-0.5,IF($AN52&gt;$AN50,0.5,IF(AY50,-0.5,IF(AW52,0.5,BW50))))</f>
        <v>0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officiels'!H51,AU!E51='Résultats officiels'!E51,'Résultats officiels'!F51=AU!F51),1,""))</f>
        <v/>
      </c>
      <c r="D51" s="68" t="str">
        <f>G49</f>
        <v>Corée du Sud</v>
      </c>
      <c r="E51" s="149"/>
      <c r="F51" s="149"/>
      <c r="G51" s="73" t="str">
        <f>G48</f>
        <v>Mexique</v>
      </c>
      <c r="H51" s="95">
        <f t="shared" si="0"/>
        <v>0</v>
      </c>
      <c r="I51" s="106">
        <f>AI51</f>
        <v>1</v>
      </c>
      <c r="J51" s="68" t="str">
        <f>INDEX(AM49:AM52,MATCH(AK51,$AL49:$AL52,0))</f>
        <v>Suède</v>
      </c>
      <c r="K51" s="111">
        <f>INDEX(AN49:AN52,MATCH(AK51,$AL49:$AL52,0))</f>
        <v>0</v>
      </c>
      <c r="L51" s="112">
        <f>INDEX(AO49:AO52,MATCH(AK51,$AL49:$AL52,0))</f>
        <v>0</v>
      </c>
      <c r="M51" s="111">
        <f>INDEX(AP49:AP52,MATCH(AK51,$AL49:$AL52,0))</f>
        <v>0</v>
      </c>
      <c r="N51" s="113">
        <f>INDEX(AQ49:AQ52,MATCH(AK51,$AL49:$AL52,0))</f>
        <v>0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0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1</v>
      </c>
      <c r="AJ51" s="18">
        <f>ROUND(AK51,0)</f>
        <v>2</v>
      </c>
      <c r="AK51" s="19">
        <f>MIN(MAX(AL49:AL51),MAX(AL49,AL50,AL52),MAX(AL49,AL51,AL52),MAX(AL50:AL52))</f>
        <v>2.4700000000000002</v>
      </c>
      <c r="AL51" s="28">
        <f>SUM(BD51:BG51)+2.47</f>
        <v>2.4700000000000002</v>
      </c>
      <c r="AM51" s="21" t="str">
        <f>D49</f>
        <v>Suède</v>
      </c>
      <c r="AN51" s="22">
        <f>SUM(AR51:AU51)</f>
        <v>0</v>
      </c>
      <c r="AO51" s="23">
        <f>E49+F50+F53</f>
        <v>0</v>
      </c>
      <c r="AP51" s="22">
        <f>F49+E50+E53</f>
        <v>0</v>
      </c>
      <c r="AQ51" s="24">
        <f>AO51-AP51</f>
        <v>0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0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0</v>
      </c>
      <c r="AZ51" s="23">
        <f>10000*(AR51+AS51)+(F50-E50+F53-E53)*100+(F50+F53)</f>
        <v>0</v>
      </c>
      <c r="BA51" s="22" t="s">
        <v>73</v>
      </c>
      <c r="BB51" s="22">
        <f>10000*(AR51+AU51)+(E49-F49+F50-E50)*100+(E49+F50)</f>
        <v>0</v>
      </c>
      <c r="BC51" s="24">
        <f>10000*(AS51+AU51)+(E49-F49+F53-E53)*100+(E49+F53)</f>
        <v>0</v>
      </c>
      <c r="BD51" s="29">
        <f>-BF49</f>
        <v>0</v>
      </c>
      <c r="BE51" s="25">
        <f>-BF50</f>
        <v>0</v>
      </c>
      <c r="BF51" s="25" t="s">
        <v>73</v>
      </c>
      <c r="BG51" s="26">
        <f>IF($AN51&gt;$AN52,-0.5,IF($AN52&gt;$AN51,0.5,IF(AY51,-0.5,IF(AX52,0.5,BW51))))</f>
        <v>0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officiels'!H52,AU!E52='Résultats officiels'!E52,'Résultats officiels'!F52=AU!F52),1,""))</f>
        <v/>
      </c>
      <c r="D52" s="68" t="str">
        <f>G49</f>
        <v>Corée du Sud</v>
      </c>
      <c r="E52" s="149"/>
      <c r="F52" s="149"/>
      <c r="G52" s="73" t="str">
        <f>D48</f>
        <v>Allemagne</v>
      </c>
      <c r="H52" s="95">
        <f t="shared" si="0"/>
        <v>0</v>
      </c>
      <c r="I52" s="114">
        <f>AI52</f>
        <v>1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0</v>
      </c>
      <c r="M52" s="115">
        <f>INDEX(AP49:AP52,MATCH(AK52,$AL49:$AL52,0))</f>
        <v>0</v>
      </c>
      <c r="N52" s="117">
        <f>INDEX(AQ49:AQ52,MATCH(AK52,$AL49:$AL52,0))</f>
        <v>0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1</v>
      </c>
      <c r="AJ52" s="18">
        <f>ROUND(AK52,0)</f>
        <v>2</v>
      </c>
      <c r="AK52" s="19">
        <f>MAX(AL49:AL52)</f>
        <v>2.48</v>
      </c>
      <c r="AL52" s="30">
        <f>SUM(BD52:BG52)+2.48</f>
        <v>2.48</v>
      </c>
      <c r="AM52" s="31" t="str">
        <f>G49</f>
        <v>Corée du Sud</v>
      </c>
      <c r="AN52" s="27">
        <f>SUM(AR52:AU52)</f>
        <v>0</v>
      </c>
      <c r="AO52" s="32">
        <f>F49+E51+E52</f>
        <v>0</v>
      </c>
      <c r="AP52" s="27">
        <f>E49+F51+F52</f>
        <v>0</v>
      </c>
      <c r="AQ52" s="33">
        <f>AO52-AP52</f>
        <v>0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0</v>
      </c>
      <c r="BB52" s="27">
        <f>10000*(AR52+AT52)+(E52-F52+F49-E49)*100+(E52+F49)</f>
        <v>0</v>
      </c>
      <c r="BC52" s="33">
        <f>10000*(AS52+AT52)+(E51-F51+F49-E49)*100+(E51+F49)</f>
        <v>0</v>
      </c>
      <c r="BD52" s="34">
        <f>-BG49</f>
        <v>0</v>
      </c>
      <c r="BE52" s="35">
        <f>-BG50</f>
        <v>0</v>
      </c>
      <c r="BF52" s="35">
        <f>-BG51</f>
        <v>0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officiels'!H53,AU!E53='Résultats officiels'!E53,'Résultats officiels'!F53=AU!F53),1,""))</f>
        <v/>
      </c>
      <c r="D53" s="71" t="str">
        <f>G48</f>
        <v>Mexique</v>
      </c>
      <c r="E53" s="149"/>
      <c r="F53" s="149"/>
      <c r="G53" s="74" t="str">
        <f>D49</f>
        <v>Suède</v>
      </c>
      <c r="H53" s="95">
        <f t="shared" si="0"/>
        <v>0</v>
      </c>
      <c r="I53" s="118"/>
      <c r="J53" s="119" t="str">
        <f>IF(OR(I51&lt;3,I50&lt;2),"TIRAGE AU SORT !!!"," ")</f>
        <v>TIRAGE AU SORT !!!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0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0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 t="str">
        <f>IF(H56=0,"",IF(H56='Résultats officiels'!H56,1,""))</f>
        <v/>
      </c>
      <c r="C56" s="75" t="str">
        <f>IF(H56=0,"",IF(AND(H56='Résultats officiels'!H56,AU!E56='Résultats officiels'!E56,'Résultats officiels'!F56=AU!F56),1,""))</f>
        <v/>
      </c>
      <c r="D56" s="67" t="s">
        <v>103</v>
      </c>
      <c r="E56" s="217"/>
      <c r="F56" s="217"/>
      <c r="G56" s="72" t="s">
        <v>130</v>
      </c>
      <c r="H56" s="95">
        <f t="shared" si="0"/>
        <v>0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 t="str">
        <f>IF(H57=0,"",IF(H57='Résultats officiels'!H57,1,""))</f>
        <v/>
      </c>
      <c r="C57" s="75" t="str">
        <f>IF(H57=0,"",IF(AND(H57='Résultats officiels'!H57,AU!E57='Résultats officiels'!E57,'Résultats officiels'!F57=AU!F57),1,""))</f>
        <v/>
      </c>
      <c r="D57" s="68" t="s">
        <v>131</v>
      </c>
      <c r="E57" s="217"/>
      <c r="F57" s="217"/>
      <c r="G57" s="73" t="s">
        <v>84</v>
      </c>
      <c r="H57" s="95">
        <f t="shared" si="0"/>
        <v>0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0</v>
      </c>
      <c r="L57" s="104">
        <f>INDEX(AO57:AO60,MATCH(AK57,$AL57:$AL60,0))</f>
        <v>0</v>
      </c>
      <c r="M57" s="103">
        <f>INDEX(AP57:AP60,MATCH(AK57,$AL57:$AL60,0))</f>
        <v>0</v>
      </c>
      <c r="N57" s="123">
        <f>INDEX(AQ57:AQ60,MATCH(AK57,$AL57:$AL60,0))</f>
        <v>0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0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2</v>
      </c>
      <c r="AK57" s="43">
        <f>MIN(AL57:AL60)</f>
        <v>2.4500000000000002</v>
      </c>
      <c r="AL57" s="44">
        <f>SUM(BD57:BG57)+2.45</f>
        <v>2.4500000000000002</v>
      </c>
      <c r="AM57" s="45" t="str">
        <f>D56</f>
        <v>Belgique</v>
      </c>
      <c r="AN57" s="46">
        <f>SUM(AR57:AU57)</f>
        <v>0</v>
      </c>
      <c r="AO57" s="47">
        <f>E56+E58+F60</f>
        <v>0</v>
      </c>
      <c r="AP57" s="46">
        <f>F56+F58+E60</f>
        <v>0</v>
      </c>
      <c r="AQ57" s="48">
        <f>AO57-AP57</f>
        <v>0</v>
      </c>
      <c r="AR57" s="46" t="s">
        <v>73</v>
      </c>
      <c r="AS57" s="46">
        <f>IF(ISBLANK(E56),0,IF(E56&gt;F56,3,IF(E56=F56,1,0)))</f>
        <v>0</v>
      </c>
      <c r="AT57" s="46">
        <f>IF(ISBLANK(E58),0,IF(E58&gt;F58,3,IF(E58=F58,1,0)))</f>
        <v>0</v>
      </c>
      <c r="AU57" s="46">
        <f>IF(ISBLANK(F60),0,IF(F60&gt;E60,3,IF(F60=E60,1,0)))</f>
        <v>0</v>
      </c>
      <c r="AV57" s="47" t="s">
        <v>73</v>
      </c>
      <c r="AW57" s="46" t="b">
        <f>(10*(AQ57-AQ58)+AO57-AO58&gt;0)</f>
        <v>0</v>
      </c>
      <c r="AX57" s="46" t="b">
        <f>10*(AQ57-AQ59)+AO57-AO59&gt;0</f>
        <v>0</v>
      </c>
      <c r="AY57" s="48" t="b">
        <f>10*(AQ57-AQ60)+AO57-AO60&gt;0</f>
        <v>0</v>
      </c>
      <c r="AZ57" s="47">
        <f>10000*(AS57+AT57)+(E58-F58+E56-F56)*100+(E58+E56)</f>
        <v>0</v>
      </c>
      <c r="BA57" s="46">
        <f>10000*(AS57+AU57)+(E56-F56+F60-E60)*100+(E56+F60)</f>
        <v>0</v>
      </c>
      <c r="BB57" s="46">
        <f>10000*(AT57+AU57)+(F60-E60+E58-F58)*100+(F60+E58)</f>
        <v>0</v>
      </c>
      <c r="BC57" s="48" t="s">
        <v>73</v>
      </c>
      <c r="BD57" s="47" t="s">
        <v>73</v>
      </c>
      <c r="BE57" s="49">
        <f>IF($AN57&gt;$AN58,-0.5,IF($AN58&gt;$AN57,0.5,IF(AW57,-0.5,IF(AV58,0.5,BU57))))</f>
        <v>0</v>
      </c>
      <c r="BF57" s="49">
        <f>IF($AN57&gt;$AN59,-0.5,IF($AN59&gt;$AN57,0.5,IF(AX57,-0.5,IF(AV59,0.5,BV57))))</f>
        <v>0</v>
      </c>
      <c r="BG57" s="50">
        <f>IF($AN57&gt;$AN60,-0.5,IF($AN60&gt;$AN57,0.5,IF(AY57,-0.5,IF(AV60,0.5,BW57))))</f>
        <v>0</v>
      </c>
      <c r="BH57" s="51" t="b">
        <f>AND(AND(AN57=AN58,AN58=AN59,AN59=AN60),AND(AO57=AO58,AO58=AO59,AO59=AO60),AND(AP57=AP58,AP58=AP59,AP59=AP60))</f>
        <v>1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0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 t="str">
        <f>IF(H58=0,"",IF(H58='Résultats officiels'!H58,1,""))</f>
        <v/>
      </c>
      <c r="C58" s="75" t="str">
        <f>IF(H58=0,"",IF(AND(H58='Résultats officiels'!H58,AU!E58='Résultats officiels'!E58,'Résultats officiels'!F58=AU!F58),1,""))</f>
        <v/>
      </c>
      <c r="D58" s="68" t="str">
        <f>D56</f>
        <v>Belgique</v>
      </c>
      <c r="E58" s="149"/>
      <c r="F58" s="149"/>
      <c r="G58" s="73" t="str">
        <f>D57</f>
        <v>Tunisie</v>
      </c>
      <c r="H58" s="95">
        <f t="shared" si="0"/>
        <v>0</v>
      </c>
      <c r="I58" s="106">
        <f>AI58</f>
        <v>1</v>
      </c>
      <c r="J58" s="124" t="str">
        <f>INDEX(AM57:AM60,MATCH(AK58,$AL57:$AL60,0))</f>
        <v>Panama</v>
      </c>
      <c r="K58" s="108">
        <f>INDEX(AN57:AN60,MATCH(AK58,$AL57:$AL60,0))</f>
        <v>0</v>
      </c>
      <c r="L58" s="109">
        <f>INDEX(AO57:AO60,MATCH(AK58,$AL57:$AL60,0))</f>
        <v>0</v>
      </c>
      <c r="M58" s="108">
        <f>INDEX(AP57:AP60,MATCH(AK58,$AL57:$AL60,0))</f>
        <v>0</v>
      </c>
      <c r="N58" s="110">
        <f>INDEX(AQ57:AQ60,MATCH(AK58,$AL57:$AL60,0))</f>
        <v>0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1</v>
      </c>
      <c r="AJ58" s="18">
        <f>ROUND(AK58,0)</f>
        <v>2</v>
      </c>
      <c r="AK58" s="43">
        <f>MAX(MIN(AL57:AL59),MIN(AL57,AL58,AL60),MIN(AL57,AL59,AL60),MIN(AL58:AL60))</f>
        <v>2.46</v>
      </c>
      <c r="AL58" s="52">
        <f>SUM(BD58:BG58)+2.46</f>
        <v>2.46</v>
      </c>
      <c r="AM58" s="45" t="str">
        <f>G56</f>
        <v>Panama</v>
      </c>
      <c r="AN58" s="46">
        <f>SUM(AR58:AU58)</f>
        <v>0</v>
      </c>
      <c r="AO58" s="47">
        <f>F56+F59+E61</f>
        <v>0</v>
      </c>
      <c r="AP58" s="46">
        <f>E56+E59+F61</f>
        <v>0</v>
      </c>
      <c r="AQ58" s="48">
        <f>AO58-AP58</f>
        <v>0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0</v>
      </c>
      <c r="BA58" s="46">
        <f>10000*(AR58+AU58)+(F56-E56+F59-E59)*100+(F56+F59)</f>
        <v>0</v>
      </c>
      <c r="BB58" s="46" t="s">
        <v>73</v>
      </c>
      <c r="BC58" s="48">
        <f>10000*(AT58+AU58)+(F59-E59+E61-F61)*100+(F59+E61)</f>
        <v>0</v>
      </c>
      <c r="BD58" s="53">
        <f>-BE57</f>
        <v>0</v>
      </c>
      <c r="BE58" s="46" t="s">
        <v>73</v>
      </c>
      <c r="BF58" s="49">
        <f>IF($AN58&gt;$AN59,-0.5,IF($AN59&gt;$AN58,0.5,IF(AX58,-0.5,IF(AW59,0.5,BV58))))</f>
        <v>0</v>
      </c>
      <c r="BG58" s="50">
        <f>IF($AN58&gt;$AN60,-0.5,IF($AN60&gt;$AN58,0.5,IF(AY58,-0.5,IF(AW60,0.5,BW58))))</f>
        <v>0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 t="str">
        <f>IF(H59=0,"",IF(H59='Résultats officiels'!H59,1,""))</f>
        <v/>
      </c>
      <c r="C59" s="75" t="str">
        <f>IF(H59=0,"",IF(AND(H59='Résultats officiels'!H59,AU!E59='Résultats officiels'!E59,'Résultats officiels'!F59=AU!F59),1,""))</f>
        <v/>
      </c>
      <c r="D59" s="68" t="str">
        <f>G57</f>
        <v>Angleterre</v>
      </c>
      <c r="E59" s="149"/>
      <c r="F59" s="149"/>
      <c r="G59" s="73" t="str">
        <f>G56</f>
        <v>Panama</v>
      </c>
      <c r="H59" s="95">
        <f t="shared" si="0"/>
        <v>0</v>
      </c>
      <c r="I59" s="106">
        <f>AI59</f>
        <v>1</v>
      </c>
      <c r="J59" s="68" t="str">
        <f>INDEX(AM57:AM60,MATCH(AK59,$AL57:$AL60,0))</f>
        <v>Tunisie</v>
      </c>
      <c r="K59" s="111">
        <f>INDEX(AN57:AN60,MATCH(AK59,$AL57:$AL60,0))</f>
        <v>0</v>
      </c>
      <c r="L59" s="112">
        <f>INDEX(AO57:AO60,MATCH(AK59,$AL57:$AL60,0))</f>
        <v>0</v>
      </c>
      <c r="M59" s="111">
        <f>INDEX(AP57:AP60,MATCH(AK59,$AL57:$AL60,0))</f>
        <v>0</v>
      </c>
      <c r="N59" s="113">
        <f>INDEX(AQ57:AQ60,MATCH(AK59,$AL57:$AL60,0))</f>
        <v>0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1</v>
      </c>
      <c r="AJ59" s="18">
        <f>ROUND(AK59,0)</f>
        <v>2</v>
      </c>
      <c r="AK59" s="43">
        <f>MIN(MAX(AL57:AL59),MAX(AL57,AL58,AL60),MAX(AL57,AL59,AL60),MAX(AL58:AL60))</f>
        <v>2.4700000000000002</v>
      </c>
      <c r="AL59" s="52">
        <f>SUM(BD59:BG59)+2.47</f>
        <v>2.4700000000000002</v>
      </c>
      <c r="AM59" s="45" t="str">
        <f>D57</f>
        <v>Tunisie</v>
      </c>
      <c r="AN59" s="46">
        <f>SUM(AR59:AU59)</f>
        <v>0</v>
      </c>
      <c r="AO59" s="47">
        <f>E57+F58+F61</f>
        <v>0</v>
      </c>
      <c r="AP59" s="46">
        <f>F57+E58+E61</f>
        <v>0</v>
      </c>
      <c r="AQ59" s="48">
        <f>AO59-AP59</f>
        <v>0</v>
      </c>
      <c r="AR59" s="46">
        <f>IF(ISBLANK(F58),0,IF(AT57=3,0,IF(AT57=1,1,3)))</f>
        <v>0</v>
      </c>
      <c r="AS59" s="46">
        <f>IF(ISBLANK(F61),0,IF(F61&gt;E61,3,IF(F61=E61,1,0)))</f>
        <v>0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0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0</v>
      </c>
      <c r="BA59" s="46" t="s">
        <v>73</v>
      </c>
      <c r="BB59" s="46">
        <f>10000*(AR59+AU59)+(E57-F57+F58-E58)*100+(E57+F58)</f>
        <v>0</v>
      </c>
      <c r="BC59" s="48">
        <f>10000*(AS59+AU59)+(E57-F57+F61-E61)*100+(E57+F61)</f>
        <v>0</v>
      </c>
      <c r="BD59" s="53">
        <f>-BF57</f>
        <v>0</v>
      </c>
      <c r="BE59" s="49">
        <f>-BF58</f>
        <v>0</v>
      </c>
      <c r="BF59" s="49" t="s">
        <v>73</v>
      </c>
      <c r="BG59" s="50">
        <f>IF($AN59&gt;$AN60,-0.5,IF($AN60&gt;$AN59,0.5,IF(AY59,-0.5,IF(AX60,0.5,BW59))))</f>
        <v>0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officiels'!H60,AU!E60='Résultats officiels'!E60,'Résultats officiels'!F60=AU!F60),1,""))</f>
        <v/>
      </c>
      <c r="D60" s="68" t="str">
        <f>G57</f>
        <v>Angleterre</v>
      </c>
      <c r="E60" s="149"/>
      <c r="F60" s="149"/>
      <c r="G60" s="73" t="str">
        <f>D56</f>
        <v>Belgique</v>
      </c>
      <c r="H60" s="95">
        <f t="shared" si="0"/>
        <v>0</v>
      </c>
      <c r="I60" s="114">
        <f>AI60</f>
        <v>1</v>
      </c>
      <c r="J60" s="71" t="str">
        <f>INDEX(AM57:AM60,MATCH(AK60,$AL57:$AL60,0))</f>
        <v>Angleterre</v>
      </c>
      <c r="K60" s="115">
        <f>INDEX(AN57:AN60,MATCH(AK60,$AL57:$AL60,0))</f>
        <v>0</v>
      </c>
      <c r="L60" s="116">
        <f>INDEX(AO57:AO60,MATCH(AK60,$AL57:$AL60,0))</f>
        <v>0</v>
      </c>
      <c r="M60" s="115">
        <f>INDEX(AP57:AP60,MATCH(AK60,$AL57:$AL60,0))</f>
        <v>0</v>
      </c>
      <c r="N60" s="117">
        <f>INDEX(AQ57:AQ60,MATCH(AK60,$AL57:$AL60,0))</f>
        <v>0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1</v>
      </c>
      <c r="AJ60" s="55">
        <f>ROUND(AK60,0)</f>
        <v>2</v>
      </c>
      <c r="AK60" s="43">
        <f>MAX(AL57:AL60)</f>
        <v>2.48</v>
      </c>
      <c r="AL60" s="56">
        <f>SUM(BD60:BG60)+2.48</f>
        <v>2.48</v>
      </c>
      <c r="AM60" s="57" t="str">
        <f>G57</f>
        <v>Angleterre</v>
      </c>
      <c r="AN60" s="51">
        <f>SUM(AR60:AU60)</f>
        <v>0</v>
      </c>
      <c r="AO60" s="58">
        <f>F57+E59+E60</f>
        <v>0</v>
      </c>
      <c r="AP60" s="51">
        <f>E57+F59+F60</f>
        <v>0</v>
      </c>
      <c r="AQ60" s="59">
        <f>AO60-AP60</f>
        <v>0</v>
      </c>
      <c r="AR60" s="51">
        <f>IF(ISBLANK(E60),0,IF(AU57=3,0,IF(AU57=1,1,3)))</f>
        <v>0</v>
      </c>
      <c r="AS60" s="51">
        <f>IF(ISBLANK(E59),0,IF(AU58=3,0,IF(AU58=1,1,3)))</f>
        <v>0</v>
      </c>
      <c r="AT60" s="51">
        <f>IF(ISBLANK(F57),0,IF(AU59=3,0,IF(AU59=1,1,3)))</f>
        <v>0</v>
      </c>
      <c r="AU60" s="51" t="s">
        <v>73</v>
      </c>
      <c r="AV60" s="58" t="b">
        <f>10*(AQ57-AQ60)+AO57-AO60&lt;0</f>
        <v>0</v>
      </c>
      <c r="AW60" s="51" t="b">
        <f>10*(AQ58-AQ60)+AO58-AO60&lt;0</f>
        <v>0</v>
      </c>
      <c r="AX60" s="51" t="b">
        <f>10*(AQ59-AQ60)+AO59-AO60&lt;0</f>
        <v>0</v>
      </c>
      <c r="AY60" s="59" t="s">
        <v>73</v>
      </c>
      <c r="AZ60" s="58" t="s">
        <v>73</v>
      </c>
      <c r="BA60" s="51">
        <f>10000*(AR60+AS60)+(E59-F59+E60-F60)*100+(E59+E60)</f>
        <v>0</v>
      </c>
      <c r="BB60" s="51">
        <f>10000*(AR60+AT60)+(E60-F60+F57-E57)*100+(E60+F57)</f>
        <v>0</v>
      </c>
      <c r="BC60" s="59">
        <f>10000*(AS60+AT60)+(E59-F59+F57-E57)*100+(E59+F57)</f>
        <v>0</v>
      </c>
      <c r="BD60" s="60">
        <f>-BG57</f>
        <v>0</v>
      </c>
      <c r="BE60" s="61">
        <f>-BG58</f>
        <v>0</v>
      </c>
      <c r="BF60" s="61">
        <f>-BG59</f>
        <v>0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officiels'!H61,AU!E61='Résultats officiels'!E61,'Résultats officiels'!F61=AU!F61),1,""))</f>
        <v/>
      </c>
      <c r="D61" s="71" t="str">
        <f>G56</f>
        <v>Panama</v>
      </c>
      <c r="E61" s="149"/>
      <c r="F61" s="149"/>
      <c r="G61" s="74" t="str">
        <f>D57</f>
        <v>Tunisie</v>
      </c>
      <c r="H61" s="95">
        <f t="shared" si="0"/>
        <v>0</v>
      </c>
      <c r="I61" s="118"/>
      <c r="J61" s="119" t="str">
        <f>IF(OR(I59&lt;3,I58&lt;2),"TIRAGE AU SORT !!!"," ")</f>
        <v>TIRAGE AU SORT !!!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officiels'!H64,AU!E64='Résultats officiels'!E64,'Résultats officiels'!F64=AU!F64),1,""))</f>
        <v/>
      </c>
      <c r="D64" s="67" t="s">
        <v>78</v>
      </c>
      <c r="E64" s="217"/>
      <c r="F64" s="217"/>
      <c r="G64" s="72" t="s">
        <v>79</v>
      </c>
      <c r="H64" s="95">
        <f t="shared" si="0"/>
        <v>0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0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officiels'!H65,AU!E65='Résultats officiels'!E65,'Résultats officiels'!F65=AU!F65),1,""))</f>
        <v/>
      </c>
      <c r="D65" s="68" t="s">
        <v>132</v>
      </c>
      <c r="E65" s="217"/>
      <c r="F65" s="217"/>
      <c r="G65" s="73" t="s">
        <v>133</v>
      </c>
      <c r="H65" s="95">
        <f t="shared" si="0"/>
        <v>0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0</v>
      </c>
      <c r="L65" s="104">
        <f>INDEX(AO65:AO68,MATCH(AK65,$AL65:$AL68,0))</f>
        <v>0</v>
      </c>
      <c r="M65" s="103">
        <f>INDEX(AP65:AP68,MATCH(AK65,$AL65:$AL68,0))</f>
        <v>0</v>
      </c>
      <c r="N65" s="123">
        <f>INDEX(AQ65:AQ68,MATCH(AK65,$AL65:$AL68,0))</f>
        <v>0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2</v>
      </c>
      <c r="AK65" s="43">
        <f>MIN(AL65:AL68)</f>
        <v>2.4500000000000002</v>
      </c>
      <c r="AL65" s="44">
        <f>SUM(BD65:BG65)+2.45</f>
        <v>2.4500000000000002</v>
      </c>
      <c r="AM65" s="45" t="str">
        <f>D64</f>
        <v>Colombie</v>
      </c>
      <c r="AN65" s="46">
        <f>SUM(AR65:AU65)</f>
        <v>0</v>
      </c>
      <c r="AO65" s="47">
        <f>E64+E66+F68</f>
        <v>0</v>
      </c>
      <c r="AP65" s="46">
        <f>F64+F66+E68</f>
        <v>0</v>
      </c>
      <c r="AQ65" s="48">
        <f>AO65-AP65</f>
        <v>0</v>
      </c>
      <c r="AR65" s="46" t="s">
        <v>73</v>
      </c>
      <c r="AS65" s="46">
        <f>IF(ISBLANK(E64),0,IF(E64&gt;F64,3,IF(E64=F64,1,0)))</f>
        <v>0</v>
      </c>
      <c r="AT65" s="46">
        <f>IF(ISBLANK(E66),0,IF(E66&gt;F66,3,IF(E66=F66,1,0)))</f>
        <v>0</v>
      </c>
      <c r="AU65" s="46">
        <f>IF(ISBLANK(F68),0,IF(F68&gt;E68,3,IF(F68=E68,1,0)))</f>
        <v>0</v>
      </c>
      <c r="AV65" s="47" t="s">
        <v>73</v>
      </c>
      <c r="AW65" s="46" t="b">
        <f>(10*(AQ65-AQ66)+AO65-AO66&gt;0)</f>
        <v>0</v>
      </c>
      <c r="AX65" s="46" t="b">
        <f>10*(AQ65-AQ67)+AO65-AO67&gt;0</f>
        <v>0</v>
      </c>
      <c r="AY65" s="48" t="b">
        <f>10*(AQ65-AQ68)+AO65-AO68&gt;0</f>
        <v>0</v>
      </c>
      <c r="AZ65" s="47">
        <f>10000*(AS65+AT65)+(E66-F66+E64-F64)*100+(E66+E64)</f>
        <v>0</v>
      </c>
      <c r="BA65" s="46">
        <f>10000*(AS65+AU65)+(E64-F64+F68-E68)*100+(E64+F68)</f>
        <v>0</v>
      </c>
      <c r="BB65" s="46">
        <f>10000*(AT65+AU65)+(F68-E68+E66-F66)*100+(F68+E66)</f>
        <v>0</v>
      </c>
      <c r="BC65" s="48" t="s">
        <v>73</v>
      </c>
      <c r="BD65" s="47" t="s">
        <v>73</v>
      </c>
      <c r="BE65" s="49">
        <f>IF($AN65&gt;$AN66,-0.5,IF($AN66&gt;$AN65,0.5,IF(AW65,-0.5,IF(AV66,0.5,BU65))))</f>
        <v>0</v>
      </c>
      <c r="BF65" s="49">
        <f>IF($AN65&gt;$AN67,-0.5,IF($AN67&gt;$AN65,0.5,IF(AX65,-0.5,IF(AV67,0.5,BV65))))</f>
        <v>0</v>
      </c>
      <c r="BG65" s="50">
        <f>IF($AN65&gt;$AN68,-0.5,IF($AN68&gt;$AN65,0.5,IF(AY65,-0.5,IF(AV68,0.5,BW65))))</f>
        <v>0</v>
      </c>
      <c r="BH65" s="51" t="b">
        <f>AND(AND(AN65=AN66,AN66=AN67,AN67=AN68),AND(AO65=AO66,AO66=AO67,AO67=AO68),AND(AP65=AP66,AP66=AP67,AP67=AP68))</f>
        <v>1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0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officiels'!H66,AU!E66='Résultats officiels'!E66,'Résultats officiels'!F66=AU!F66),1,""))</f>
        <v/>
      </c>
      <c r="D66" s="68" t="str">
        <f>D64</f>
        <v>Colombie</v>
      </c>
      <c r="E66" s="149"/>
      <c r="F66" s="149"/>
      <c r="G66" s="73" t="str">
        <f>D65</f>
        <v>Pologne</v>
      </c>
      <c r="H66" s="95">
        <f t="shared" si="0"/>
        <v>0</v>
      </c>
      <c r="I66" s="106">
        <f>AI66</f>
        <v>1</v>
      </c>
      <c r="J66" s="124" t="str">
        <f>INDEX(AM65:AM68,MATCH(AK66,$AL65:$AL68,0))</f>
        <v>Japon</v>
      </c>
      <c r="K66" s="108">
        <f>INDEX(AN65:AN68,MATCH(AK66,$AL65:$AL68,0))</f>
        <v>0</v>
      </c>
      <c r="L66" s="109">
        <f>INDEX(AO65:AO68,MATCH(AK66,$AL65:$AL68,0))</f>
        <v>0</v>
      </c>
      <c r="M66" s="108">
        <f>INDEX(AP65:AP68,MATCH(AK66,$AL65:$AL68,0))</f>
        <v>0</v>
      </c>
      <c r="N66" s="110">
        <f>INDEX(AQ65:AQ68,MATCH(AK66,$AL65:$AL68,0))</f>
        <v>0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1</v>
      </c>
      <c r="AJ66" s="55">
        <f>ROUND(AK66,0)</f>
        <v>2</v>
      </c>
      <c r="AK66" s="43">
        <f>MAX(MIN(AL65:AL67),MIN(AL65,AL66,AL68),MIN(AL65,AL67,AL68),MIN(AL66:AL68))</f>
        <v>2.46</v>
      </c>
      <c r="AL66" s="52">
        <f>SUM(BD66:BG66)+2.46</f>
        <v>2.46</v>
      </c>
      <c r="AM66" s="45" t="str">
        <f>G64</f>
        <v>Japon</v>
      </c>
      <c r="AN66" s="46">
        <f>SUM(AR66:AU66)</f>
        <v>0</v>
      </c>
      <c r="AO66" s="47">
        <f>F64+F67+E69</f>
        <v>0</v>
      </c>
      <c r="AP66" s="46">
        <f>E64+E67+F69</f>
        <v>0</v>
      </c>
      <c r="AQ66" s="48">
        <f>AO66-AP66</f>
        <v>0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0</v>
      </c>
      <c r="BA66" s="46">
        <f>10000*(AR66+AU66)+(F64-E64+F67-E67)*100+(F64+F67)</f>
        <v>0</v>
      </c>
      <c r="BB66" s="46" t="s">
        <v>73</v>
      </c>
      <c r="BC66" s="48">
        <f>10000*(AT66+AU66)+(F67-E67+E69-F69)*100+(F67+E69)</f>
        <v>0</v>
      </c>
      <c r="BD66" s="53">
        <f>-BE65</f>
        <v>0</v>
      </c>
      <c r="BE66" s="46" t="s">
        <v>73</v>
      </c>
      <c r="BF66" s="49">
        <f>IF($AN66&gt;$AN67,-0.5,IF($AN67&gt;$AN66,0.5,IF(AX66,-0.5,IF(AW67,0.5,BV66))))</f>
        <v>0</v>
      </c>
      <c r="BG66" s="50">
        <f>IF($AN66&gt;$AN68,-0.5,IF($AN68&gt;$AN66,0.5,IF(AY66,-0.5,IF(AW68,0.5,BW66))))</f>
        <v>0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officiels'!H67,AU!E67='Résultats officiels'!E67,'Résultats officiels'!F67=AU!F67),1,""))</f>
        <v/>
      </c>
      <c r="D67" s="68" t="str">
        <f>G65</f>
        <v>Sénégal</v>
      </c>
      <c r="E67" s="149"/>
      <c r="F67" s="149"/>
      <c r="G67" s="73" t="str">
        <f>G64</f>
        <v>Japon</v>
      </c>
      <c r="H67" s="95">
        <f t="shared" si="0"/>
        <v>0</v>
      </c>
      <c r="I67" s="106">
        <f>AI67</f>
        <v>1</v>
      </c>
      <c r="J67" s="68" t="str">
        <f>INDEX(AM65:AM68,MATCH(AK67,$AL65:$AL68,0))</f>
        <v>Pologne</v>
      </c>
      <c r="K67" s="111">
        <f>INDEX(AN65:AN68,MATCH(AK67,$AL65:$AL68,0))</f>
        <v>0</v>
      </c>
      <c r="L67" s="112">
        <f>INDEX(AO65:AO68,MATCH(AK67,$AL65:$AL68,0))</f>
        <v>0</v>
      </c>
      <c r="M67" s="111">
        <f>INDEX(AP65:AP68,MATCH(AK67,$AL65:$AL68,0))</f>
        <v>0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1</v>
      </c>
      <c r="AJ67" s="55">
        <f>ROUND(AK67,0)</f>
        <v>2</v>
      </c>
      <c r="AK67" s="43">
        <f>MIN(MAX(AL65:AL67),MAX(AL65,AL66,AL68),MAX(AL65,AL67,AL68),MAX(AL66:AL68))</f>
        <v>2.4700000000000002</v>
      </c>
      <c r="AL67" s="52">
        <f>SUM(BD67:BG67)+2.47</f>
        <v>2.4700000000000002</v>
      </c>
      <c r="AM67" s="45" t="str">
        <f>D65</f>
        <v>Pologne</v>
      </c>
      <c r="AN67" s="46">
        <f>SUM(AR67:AU67)</f>
        <v>0</v>
      </c>
      <c r="AO67" s="47">
        <f>E65+F66+F69</f>
        <v>0</v>
      </c>
      <c r="AP67" s="46">
        <f>F65+E66+E69</f>
        <v>0</v>
      </c>
      <c r="AQ67" s="48">
        <f>AO67-AP67</f>
        <v>0</v>
      </c>
      <c r="AR67" s="46">
        <f>IF(ISBLANK(F66),0,IF(AT65=3,0,IF(AT65=1,1,3)))</f>
        <v>0</v>
      </c>
      <c r="AS67" s="46">
        <f>IF(ISBLANK(F69),0,IF(F69&gt;E69,3,IF(F69=E69,1,0)))</f>
        <v>0</v>
      </c>
      <c r="AT67" s="46" t="s">
        <v>73</v>
      </c>
      <c r="AU67" s="46">
        <f>IF(ISBLANK(E65),0,IF(E65&gt;F65,3,IF(E65=F65,1,0)))</f>
        <v>0</v>
      </c>
      <c r="AV67" s="47" t="b">
        <f>10*(AQ65-AQ67)+AO65-AO67&lt;0</f>
        <v>0</v>
      </c>
      <c r="AW67" s="46" t="b">
        <f>10*(AQ66-AQ67)+AO66-AO67&lt;0</f>
        <v>0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0</v>
      </c>
      <c r="BA67" s="46" t="s">
        <v>73</v>
      </c>
      <c r="BB67" s="46">
        <f>10000*(AR67+AU67)+(E65-F65+F66-E66)*100+(E65+F66)</f>
        <v>0</v>
      </c>
      <c r="BC67" s="48">
        <f>10000*(AS67+AU67)+(E65-F65+F69-E69)*100+(E65+F69)</f>
        <v>0</v>
      </c>
      <c r="BD67" s="53">
        <f>-BF65</f>
        <v>0</v>
      </c>
      <c r="BE67" s="49">
        <f>-BF66</f>
        <v>0</v>
      </c>
      <c r="BF67" s="49" t="s">
        <v>73</v>
      </c>
      <c r="BG67" s="50">
        <f>IF($AN67&gt;$AN68,-0.5,IF($AN68&gt;$AN67,0.5,IF(AY67,-0.5,IF(AX68,0.5,BW67))))</f>
        <v>0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officiels'!H68,AU!E68='Résultats officiels'!E68,'Résultats officiels'!F68=AU!F68),1,""))</f>
        <v/>
      </c>
      <c r="D68" s="68" t="str">
        <f>G65</f>
        <v>Sénégal</v>
      </c>
      <c r="E68" s="149"/>
      <c r="F68" s="149"/>
      <c r="G68" s="73" t="str">
        <f>D64</f>
        <v>Colombie</v>
      </c>
      <c r="H68" s="95">
        <f t="shared" si="0"/>
        <v>0</v>
      </c>
      <c r="I68" s="114">
        <f>AI68</f>
        <v>1</v>
      </c>
      <c r="J68" s="71" t="str">
        <f>INDEX(AM65:AM68,MATCH(AK68,$AL65:$AL68,0))</f>
        <v>Sénégal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0</v>
      </c>
      <c r="N68" s="117">
        <f>INDEX(AQ65:AQ68,MATCH(AK68,$AL65:$AL68,0))</f>
        <v>0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1</v>
      </c>
      <c r="AJ68" s="55">
        <f>ROUND(AK68,0)</f>
        <v>2</v>
      </c>
      <c r="AK68" s="43">
        <f>MAX(AL65:AL68)</f>
        <v>2.48</v>
      </c>
      <c r="AL68" s="56">
        <f>SUM(BD68:BG68)+2.48</f>
        <v>2.48</v>
      </c>
      <c r="AM68" s="57" t="str">
        <f>G65</f>
        <v>Sénégal</v>
      </c>
      <c r="AN68" s="51">
        <f>SUM(AR68:AU68)</f>
        <v>0</v>
      </c>
      <c r="AO68" s="58">
        <f>F65+E67+E68</f>
        <v>0</v>
      </c>
      <c r="AP68" s="51">
        <f>E65+F67+F68</f>
        <v>0</v>
      </c>
      <c r="AQ68" s="59">
        <f>AO68-AP68</f>
        <v>0</v>
      </c>
      <c r="AR68" s="51">
        <f>IF(ISBLANK(E68),0,IF(AU65=3,0,IF(AU65=1,1,3)))</f>
        <v>0</v>
      </c>
      <c r="AS68" s="51">
        <f>IF(ISBLANK(E67),0,IF(AU66=3,0,IF(AU66=1,1,3)))</f>
        <v>0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0</v>
      </c>
      <c r="BB68" s="51">
        <f>10000*(AR68+AT68)+(E68-F68+F65-E65)*100+(E68+F65)</f>
        <v>0</v>
      </c>
      <c r="BC68" s="59">
        <f>10000*(AS68+AT68)+(E67-F67+F65-E65)*100+(E67+F65)</f>
        <v>0</v>
      </c>
      <c r="BD68" s="60">
        <f>-BG65</f>
        <v>0</v>
      </c>
      <c r="BE68" s="61">
        <f>-BG66</f>
        <v>0</v>
      </c>
      <c r="BF68" s="61">
        <f>-BG67</f>
        <v>0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officiels'!H69,AU!E69='Résultats officiels'!E69,'Résultats officiels'!F69=AU!F69),1,""))</f>
        <v/>
      </c>
      <c r="D69" s="71" t="str">
        <f>G64</f>
        <v>Japon</v>
      </c>
      <c r="E69" s="149"/>
      <c r="F69" s="149"/>
      <c r="G69" s="74" t="str">
        <f>D65</f>
        <v>Pologne</v>
      </c>
      <c r="H69" s="95">
        <f t="shared" si="0"/>
        <v>0</v>
      </c>
      <c r="I69" s="118"/>
      <c r="J69" s="119" t="str">
        <f>IF(OR(I67&lt;3,I66&lt;2),"TIRAGE AU SORT !!!"," ")</f>
        <v>TIRAGE AU SORT !!!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elect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60" priority="7" stopIfTrue="1">
      <formula>100*$V8+$W8&gt;100*$V9+$W9</formula>
    </cfRule>
  </conditionalFormatting>
  <conditionalFormatting sqref="U9 U11 U13 U15 U17 U19 U21 U23 U27 U29 U31 U33 U37 U39 U44">
    <cfRule type="expression" dxfId="59" priority="6" stopIfTrue="1">
      <formula>100*$V9+$W9&gt;100*$V8+$W8</formula>
    </cfRule>
  </conditionalFormatting>
  <conditionalFormatting sqref="AA43">
    <cfRule type="expression" dxfId="58" priority="5" stopIfTrue="1">
      <formula>100*$AB43+$AC43&gt;100*$AB44+$AC44</formula>
    </cfRule>
  </conditionalFormatting>
  <conditionalFormatting sqref="AA44">
    <cfRule type="expression" dxfId="57" priority="4" stopIfTrue="1">
      <formula>100*$AB44+$AC44&gt;100*$AB43+$AC43</formula>
    </cfRule>
  </conditionalFormatting>
  <conditionalFormatting sqref="J35:N35 J43:N43 J11:N11 J27:N27 J19:N19 J51:N51 J59:N59 J67:N67">
    <cfRule type="expression" dxfId="56" priority="3" stopIfTrue="1">
      <formula>OR($I11&lt;3)</formula>
    </cfRule>
  </conditionalFormatting>
  <conditionalFormatting sqref="J36:N36 J44:N44 J12:N12 J28:N28 J20:N20 J52:N52 J60:N60 J68:N68">
    <cfRule type="expression" dxfId="55" priority="2" stopIfTrue="1">
      <formula>$I12&lt;3</formula>
    </cfRule>
  </conditionalFormatting>
  <conditionalFormatting sqref="U46:U47 AA46:AA51">
    <cfRule type="cellIs" dxfId="54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15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 t="str">
        <f>IF(H8=0,"",IF(H8='Résultats officiels'!H8,1,""))</f>
        <v/>
      </c>
      <c r="C8" s="70" t="str">
        <f>IF(H8=0,"",IF(AND(H8='Résultats officiels'!H8,AV!E8='Résultats officiels'!E8,'Résultats officiels'!F8=AV!F8),1,""))</f>
        <v/>
      </c>
      <c r="D8" s="67" t="s">
        <v>104</v>
      </c>
      <c r="E8" s="149"/>
      <c r="F8" s="149"/>
      <c r="G8" s="72" t="s">
        <v>123</v>
      </c>
      <c r="H8" s="95">
        <f>IF(E8="",0,IF(F8="",0,IF(E8&gt;F8,1,IF(E8&lt;F8,2,IF(E8=F8,3)))))</f>
        <v>0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officiels'!U13=AV!U8),"E",""))</f>
        <v/>
      </c>
      <c r="R8" s="98" t="str">
        <f>IF('Résultats officiels'!O8=0,"",IF(AND(U8='Résultats officiels'!U8,AV!U9='Résultats officiels'!U9),"A",""))</f>
        <v/>
      </c>
      <c r="S8" s="286" t="str">
        <f>IF(O8=0,"",IF(AND(R8="A",O8='Résultats officiels'!O8),1,IF(AND(AV!R9="A",AV!O8='Résultats officiels'!O12),1,"")))</f>
        <v/>
      </c>
      <c r="T8" s="287" t="str">
        <f>IF(O8=0,"",IF(AND(R8="A",O8='Résultats officiels'!O8,V8='Résultats officiels'!V8,'Résultats officiels'!V9=AV!V9),1,IF(AND(AV!R9="A",AV!O8='Résultats officiels'!O12,AV!V8='Résultats officiels'!V13,'Résultats officiels'!V12=AV!V9),1,"")))</f>
        <v/>
      </c>
      <c r="U8" s="99" t="str">
        <f>IF(OR(I10&lt;2),"A1",T(J9))</f>
        <v>A1</v>
      </c>
      <c r="V8" s="150"/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 t="str">
        <f>IF(H9=0,"",IF(H9='Résultats officiels'!H9,1,""))</f>
        <v/>
      </c>
      <c r="C9" s="70" t="str">
        <f>IF(H9=0,"",IF(AND(H9='Résultats officiels'!H9,AV!E9='Résultats officiels'!E9,'Résultats officiels'!F9=AV!F9),1,""))</f>
        <v/>
      </c>
      <c r="D9" s="68" t="s">
        <v>122</v>
      </c>
      <c r="E9" s="149"/>
      <c r="F9" s="149"/>
      <c r="G9" s="73" t="s">
        <v>82</v>
      </c>
      <c r="H9" s="95">
        <f t="shared" ref="H9:H69" si="0">IF(E9="",0,IF(F9="",0,IF(E9&gt;F9,1,IF(E9&lt;F9,2,IF(E9=F9,3)))))</f>
        <v>0</v>
      </c>
      <c r="I9" s="101">
        <f>AI9</f>
        <v>1</v>
      </c>
      <c r="J9" s="102" t="str">
        <f>INDEX(AM9:AM12,MATCH(AK9,$AL9:$AL12,0))</f>
        <v>Russie</v>
      </c>
      <c r="K9" s="103">
        <f>INDEX(AN9:AN12,MATCH(AK9,$AL9:$AL12,0))</f>
        <v>0</v>
      </c>
      <c r="L9" s="104">
        <f>INDEX(AO9:AO12,MATCH(AK9,$AL9:$AL12,0))</f>
        <v>0</v>
      </c>
      <c r="M9" s="103">
        <f>INDEX(AP9:AP12,MATCH(AK9,$AL9:$AL12,0))</f>
        <v>0</v>
      </c>
      <c r="N9" s="105">
        <f>INDEX(AQ9:AQ12,MATCH(AK9,$AL9:$AL12,0))</f>
        <v>0</v>
      </c>
      <c r="O9" s="293"/>
      <c r="P9" s="293"/>
      <c r="Q9" s="97" t="str">
        <f>IF(AND('Résultats officiels'!O8&gt;0,U9='Résultats officiels'!U9),"E",IF(AND('Résultats officiels'!O12&gt;0,'Résultats officiels'!U12=AV!U9),"E",""))</f>
        <v/>
      </c>
      <c r="R9" s="98" t="str">
        <f>IF('Résultats officiels'!O12=0,"",IF(AND(U8='Résultats officiels'!U13,'Résultats officiels'!U12=AV!U9),"A",""))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B2</v>
      </c>
      <c r="V9" s="151"/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2</v>
      </c>
      <c r="AK9" s="19">
        <f>MIN(AL9:AL12)</f>
        <v>2.4500000000000002</v>
      </c>
      <c r="AL9" s="20">
        <f>SUM(BD9:BG9)+2.45</f>
        <v>2.4500000000000002</v>
      </c>
      <c r="AM9" s="21" t="str">
        <f>D8</f>
        <v>Russie</v>
      </c>
      <c r="AN9" s="22">
        <f>SUM(AR9:AU9)</f>
        <v>0</v>
      </c>
      <c r="AO9" s="23">
        <f>E8+E10+F12</f>
        <v>0</v>
      </c>
      <c r="AP9" s="22">
        <f>F8+F10+E12</f>
        <v>0</v>
      </c>
      <c r="AQ9" s="24">
        <f>AO9-AP9</f>
        <v>0</v>
      </c>
      <c r="AR9" s="22" t="s">
        <v>73</v>
      </c>
      <c r="AS9" s="22">
        <f>IF(ISBLANK(E8),0,IF(E8&gt;F8,3,IF(E8=F8,1,0)))</f>
        <v>0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0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0</v>
      </c>
      <c r="BA9" s="22">
        <f>10000*(AS9+AU9)+(E8-F8+F12-E12)*100+(E8+F12)</f>
        <v>0</v>
      </c>
      <c r="BB9" s="22">
        <f>10000*(AT9+AU9)+(E10-F10+F12-E12)*100+(E10+F12)</f>
        <v>0</v>
      </c>
      <c r="BC9" s="24" t="s">
        <v>73</v>
      </c>
      <c r="BD9" s="23" t="s">
        <v>73</v>
      </c>
      <c r="BE9" s="25">
        <f>IF($AN9&gt;$AN10,-0.5,IF($AN10&gt;$AN9,0.5,IF(AW9,-0.5,IF(AV10,0.5,BU9))))</f>
        <v>0</v>
      </c>
      <c r="BF9" s="25">
        <f>IF($AN9&gt;$AN11,-0.5,IF($AN11&gt;$AN9,0.5,IF(AX9,-0.5,IF(AV11,0.5,BV9))))</f>
        <v>0</v>
      </c>
      <c r="BG9" s="26">
        <f>IF($AN9&gt;$AN12,-0.5,IF($AN12&gt;$AN9,0.5,IF(AY9,-0.5,IF(AV12,0.5,BW9))))</f>
        <v>0</v>
      </c>
      <c r="BH9" s="27" t="b">
        <f>AND(AND(AN9=AN10,AN10=AN11,AN11=AN12),AND(AO9=AO10,AO10=AO11,AO11=AO12),AND(AP9=AP10,AP10=AP11,AP11=AP12))</f>
        <v>1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0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officiels'!H10,AV!E10='Résultats officiels'!E10,'Résultats officiels'!F10=AV!F10),1,""))</f>
        <v/>
      </c>
      <c r="D10" s="68" t="str">
        <f>D8</f>
        <v>Russie</v>
      </c>
      <c r="E10" s="149"/>
      <c r="F10" s="149"/>
      <c r="G10" s="73" t="str">
        <f>D9</f>
        <v>Egypte</v>
      </c>
      <c r="H10" s="95">
        <f t="shared" si="0"/>
        <v>0</v>
      </c>
      <c r="I10" s="106">
        <f>AI10</f>
        <v>1</v>
      </c>
      <c r="J10" s="107" t="str">
        <f>INDEX(AM9:AM12,MATCH(AK10,$AL9:$AL12,0))</f>
        <v>Arabie Saoudite</v>
      </c>
      <c r="K10" s="108">
        <f>INDEX(AN9:AN12,MATCH(AK10,$AL9:$AL12,0))</f>
        <v>0</v>
      </c>
      <c r="L10" s="109">
        <f>INDEX(AO9:AO12,MATCH(AK10,$AL9:$AL12,0))</f>
        <v>0</v>
      </c>
      <c r="M10" s="108">
        <f>INDEX(AP9:AP12,MATCH(AK10,$AL9:$AL12,0))</f>
        <v>0</v>
      </c>
      <c r="N10" s="110">
        <f>INDEX(AQ9:AQ12,MATCH(AK10,$AL9:$AL12,0))</f>
        <v>0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officiels'!U15=AV!U10),"E",""))</f>
        <v/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officiels'!O10),1,IF(AND(AV!R11="A",AV!O10='Résultats officiels'!O14),1,"")))</f>
        <v/>
      </c>
      <c r="T10" s="310" t="str">
        <f>IF(O10=0,"",IF(AND(R10="A",O10='Résultats officiels'!O10,V10='Résultats officiels'!V10,'Résultats officiels'!V11=AV!V11),1,IF(AND(AV!R11="A",AV!O10='Résultats officiels'!O14,AV!V10='Résultats officiels'!V15,'Résultats officiels'!V14=AV!V11),1,"")))</f>
        <v/>
      </c>
      <c r="U10" s="99" t="str">
        <f>IF(OR(I26&lt;2),"C1",T(J25))</f>
        <v>C1</v>
      </c>
      <c r="V10" s="150"/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1</v>
      </c>
      <c r="AJ10" s="18">
        <f>ROUND(AK10,0)</f>
        <v>2</v>
      </c>
      <c r="AK10" s="19">
        <f>MAX(MIN(AL9:AL11),MIN(AL9,AL10,AL12),MIN(AL9,AL11,AL12),MIN(AL10:AL12))</f>
        <v>2.46</v>
      </c>
      <c r="AL10" s="28">
        <f>SUM(BD10:BG10)+2.46</f>
        <v>2.46</v>
      </c>
      <c r="AM10" s="21" t="str">
        <f>G8</f>
        <v>Arabie Saoudite</v>
      </c>
      <c r="AN10" s="22">
        <f>SUM(AR10:AU10)</f>
        <v>0</v>
      </c>
      <c r="AO10" s="23">
        <f>F8+F11+E13</f>
        <v>0</v>
      </c>
      <c r="AP10" s="22">
        <f>E8+E11+F13</f>
        <v>0</v>
      </c>
      <c r="AQ10" s="24">
        <f>AO10-AP10</f>
        <v>0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0</v>
      </c>
      <c r="BA10" s="22">
        <f>10000*(AR10+AU10)+(F8-E8+F11-E11)*100+(F8+F11)</f>
        <v>0</v>
      </c>
      <c r="BB10" s="22" t="s">
        <v>73</v>
      </c>
      <c r="BC10" s="24">
        <f>10000*(AT10+AU10)+(F11-E11+E13-F13)*100+(F11+E13)</f>
        <v>0</v>
      </c>
      <c r="BD10" s="29">
        <f>-BE9</f>
        <v>0</v>
      </c>
      <c r="BE10" s="22" t="s">
        <v>73</v>
      </c>
      <c r="BF10" s="25">
        <f>IF($AN10&gt;$AN11,-0.5,IF($AN11&gt;$AN10,0.5,IF(AX10,-0.5,IF(AW11,0.5,BV10))))</f>
        <v>0</v>
      </c>
      <c r="BG10" s="26">
        <f>IF($AN10&gt;$AN12,-0.5,IF($AN12&gt;$AN10,0.5,IF(AY10,-0.5,IF(AW12,0.5,BW10))))</f>
        <v>0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 t="str">
        <f>IF(H11=0,"",IF(H11='Résultats officiels'!H11,1,""))</f>
        <v/>
      </c>
      <c r="C11" s="70" t="str">
        <f>IF(H11=0,"",IF(AND(H11='Résultats officiels'!H11,AV!E11='Résultats officiels'!E11,'Résultats officiels'!F11=AV!F11),1,""))</f>
        <v/>
      </c>
      <c r="D11" s="68" t="str">
        <f>G9</f>
        <v>Uruguay</v>
      </c>
      <c r="E11" s="149"/>
      <c r="F11" s="149"/>
      <c r="G11" s="73" t="str">
        <f>G8</f>
        <v>Arabie Saoudite</v>
      </c>
      <c r="H11" s="95">
        <f t="shared" si="0"/>
        <v>0</v>
      </c>
      <c r="I11" s="106">
        <f>AI11</f>
        <v>1</v>
      </c>
      <c r="J11" s="68" t="str">
        <f>INDEX(AM9:AM12,MATCH(AK11,$AL9:$AL12,0))</f>
        <v>Egypte</v>
      </c>
      <c r="K11" s="111">
        <f>INDEX(AN9:AN12,MATCH(AK11,$AL9:$AL12,0))</f>
        <v>0</v>
      </c>
      <c r="L11" s="112">
        <f>INDEX(AO9:AO12,MATCH(AK11,$AL9:$AL12,0))</f>
        <v>0</v>
      </c>
      <c r="M11" s="111">
        <f>INDEX(AP9:AP12,MATCH(AK11,$AL9:$AL12,0))</f>
        <v>0</v>
      </c>
      <c r="N11" s="113">
        <f>INDEX(AQ9:AQ12,MATCH(AK11,$AL9:$AL12,0))</f>
        <v>0</v>
      </c>
      <c r="O11" s="293"/>
      <c r="P11" s="293"/>
      <c r="Q11" s="97" t="str">
        <f>IF(AND('Résultats officiels'!O10&gt;0,U11='Résultats officiels'!U11),"E",IF(AND('Résultats officiels'!O14&gt;0,'Résultats officiels'!U14=AV!U11),"E",""))</f>
        <v/>
      </c>
      <c r="R11" s="98" t="str">
        <f>IF('Résultats officiels'!O14=0,"",IF(AND(U10='Résultats officiels'!U15,'Résultats officiels'!U14=AV!U11),"A",""))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D2</v>
      </c>
      <c r="V11" s="151"/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1</v>
      </c>
      <c r="AJ11" s="18">
        <f>ROUND(AK11,0)</f>
        <v>2</v>
      </c>
      <c r="AK11" s="19">
        <f>MIN(MAX(AL9:AL11),MAX(AL9,AL10,AL12),MAX(AL9,AL11,AL12),MAX(AL10:AL12))</f>
        <v>2.4700000000000002</v>
      </c>
      <c r="AL11" s="28">
        <f>SUM(BD11:BG11)+2.47</f>
        <v>2.4700000000000002</v>
      </c>
      <c r="AM11" s="21" t="str">
        <f>D9</f>
        <v>Egypte</v>
      </c>
      <c r="AN11" s="22">
        <f>SUM(AR11:AU11)</f>
        <v>0</v>
      </c>
      <c r="AO11" s="23">
        <f>E9+F10+F13</f>
        <v>0</v>
      </c>
      <c r="AP11" s="22">
        <f>F9+E10+E13</f>
        <v>0</v>
      </c>
      <c r="AQ11" s="24">
        <f>AO11-AP11</f>
        <v>0</v>
      </c>
      <c r="AR11" s="22">
        <f>IF(ISBLANK(F10),0,IF(AT9=3,0,IF(AT9=1,1,3)))</f>
        <v>0</v>
      </c>
      <c r="AS11" s="22">
        <f>IF(ISBLANK(F13),0,IF(F13&gt;E13,3,IF(F13=E13,1,0)))</f>
        <v>0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0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0</v>
      </c>
      <c r="BA11" s="22" t="s">
        <v>73</v>
      </c>
      <c r="BB11" s="22">
        <f>10000*(AR11+AU11)+(E9-F9+F10-E10)*100+(E9+F10)</f>
        <v>0</v>
      </c>
      <c r="BC11" s="24">
        <f>10000*(AS11+AU11)+(E9-F9+F13-E13)*100+(E9+F13)</f>
        <v>0</v>
      </c>
      <c r="BD11" s="29">
        <f>-BF9</f>
        <v>0</v>
      </c>
      <c r="BE11" s="25">
        <f>-BF10</f>
        <v>0</v>
      </c>
      <c r="BF11" s="25" t="s">
        <v>73</v>
      </c>
      <c r="BG11" s="26">
        <f>IF($AN11&gt;$AN12,-0.5,IF($AN12&gt;$AN11,0.5,IF(AY11,-0.5,IF(AX12,0.5,BW11))))</f>
        <v>0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officiels'!H12,AV!E12='Résultats officiels'!E12,'Résultats officiels'!F12=AV!F12),1,""))</f>
        <v/>
      </c>
      <c r="D12" s="68" t="str">
        <f>G9</f>
        <v>Uruguay</v>
      </c>
      <c r="E12" s="149"/>
      <c r="F12" s="149"/>
      <c r="G12" s="73" t="str">
        <f>D8</f>
        <v>Russie</v>
      </c>
      <c r="H12" s="95">
        <f t="shared" si="0"/>
        <v>0</v>
      </c>
      <c r="I12" s="114">
        <f>AI12</f>
        <v>1</v>
      </c>
      <c r="J12" s="71" t="str">
        <f>INDEX(AM9:AM12,MATCH(AK12,$AL9:$AL12,0))</f>
        <v>Uruguay</v>
      </c>
      <c r="K12" s="115">
        <f>INDEX(AN9:AN12,MATCH(AK12,$AL9:$AL12,0))</f>
        <v>0</v>
      </c>
      <c r="L12" s="116">
        <f>INDEX(AO9:AO12,MATCH(AK12,$AL9:$AL12,0))</f>
        <v>0</v>
      </c>
      <c r="M12" s="115">
        <f>INDEX(AP9:AP12,MATCH(AK12,$AL9:$AL12,0))</f>
        <v>0</v>
      </c>
      <c r="N12" s="117">
        <f>INDEX(AQ9:AQ12,MATCH(AK12,$AL9:$AL12,0))</f>
        <v>0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officiels'!U9=AV!U12),"E",""))</f>
        <v/>
      </c>
      <c r="R12" s="98" t="str">
        <f>IF('Résultats officiels'!O12=0,"",IF(AND(U12='Résultats officiels'!U12,'Résultats officiels'!U13=AV!U13),"A",""))</f>
        <v/>
      </c>
      <c r="S12" s="286" t="str">
        <f>IF(O12=0,"",IF(AND(R12="A",O12='Résultats officiels'!O12),1,IF(AND(AV!R13="A",AV!O12='Résultats officiels'!O8),1,"")))</f>
        <v/>
      </c>
      <c r="T12" s="308" t="str">
        <f>IF(O12=0,"",IF(AND(R12="A",O12='Résultats officiels'!O12,V12='Résultats officiels'!V12,'Résultats officiels'!V13=AV!V13),1,IF(AND(AV!R13="A",AV!O12='Résultats officiels'!O8,AV!V12='Résultats officiels'!V9,'Résultats officiels'!V8=AV!V13),1,"")))</f>
        <v/>
      </c>
      <c r="U12" s="99" t="str">
        <f>IF(OR(I18&lt;2),"B1",T(J17))</f>
        <v>B1</v>
      </c>
      <c r="V12" s="150"/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1</v>
      </c>
      <c r="AJ12" s="18">
        <f>ROUND(AK12,0)</f>
        <v>2</v>
      </c>
      <c r="AK12" s="19">
        <f>MAX(AL9:AL12)</f>
        <v>2.48</v>
      </c>
      <c r="AL12" s="30">
        <f>SUM(BD12:BG12)+2.48</f>
        <v>2.48</v>
      </c>
      <c r="AM12" s="31" t="str">
        <f>G9</f>
        <v>Uruguay</v>
      </c>
      <c r="AN12" s="27">
        <f>SUM(AR12:AU12)</f>
        <v>0</v>
      </c>
      <c r="AO12" s="32">
        <f>F9+E11+E12</f>
        <v>0</v>
      </c>
      <c r="AP12" s="27">
        <f>E9+F11+F12</f>
        <v>0</v>
      </c>
      <c r="AQ12" s="33">
        <f>AO12-AP12</f>
        <v>0</v>
      </c>
      <c r="AR12" s="27">
        <f>IF(ISBLANK(E12),0,IF(AU9=3,0,IF(AU9=1,1,3)))</f>
        <v>0</v>
      </c>
      <c r="AS12" s="27">
        <f>IF(ISBLANK(E11),0,IF(AU10=3,0,IF(AU10=1,1,3)))</f>
        <v>0</v>
      </c>
      <c r="AT12" s="27">
        <f>IF(ISBLANK(F9),0,IF(AU11=3,0,IF(AU11=1,1,3)))</f>
        <v>0</v>
      </c>
      <c r="AU12" s="27" t="s">
        <v>73</v>
      </c>
      <c r="AV12" s="32" t="b">
        <f>10*(AQ9-AQ12)+AO9-AO12&lt;0</f>
        <v>0</v>
      </c>
      <c r="AW12" s="27" t="b">
        <f>10*(AQ10-AQ12)+AO10-AO12&lt;0</f>
        <v>0</v>
      </c>
      <c r="AX12" s="27" t="b">
        <f>10*(AQ11-AQ12)+AO11-AO12&lt;0</f>
        <v>0</v>
      </c>
      <c r="AY12" s="33" t="s">
        <v>73</v>
      </c>
      <c r="AZ12" s="32" t="s">
        <v>73</v>
      </c>
      <c r="BA12" s="27">
        <f>10000*(AR12+AS12)+(E12-F12+E11-F11)*100+(E12+E11)</f>
        <v>0</v>
      </c>
      <c r="BB12" s="27">
        <f>10000*(AR12+AT12)+(F9-E9+E12-F12)*100+(F9+E12)</f>
        <v>0</v>
      </c>
      <c r="BC12" s="33">
        <f>10000*(AS12+AT12)+(E11-F11+F9-E9)*100+(E11+F9)</f>
        <v>0</v>
      </c>
      <c r="BD12" s="34">
        <f>-BG9</f>
        <v>0</v>
      </c>
      <c r="BE12" s="35">
        <f>-BG10</f>
        <v>0</v>
      </c>
      <c r="BF12" s="35">
        <f>-BG11</f>
        <v>0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officiels'!H13,AV!E13='Résultats officiels'!E13,'Résultats officiels'!F13=AV!F13),1,""))</f>
        <v/>
      </c>
      <c r="D13" s="71" t="str">
        <f>G8</f>
        <v>Arabie Saoudite</v>
      </c>
      <c r="E13" s="149"/>
      <c r="F13" s="149"/>
      <c r="G13" s="74" t="str">
        <f>D9</f>
        <v>Egypte</v>
      </c>
      <c r="H13" s="95">
        <f t="shared" si="0"/>
        <v>0</v>
      </c>
      <c r="I13" s="118"/>
      <c r="J13" s="119" t="str">
        <f>IF(OR(I11&lt;3,I10&lt;2),"TIRAGE AU SORT !!!"," ")</f>
        <v>TIRAGE AU SORT !!!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officiels'!U8=AV!U13),"E",""))</f>
        <v/>
      </c>
      <c r="R13" s="98" t="str">
        <f>IF('Résultats officiels'!O8=0,"",IF(AND(U12='Résultats officiels'!U9,'Résultats officiels'!U8=AV!U13),"A",""))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A2</v>
      </c>
      <c r="V13" s="151"/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officiels'!U11=AV!U14),"E",""))</f>
        <v/>
      </c>
      <c r="R14" s="98" t="str">
        <f>IF('Résultats officiels'!O14=0,"",IF(AND(U14='Résultats officiels'!U14,'Résultats officiels'!U15=AV!U15),"A",""))</f>
        <v/>
      </c>
      <c r="S14" s="286" t="str">
        <f>IF(O14=0,"",IF(AND(R14="A",O14='Résultats officiels'!O14),1,IF(AND(AV!R15="A",AV!O14='Résultats officiels'!O10),1,"")))</f>
        <v/>
      </c>
      <c r="T14" s="308" t="str">
        <f>IF(O14=0,"",IF(AND(R14="A",O14='Résultats officiels'!O14,V14='Résultats officiels'!V14,'Résultats officiels'!V15=AV!V15),1,IF(AND(AV!R15="A",AV!O14='Résultats officiels'!O10,AV!V14='Résultats officiels'!V11,'Résultats officiels'!V10=AV!V15),1,"")))</f>
        <v/>
      </c>
      <c r="U14" s="99" t="str">
        <f>IF(OR(I34&lt;2),"D1",T(J33))</f>
        <v>D1</v>
      </c>
      <c r="V14" s="150"/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officiels'!U10=AV!U15),"E",""))</f>
        <v/>
      </c>
      <c r="R15" s="98" t="str">
        <f>IF('Résultats officiels'!O10=0,"",IF(AND(U15='Résultats officiels'!U10,'Résultats officiels'!U11=AV!U14),"A",""))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C2</v>
      </c>
      <c r="V15" s="151"/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officiels'!H16,AV!E16='Résultats officiels'!E16,'Résultats officiels'!F16=AV!F16),1,""))</f>
        <v/>
      </c>
      <c r="D16" s="67" t="s">
        <v>124</v>
      </c>
      <c r="E16" s="149"/>
      <c r="F16" s="149"/>
      <c r="G16" s="72" t="s">
        <v>96</v>
      </c>
      <c r="H16" s="95">
        <f t="shared" si="0"/>
        <v>0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officiels'!U21=AV!U16),"E",""))</f>
        <v/>
      </c>
      <c r="R16" s="98" t="str">
        <f>IF('Résultats officiels'!O16=0,"",IF(AND(U16='Résultats officiels'!U16,'Résultats officiels'!U17=AV!U17),"A",""))</f>
        <v/>
      </c>
      <c r="S16" s="286" t="str">
        <f>IF(O16=0,"",IF(AND(R16="A",O16='Résultats officiels'!O16),1,IF(AND(AV!R17="A",AV!O16='Résultats officiels'!O20),1,"")))</f>
        <v/>
      </c>
      <c r="T16" s="308" t="str">
        <f>IF(O16=0,"",IF(AND(R16="A",O16='Résultats officiels'!O16,V16='Résultats officiels'!V16,'Résultats officiels'!V17=AV!V17),1,IF(AND(AV!R17="A",AV!O16='Résultats officiels'!O20,AV!V16='Résultats officiels'!V21,'Résultats officiels'!V20=AV!V17),1,"")))</f>
        <v/>
      </c>
      <c r="U16" s="121" t="str">
        <f>IF(OR(I42&lt;2),"E1",T(J41))</f>
        <v>E1</v>
      </c>
      <c r="V16" s="150"/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officiels'!H17,AV!E17='Résultats officiels'!E17,'Résultats officiels'!F17=AV!F17),1,""))</f>
        <v/>
      </c>
      <c r="D17" s="68" t="s">
        <v>101</v>
      </c>
      <c r="E17" s="149"/>
      <c r="F17" s="149"/>
      <c r="G17" s="73" t="s">
        <v>75</v>
      </c>
      <c r="H17" s="95">
        <f t="shared" si="0"/>
        <v>0</v>
      </c>
      <c r="I17" s="101">
        <f>AI17</f>
        <v>1</v>
      </c>
      <c r="J17" s="122" t="str">
        <f>INDEX(AM17:AM20,MATCH(AK17,$AL17:$AL20,0))</f>
        <v>Maroc</v>
      </c>
      <c r="K17" s="103">
        <f>INDEX(AN17:AN20,MATCH(AK17,$AL17:$AL20,0))</f>
        <v>0</v>
      </c>
      <c r="L17" s="104">
        <f>INDEX(AO17:AO20,MATCH(AK17,$AL17:$AL20,0))</f>
        <v>0</v>
      </c>
      <c r="M17" s="103">
        <f>INDEX(AP17:AP20,MATCH(AK17,$AL17:$AL20,0))</f>
        <v>0</v>
      </c>
      <c r="N17" s="123">
        <f>INDEX(AQ17:AQ20,MATCH(AK17,$AL17:$AL20,0))</f>
        <v>0</v>
      </c>
      <c r="O17" s="293"/>
      <c r="P17" s="293"/>
      <c r="Q17" s="97" t="str">
        <f>IF(AND('Résultats officiels'!O16&gt;0,U17='Résultats officiels'!U17),"E",IF(AND('Résultats officiels'!O20&gt;0,'Résultats officiels'!U20=AV!U17),"E",""))</f>
        <v/>
      </c>
      <c r="R17" s="98" t="str">
        <f>IF('Résultats officiels'!O20=0,"",IF(AND(U16='Résultats officiels'!U21,'Résultats officiels'!U20=AV!U17),"A",""))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F2</v>
      </c>
      <c r="V17" s="151"/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2</v>
      </c>
      <c r="AK17" s="19">
        <f>MIN(AL17:AL20)</f>
        <v>2.4500000000000002</v>
      </c>
      <c r="AL17" s="20">
        <f>SUM(BD17:BG17)+2.45</f>
        <v>2.4500000000000002</v>
      </c>
      <c r="AM17" s="21" t="str">
        <f>D16</f>
        <v>Maroc</v>
      </c>
      <c r="AN17" s="22">
        <f>SUM(AR17:AU17)</f>
        <v>0</v>
      </c>
      <c r="AO17" s="23">
        <f>E16+E18+F20</f>
        <v>0</v>
      </c>
      <c r="AP17" s="22">
        <f>F16+F18+E20</f>
        <v>0</v>
      </c>
      <c r="AQ17" s="24">
        <f>AO17-AP17</f>
        <v>0</v>
      </c>
      <c r="AR17" s="22" t="s">
        <v>73</v>
      </c>
      <c r="AS17" s="22">
        <f>IF(ISBLANK(E16),0,IF(E16&gt;F16,3,IF(E16=F16,1,0)))</f>
        <v>0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0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0</v>
      </c>
      <c r="BA17" s="22">
        <f>10000*(AS17+AU17)+(E16-F16+F20-E20)*100+(E16+F20)</f>
        <v>0</v>
      </c>
      <c r="BB17" s="22">
        <f>10000*(AT17+AU17)+(F20-E20+E18-F18)*100+(F20+E18)</f>
        <v>0</v>
      </c>
      <c r="BC17" s="24" t="s">
        <v>73</v>
      </c>
      <c r="BD17" s="23" t="s">
        <v>73</v>
      </c>
      <c r="BE17" s="25">
        <f>IF($AN17&gt;$AN18,-0.5,IF($AN18&gt;$AN17,0.5,IF(AW17,-0.5,IF(AV18,0.5,BU17))))</f>
        <v>0</v>
      </c>
      <c r="BF17" s="25">
        <f>IF($AN17&gt;$AN19,-0.5,IF($AN19&gt;$AN17,0.5,IF(AX17,-0.5,IF(AV19,0.5,BV17))))</f>
        <v>0</v>
      </c>
      <c r="BG17" s="26">
        <f>IF($AN17&gt;$AN20,-0.5,IF($AN20&gt;$AN17,0.5,IF(AY17,-0.5,IF(AV20,0.5,BW17))))</f>
        <v>0</v>
      </c>
      <c r="BH17" s="27" t="b">
        <f>AND(AND(AN17=AN18,AN18=AN19,AN19=AN20),AND(AO17=AO18,AO18=AO19,AO19=AO20),AND(AP17=AP18,AP18=AP19,AP19=AP20))</f>
        <v>1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0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 t="str">
        <f>IF(H18=0,"",IF(H18='Résultats officiels'!H18,1,""))</f>
        <v/>
      </c>
      <c r="C18" s="75" t="str">
        <f>IF(H18=0,"",IF(AND(H18='Résultats officiels'!H18,AV!E18='Résultats officiels'!E18,'Résultats officiels'!F18=AV!F18),1,""))</f>
        <v/>
      </c>
      <c r="D18" s="68" t="str">
        <f>D16</f>
        <v>Maroc</v>
      </c>
      <c r="E18" s="149"/>
      <c r="F18" s="149"/>
      <c r="G18" s="73" t="str">
        <f>D17</f>
        <v>Portugal</v>
      </c>
      <c r="H18" s="95">
        <f t="shared" si="0"/>
        <v>0</v>
      </c>
      <c r="I18" s="106">
        <f>AI18</f>
        <v>1</v>
      </c>
      <c r="J18" s="124" t="str">
        <f>INDEX(AM17:AM20,MATCH(AK18,$AL17:$AL20,0))</f>
        <v>Iran</v>
      </c>
      <c r="K18" s="108">
        <f>INDEX(AN17:AN20,MATCH(AK18,$AL17:$AL20,0))</f>
        <v>0</v>
      </c>
      <c r="L18" s="109">
        <f>INDEX(AO17:AO20,MATCH(AK18,$AL17:$AL20,0))</f>
        <v>0</v>
      </c>
      <c r="M18" s="108">
        <f>INDEX(AP17:AP20,MATCH(AK18,$AL17:$AL20,0))</f>
        <v>0</v>
      </c>
      <c r="N18" s="110">
        <f>INDEX(AQ17:AQ20,MATCH(AK18,$AL17:$AL20,0))</f>
        <v>0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officiels'!U23=AV!U18),"E",""))</f>
        <v/>
      </c>
      <c r="R18" s="98" t="str">
        <f>IF('Résultats officiels'!O18=0,"",IF(AND(U18='Résultats officiels'!U18,'Résultats officiels'!U19=AV!U19),"A",""))</f>
        <v/>
      </c>
      <c r="S18" s="286" t="str">
        <f>IF(O18=0,"",IF(AND(R18="A",O18='Résultats officiels'!O18),1,IF(AND(AV!R19="A",AV!O18='Résultats officiels'!O22),1,"")))</f>
        <v/>
      </c>
      <c r="T18" s="308" t="str">
        <f>IF(O18=0,"",IF(AND(R18="A",O18='Résultats officiels'!O18,V18='Résultats officiels'!V18,'Résultats officiels'!V19=AV!V19),1,IF(AND(AV!R19="A",AV!O18='Résultats officiels'!O22,AV!V18='Résultats officiels'!V23,'Résultats officiels'!V22=AV!V19),1,"")))</f>
        <v/>
      </c>
      <c r="U18" s="121" t="str">
        <f>IF(OR(I58&lt;2),"G1",T(J57))</f>
        <v>G1</v>
      </c>
      <c r="V18" s="150"/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1</v>
      </c>
      <c r="AJ18" s="18">
        <f>ROUND(AK18,0)</f>
        <v>2</v>
      </c>
      <c r="AK18" s="19">
        <f>MAX(MIN(AL17:AL19),MIN(AL17,AL18,AL20),MIN(AL17,AL19,AL20),MIN(AL18:AL20))</f>
        <v>2.46</v>
      </c>
      <c r="AL18" s="28">
        <f>SUM(BD18:BG18)+2.46</f>
        <v>2.46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0</v>
      </c>
      <c r="AQ18" s="24">
        <f>AO18-AP18</f>
        <v>0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0</v>
      </c>
      <c r="BA18" s="22">
        <f>10000*(AR18+AU18)+(F16-E16+F19-E19)*100+(F16+F19)</f>
        <v>0</v>
      </c>
      <c r="BB18" s="22" t="s">
        <v>73</v>
      </c>
      <c r="BC18" s="24">
        <f>10000*(AT18+AU18)+(F19-E19+E21-F21)*100+(F19+E21)</f>
        <v>0</v>
      </c>
      <c r="BD18" s="29">
        <f>-BE17</f>
        <v>0</v>
      </c>
      <c r="BE18" s="22" t="s">
        <v>73</v>
      </c>
      <c r="BF18" s="25">
        <f>IF($AN18&gt;$AN19,-0.5,IF($AN19&gt;$AN18,0.5,IF(AX18,-0.5,IF(AW19,0.5,BV18))))</f>
        <v>0</v>
      </c>
      <c r="BG18" s="26">
        <f>IF($AN18&gt;$AN20,-0.5,IF($AN20&gt;$AN18,0.5,IF(AY18,-0.5,IF(AW20,0.5,BW18))))</f>
        <v>0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 t="str">
        <f>IF(H19=0,"",IF(H19='Résultats officiels'!H19,1,""))</f>
        <v/>
      </c>
      <c r="C19" s="75" t="str">
        <f>IF(H19=0,"",IF(AND(H19='Résultats officiels'!H19,AV!E19='Résultats officiels'!E19,'Résultats officiels'!F19=AV!F19),1,""))</f>
        <v/>
      </c>
      <c r="D19" s="68" t="str">
        <f>G17</f>
        <v>Espagne</v>
      </c>
      <c r="E19" s="149"/>
      <c r="F19" s="149"/>
      <c r="G19" s="73" t="str">
        <f>G16</f>
        <v>Iran</v>
      </c>
      <c r="H19" s="95">
        <f t="shared" si="0"/>
        <v>0</v>
      </c>
      <c r="I19" s="106">
        <f>AI19</f>
        <v>1</v>
      </c>
      <c r="J19" s="68" t="str">
        <f>INDEX(AM17:AM20,MATCH(AK19,$AL17:$AL20,0))</f>
        <v>Portugal</v>
      </c>
      <c r="K19" s="111">
        <f>INDEX(AN17:AN20,MATCH(AK19,$AL17:$AL20,0))</f>
        <v>0</v>
      </c>
      <c r="L19" s="112">
        <f>INDEX(AO17:AO20,MATCH(AK19,$AL17:$AL20,0))</f>
        <v>0</v>
      </c>
      <c r="M19" s="111">
        <f>INDEX(AP17:AP20,MATCH(AK19,$AL17:$AL20,0))</f>
        <v>0</v>
      </c>
      <c r="N19" s="113">
        <f>INDEX(AQ17:AQ20,MATCH(AK19,$AL17:$AL20,0))</f>
        <v>0</v>
      </c>
      <c r="O19" s="293"/>
      <c r="P19" s="293"/>
      <c r="Q19" s="97" t="str">
        <f>IF(AND('Résultats officiels'!O18&gt;0,U19='Résultats officiels'!U19),"E",IF(AND('Résultats officiels'!O22&gt;0,'Résultats officiels'!U22=AV!U19),"E",""))</f>
        <v/>
      </c>
      <c r="R19" s="98" t="str">
        <f>IF('Résultats officiels'!O22=0,"",IF(AND(U18='Résultats officiels'!U23,'Résultats officiels'!U22=AV!U19),"A",""))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H2</v>
      </c>
      <c r="V19" s="151"/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1</v>
      </c>
      <c r="AJ19" s="18">
        <f>ROUND(AK19,0)</f>
        <v>2</v>
      </c>
      <c r="AK19" s="19">
        <f>MIN(MAX(AL17:AL19),MAX(AL17,AL18,AL20),MAX(AL17,AL19,AL20),MAX(AL18:AL20))</f>
        <v>2.4700000000000002</v>
      </c>
      <c r="AL19" s="28">
        <f>SUM(BD19:BG19)+2.47</f>
        <v>2.4700000000000002</v>
      </c>
      <c r="AM19" s="21" t="str">
        <f>D17</f>
        <v>Portugal</v>
      </c>
      <c r="AN19" s="22">
        <f>SUM(AR19:AU19)</f>
        <v>0</v>
      </c>
      <c r="AO19" s="23">
        <f>E17+F18+F21</f>
        <v>0</v>
      </c>
      <c r="AP19" s="22">
        <f>F17+E18+E21</f>
        <v>0</v>
      </c>
      <c r="AQ19" s="24">
        <f>AO19-AP19</f>
        <v>0</v>
      </c>
      <c r="AR19" s="22">
        <f>IF(ISBLANK(F18),0,IF(AT17=3,0,IF(AT17=1,1,3)))</f>
        <v>0</v>
      </c>
      <c r="AS19" s="22">
        <f>IF(ISBLANK(F21),0,IF(F21&gt;E21,3,IF(F21=E21,1,0)))</f>
        <v>0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0</v>
      </c>
      <c r="AW19" s="22" t="b">
        <f>10*(AQ18-AQ19)+AO18-AO19&lt;0</f>
        <v>0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0</v>
      </c>
      <c r="BA19" s="22" t="s">
        <v>73</v>
      </c>
      <c r="BB19" s="22">
        <f>10000*(AR19+AU19)+(E17-F17+F18-E18)*100+(E17+F18)</f>
        <v>0</v>
      </c>
      <c r="BC19" s="24">
        <f>10000*(AS19+AU19)+(E17-F17+F21-E21)*100+(E17+F21)</f>
        <v>0</v>
      </c>
      <c r="BD19" s="29">
        <f>-BF17</f>
        <v>0</v>
      </c>
      <c r="BE19" s="25">
        <f>-BF18</f>
        <v>0</v>
      </c>
      <c r="BF19" s="25" t="s">
        <v>73</v>
      </c>
      <c r="BG19" s="26">
        <f>IF($AN19&gt;$AN20,-0.5,IF($AN20&gt;$AN19,0.5,IF(AY19,-0.5,IF(AX20,0.5,BW19))))</f>
        <v>0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officiels'!H20,AV!E20='Résultats officiels'!E20,'Résultats officiels'!F20=AV!F20),1,""))</f>
        <v/>
      </c>
      <c r="D20" s="68" t="str">
        <f>G17</f>
        <v>Espagne</v>
      </c>
      <c r="E20" s="149"/>
      <c r="F20" s="149"/>
      <c r="G20" s="73" t="str">
        <f>D16</f>
        <v>Maroc</v>
      </c>
      <c r="H20" s="95">
        <f t="shared" si="0"/>
        <v>0</v>
      </c>
      <c r="I20" s="114">
        <f>AI20</f>
        <v>1</v>
      </c>
      <c r="J20" s="71" t="str">
        <f>INDEX(AM17:AM20,MATCH(AK20,$AL17:$AL20,0))</f>
        <v>Espagne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0</v>
      </c>
      <c r="N20" s="117">
        <f>INDEX(AQ17:AQ20,MATCH(AK20,$AL17:$AL20,0))</f>
        <v>0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officiels'!U17=AV!U20),"E",""))</f>
        <v/>
      </c>
      <c r="R20" s="98" t="str">
        <f>IF('Résultats officiels'!O20=0,"",IF(AND(U20='Résultats officiels'!U20,'Résultats officiels'!U21=AV!U21),"A",""))</f>
        <v/>
      </c>
      <c r="S20" s="286" t="str">
        <f>IF(O20=0,"",IF(AND(R20="A",O20='Résultats officiels'!O20),1,IF(AND(AV!R21="A",AV!O20='Résultats officiels'!O16),1,"")))</f>
        <v/>
      </c>
      <c r="T20" s="308" t="str">
        <f>IF(O20=0,"",IF(AND(R20="A",O20='Résultats officiels'!O20,V20='Résultats officiels'!V20,'Résultats officiels'!V21=AV!V21),1,IF(AND(AV!R21="A",AV!O20='Résultats officiels'!O16,AV!V20='Résultats officiels'!V17,'Résultats officiels'!V16=AV!V21),1,"")))</f>
        <v/>
      </c>
      <c r="U20" s="121" t="str">
        <f>IF(OR(I50&lt;2),"F1",T(J49))</f>
        <v>F1</v>
      </c>
      <c r="V20" s="150"/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1</v>
      </c>
      <c r="AJ20" s="18">
        <f>ROUND(AK20,0)</f>
        <v>2</v>
      </c>
      <c r="AK20" s="19">
        <f>MAX(AL17:AL20)</f>
        <v>2.48</v>
      </c>
      <c r="AL20" s="30">
        <f>SUM(BD20:BG20)+2.48</f>
        <v>2.48</v>
      </c>
      <c r="AM20" s="31" t="str">
        <f>G17</f>
        <v>Espagne</v>
      </c>
      <c r="AN20" s="27">
        <f>SUM(AR20:AU20)</f>
        <v>0</v>
      </c>
      <c r="AO20" s="32">
        <f>F17+E19+E20</f>
        <v>0</v>
      </c>
      <c r="AP20" s="27">
        <f>E17+F19+F20</f>
        <v>0</v>
      </c>
      <c r="AQ20" s="33">
        <f>AO20-AP20</f>
        <v>0</v>
      </c>
      <c r="AR20" s="27">
        <f>IF(ISBLANK(E20),0,IF(AU17=3,0,IF(AU17=1,1,3)))</f>
        <v>0</v>
      </c>
      <c r="AS20" s="27">
        <f>IF(ISBLANK(E19),0,IF(AU18=3,0,IF(AU18=1,1,3)))</f>
        <v>0</v>
      </c>
      <c r="AT20" s="27">
        <f>IF(ISBLANK(F17),0,IF(AU19=3,0,IF(AU19=1,1,3)))</f>
        <v>0</v>
      </c>
      <c r="AU20" s="27" t="s">
        <v>73</v>
      </c>
      <c r="AV20" s="32" t="b">
        <f>10*(AQ17-AQ20)+AO17-AO20&lt;0</f>
        <v>0</v>
      </c>
      <c r="AW20" s="27" t="b">
        <f>10*(AQ18-AQ20)+AO18-AO20&lt;0</f>
        <v>0</v>
      </c>
      <c r="AX20" s="27" t="b">
        <f>10*(AQ19-AQ20)+AO19-AO20&lt;0</f>
        <v>0</v>
      </c>
      <c r="AY20" s="33" t="s">
        <v>73</v>
      </c>
      <c r="AZ20" s="32" t="s">
        <v>73</v>
      </c>
      <c r="BA20" s="27">
        <f>10000*(AR20+AS20)+(E19-F19+E20-F20)*100+(E19+E20)</f>
        <v>0</v>
      </c>
      <c r="BB20" s="27">
        <f>10000*(AR20+AT20)+(E20-F20+F17-E17)*100+(E20+F17)</f>
        <v>0</v>
      </c>
      <c r="BC20" s="33">
        <f>10000*(AS20+AT20)+(E19-F19+F17-E17)*100+(E19+F17)</f>
        <v>0</v>
      </c>
      <c r="BD20" s="34">
        <f>-BG17</f>
        <v>0</v>
      </c>
      <c r="BE20" s="35">
        <f>-BG18</f>
        <v>0</v>
      </c>
      <c r="BF20" s="35">
        <f>-BG19</f>
        <v>0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officiels'!H21,AV!E21='Résultats officiels'!E21,'Résultats officiels'!F21=AV!F21),1,""))</f>
        <v/>
      </c>
      <c r="D21" s="71" t="str">
        <f>G16</f>
        <v>Iran</v>
      </c>
      <c r="E21" s="149"/>
      <c r="F21" s="149"/>
      <c r="G21" s="74" t="str">
        <f>D17</f>
        <v>Portugal</v>
      </c>
      <c r="H21" s="95">
        <f t="shared" si="0"/>
        <v>0</v>
      </c>
      <c r="I21" s="118"/>
      <c r="J21" s="119" t="str">
        <f>IF(OR(I19&lt;3,I18&lt;2),"TIRAGE AU SORT !!!"," ")</f>
        <v>TIRAGE AU SORT !!!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officiels'!U16=AV!U21),"E",""))</f>
        <v/>
      </c>
      <c r="R21" s="98" t="str">
        <f>IF('Résultats officiels'!O16=0,"",IF(AND(U20='Résultats officiels'!U17,'Résultats officiels'!U16=AV!U21),"A",""))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E2</v>
      </c>
      <c r="V21" s="151"/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officiels'!U19=AV!U22),"E",""))</f>
        <v/>
      </c>
      <c r="R22" s="98" t="str">
        <f>IF('Résultats officiels'!O22=0,"",IF(AND(U22='Résultats officiels'!U22,'Résultats officiels'!U23=AV!U23),"A",""))</f>
        <v/>
      </c>
      <c r="S22" s="286" t="str">
        <f>IF(O22=0,"",IF(AND(R22="A",O22='Résultats officiels'!O22),1,IF(AND(AV!R23="A",AV!O22='Résultats officiels'!O18),1,"")))</f>
        <v/>
      </c>
      <c r="T22" s="308" t="str">
        <f>IF(O22=0,"",IF(AND(R22="A",O22='Résultats officiels'!O22,V22='Résultats officiels'!V22,'Résultats officiels'!V23=AV!V23),1,IF(AND(AV!R23="A",AV!O22='Résultats officiels'!O18,AV!V22='Résultats officiels'!V19,'Résultats officiels'!V18=AV!V23),1,"")))</f>
        <v/>
      </c>
      <c r="U22" s="121" t="str">
        <f>IF(OR(I66&lt;2),"H1",T(J65))</f>
        <v>H1</v>
      </c>
      <c r="V22" s="150"/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officiels'!U18=AV!U23),"E",""))</f>
        <v/>
      </c>
      <c r="R23" s="98" t="str">
        <f>IF('Résultats officiels'!O18=0,"",IF(AND(U22='Résultats officiels'!U19,'Résultats officiels'!U18=AV!U23),"A",""))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G2</v>
      </c>
      <c r="V23" s="151"/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 t="str">
        <f>IF(H24=0,"",IF(H24='Résultats officiels'!H24,1,""))</f>
        <v/>
      </c>
      <c r="C24" s="75" t="str">
        <f>IF(H24=0,"",IF(AND(H24='Résultats officiels'!H24,AV!E24='Résultats officiels'!E24,'Résultats officiels'!F24=AV!F24),1,""))</f>
        <v/>
      </c>
      <c r="D24" s="67" t="s">
        <v>88</v>
      </c>
      <c r="E24" s="149"/>
      <c r="F24" s="149"/>
      <c r="G24" s="72" t="s">
        <v>76</v>
      </c>
      <c r="H24" s="95">
        <f t="shared" si="0"/>
        <v>0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officiels'!H25,AV!E25='Résultats officiels'!E25,'Résultats officiels'!F25=AV!F25),1,""))</f>
        <v/>
      </c>
      <c r="D25" s="68" t="s">
        <v>125</v>
      </c>
      <c r="E25" s="149"/>
      <c r="F25" s="149"/>
      <c r="G25" s="73" t="s">
        <v>126</v>
      </c>
      <c r="H25" s="95">
        <f t="shared" si="0"/>
        <v>0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0</v>
      </c>
      <c r="L25" s="104">
        <f>INDEX(AO25:AO28,MATCH(AK25,$AL25:$AL28,0))</f>
        <v>0</v>
      </c>
      <c r="M25" s="103">
        <f>INDEX(AP25:AP28,MATCH(AK25,$AL25:$AL28,0))</f>
        <v>0</v>
      </c>
      <c r="N25" s="123">
        <f>INDEX(AQ25:AQ28,MATCH(AK25,$AL25:$AL28,0))</f>
        <v>0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2</v>
      </c>
      <c r="AK25" s="19">
        <f>MIN(AL25:AL28)</f>
        <v>2.4500000000000002</v>
      </c>
      <c r="AL25" s="20">
        <f>SUM(BD25:BG25)+2.45</f>
        <v>2.4500000000000002</v>
      </c>
      <c r="AM25" s="21" t="str">
        <f>D24</f>
        <v>France</v>
      </c>
      <c r="AN25" s="22">
        <f>SUM(AR25:AU25)</f>
        <v>0</v>
      </c>
      <c r="AO25" s="23">
        <f>E24+E26+F28</f>
        <v>0</v>
      </c>
      <c r="AP25" s="22">
        <f>F24+F26+E28</f>
        <v>0</v>
      </c>
      <c r="AQ25" s="24">
        <f>AO25-AP25</f>
        <v>0</v>
      </c>
      <c r="AR25" s="22" t="s">
        <v>73</v>
      </c>
      <c r="AS25" s="22">
        <f>IF(ISBLANK(E24),0,IF(E24&gt;F24,3,IF(E24=F24,1,0)))</f>
        <v>0</v>
      </c>
      <c r="AT25" s="22">
        <f>IF(ISBLANK(E26),0,IF(E26&gt;F26,3,IF(E26=F26,1,0)))</f>
        <v>0</v>
      </c>
      <c r="AU25" s="22">
        <f>IF(ISBLANK(F28),0,IF(F28&gt;E28,3,IF(F28=E28,1,0)))</f>
        <v>0</v>
      </c>
      <c r="AV25" s="23" t="s">
        <v>73</v>
      </c>
      <c r="AW25" s="22" t="b">
        <f>(10*(AQ25-AQ26)+AO25-AO26&gt;0)</f>
        <v>0</v>
      </c>
      <c r="AX25" s="22" t="b">
        <f>10*(AQ25-AQ27)+AO25-AO27&gt;0</f>
        <v>0</v>
      </c>
      <c r="AY25" s="24" t="b">
        <f>10*(AQ25-AQ28)+AO25-AO28&gt;0</f>
        <v>0</v>
      </c>
      <c r="AZ25" s="23">
        <f>10000*(AS25+AT25)+(E26-F26+E24-F24)*100+(E26+E24)</f>
        <v>0</v>
      </c>
      <c r="BA25" s="22">
        <f>10000*(AS25+AU25)+(E24-F24+F28-E28)*100+(E24+F28)</f>
        <v>0</v>
      </c>
      <c r="BB25" s="22">
        <f>10000*(AT25+AU25)+(F28-E28+E26-F26)*100+(F28+E26)</f>
        <v>0</v>
      </c>
      <c r="BC25" s="24" t="s">
        <v>73</v>
      </c>
      <c r="BD25" s="23" t="s">
        <v>73</v>
      </c>
      <c r="BE25" s="25">
        <f>IF($AN25&gt;$AN26,-0.5,IF($AN26&gt;$AN25,0.5,IF(AW25,-0.5,IF(AV26,0.5,BU25))))</f>
        <v>0</v>
      </c>
      <c r="BF25" s="25">
        <f>IF($AN25&gt;$AN27,-0.5,IF($AN27&gt;$AN25,0.5,IF(AX25,-0.5,IF(AV27,0.5,BV25))))</f>
        <v>0</v>
      </c>
      <c r="BG25" s="26">
        <f>IF($AN25&gt;$AN28,-0.5,IF($AN28&gt;$AN25,0.5,IF(AY25,-0.5,IF(AV28,0.5,BW25))))</f>
        <v>0</v>
      </c>
      <c r="BH25" s="27" t="b">
        <f>AND(AND(AN25=AN26,AN26=AN27,AN27=AN28),AND(AO25=AO26,AO26=AO27,AO27=AO28),AND(AP25=AP26,AP26=AP27,AP27=AP28))</f>
        <v>1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0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 t="str">
        <f>IF(H26=0,"",IF(H26='Résultats officiels'!H26,1,""))</f>
        <v/>
      </c>
      <c r="C26" s="75" t="str">
        <f>IF(H26=0,"",IF(AND(H26='Résultats officiels'!H26,AV!E26='Résultats officiels'!E26,'Résultats officiels'!F26=AV!F26),1,""))</f>
        <v/>
      </c>
      <c r="D26" s="68" t="str">
        <f>D24</f>
        <v>France</v>
      </c>
      <c r="E26" s="149"/>
      <c r="F26" s="149"/>
      <c r="G26" s="73" t="str">
        <f>D25</f>
        <v>Pérou</v>
      </c>
      <c r="H26" s="95">
        <f t="shared" si="0"/>
        <v>0</v>
      </c>
      <c r="I26" s="106">
        <f>AI26</f>
        <v>1</v>
      </c>
      <c r="J26" s="124" t="str">
        <f>INDEX(AM25:AM28,MATCH(AK26,$AL25:$AL28,0))</f>
        <v>Australie</v>
      </c>
      <c r="K26" s="108">
        <f>INDEX(AN25:AN28,MATCH(AK26,$AL25:$AL28,0))</f>
        <v>0</v>
      </c>
      <c r="L26" s="109">
        <f>INDEX(AO25:AO28,MATCH(AK26,$AL25:$AL28,0))</f>
        <v>0</v>
      </c>
      <c r="M26" s="108">
        <f>INDEX(AP25:AP28,MATCH(AK26,$AL25:$AL28,0))</f>
        <v>0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officiels'!U28=AV!U26),"E",""))</f>
        <v/>
      </c>
      <c r="R26" s="98" t="str">
        <f>IF('Résultats officiels'!O26=0,"",IF(AND(U26='Résultats officiels'!U26,'Résultats officiels'!U27=AV!U27),"A",""))</f>
        <v/>
      </c>
      <c r="S26" s="286" t="str">
        <f>IF(O26=0,"",IF(AND(R26="A",O26='Résultats officiels'!O26),1,IF(AND(AV!R27="A",AV!O26='Résultats officiels'!O28),1,"")))</f>
        <v/>
      </c>
      <c r="T26" s="287" t="str">
        <f>IF(O26=0,"",IF(AND(R26="A",O26='Résultats officiels'!O26,V26='Résultats officiels'!V26,'Résultats officiels'!V27=AV!V27),1,IF(AND(AV!R27="A",AV!O26='Résultats officiels'!O28,AV!V26='Résultats officiels'!V28,'Résultats officiels'!V29=AV!V27),1,"")))</f>
        <v/>
      </c>
      <c r="U26" s="125" t="str">
        <f>IF(100*V8+W8&gt;100*V9+W9,U8,IF(100*V8+W8&lt;100*V9+W9,U9,CONCATENATE(U8," ou ",U9)))</f>
        <v>A1 ou B2</v>
      </c>
      <c r="V26" s="150"/>
      <c r="W26" s="100"/>
      <c r="X26" s="95">
        <f>IF(100*V8+W8&gt;100*V9+W9,1,IF(100*V8+W8&lt;100*V9+W9,1,0))</f>
        <v>0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1</v>
      </c>
      <c r="AJ26" s="18">
        <f>ROUND(AK26,0)</f>
        <v>2</v>
      </c>
      <c r="AK26" s="19">
        <f>MAX(MIN(AL25:AL27),MIN(AL25,AL26,AL28),MIN(AL25,AL27,AL28),MIN(AL26:AL28))</f>
        <v>2.46</v>
      </c>
      <c r="AL26" s="28">
        <f>SUM(BD26:BG26)+2.46</f>
        <v>2.46</v>
      </c>
      <c r="AM26" s="21" t="str">
        <f>G24</f>
        <v>Australie</v>
      </c>
      <c r="AN26" s="22">
        <f>SUM(AR26:AU26)</f>
        <v>0</v>
      </c>
      <c r="AO26" s="23">
        <f>F24+F27+E29</f>
        <v>0</v>
      </c>
      <c r="AP26" s="22">
        <f>E24+E27+F29</f>
        <v>0</v>
      </c>
      <c r="AQ26" s="24">
        <f>AO26-AP26</f>
        <v>0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0</v>
      </c>
      <c r="BA26" s="22">
        <f>10000*(AR26+AU26)+(F24-E24+F27-E27)*100+(F24+F27)</f>
        <v>0</v>
      </c>
      <c r="BB26" s="22" t="s">
        <v>73</v>
      </c>
      <c r="BC26" s="24">
        <f>10000*(AT26+AU26)+(F27-E27+E29-F29)*100+(F27+E29)</f>
        <v>0</v>
      </c>
      <c r="BD26" s="29">
        <f>-BE25</f>
        <v>0</v>
      </c>
      <c r="BE26" s="22" t="s">
        <v>73</v>
      </c>
      <c r="BF26" s="25">
        <f>IF($AN26&gt;$AN27,-0.5,IF($AN27&gt;$AN26,0.5,IF(AX26,-0.5,IF(AW27,0.5,BV26))))</f>
        <v>0</v>
      </c>
      <c r="BG26" s="26">
        <f>IF($AN26&gt;$AN28,-0.5,IF($AN28&gt;$AN26,0.5,IF(AY26,-0.5,IF(AW28,0.5,BW26))))</f>
        <v>0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officiels'!H27,AV!E27='Résultats officiels'!E27,'Résultats officiels'!F27=AV!F27),1,""))</f>
        <v/>
      </c>
      <c r="D27" s="68" t="str">
        <f>G25</f>
        <v>Danemark</v>
      </c>
      <c r="E27" s="149"/>
      <c r="F27" s="149"/>
      <c r="G27" s="73" t="str">
        <f>G24</f>
        <v>Australie</v>
      </c>
      <c r="H27" s="95">
        <f t="shared" si="0"/>
        <v>0</v>
      </c>
      <c r="I27" s="106">
        <f>AI27</f>
        <v>1</v>
      </c>
      <c r="J27" s="68" t="str">
        <f>INDEX(AM25:AM28,MATCH(AK27,$AL25:$AL28,0))</f>
        <v>Pérou</v>
      </c>
      <c r="K27" s="111">
        <f>INDEX(AN25:AN28,MATCH(AK27,$AL25:$AL28,0))</f>
        <v>0</v>
      </c>
      <c r="L27" s="112">
        <f>INDEX(AO25:AO28,MATCH(AK27,$AL25:$AL28,0))</f>
        <v>0</v>
      </c>
      <c r="M27" s="111">
        <f>INDEX(AP25:AP28,MATCH(AK27,$AL25:$AL28,0))</f>
        <v>0</v>
      </c>
      <c r="N27" s="113">
        <f>INDEX(AQ25:AQ28,MATCH(AK27,$AL25:$AL28,0))</f>
        <v>0</v>
      </c>
      <c r="O27" s="293"/>
      <c r="P27" s="293"/>
      <c r="Q27" s="97" t="str">
        <f>IF(AND('Résultats officiels'!O26&gt;0,U27='Résultats officiels'!U27),"E",IF(AND('Résultats officiels'!O28&gt;0,'Résultats officiels'!U29=AV!U27),"E",""))</f>
        <v/>
      </c>
      <c r="R27" s="98" t="str">
        <f>IF('Résultats officiels'!O28=0,"",IF(AND(U26='Résultats officiels'!U28,'Résultats officiels'!U29=AV!U27),"A",""))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C1 ou D2</v>
      </c>
      <c r="V27" s="151"/>
      <c r="W27" s="100"/>
      <c r="X27" s="95">
        <f>IF(100*V10+W10&gt;100*V11+W11,1,IF(100*V10+W10&lt;100*V11+W11,1,0))</f>
        <v>0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1</v>
      </c>
      <c r="AJ27" s="18">
        <f>ROUND(AK27,0)</f>
        <v>2</v>
      </c>
      <c r="AK27" s="19">
        <f>MIN(MAX(AL25:AL27),MAX(AL25,AL26,AL28),MAX(AL25,AL27,AL28),MAX(AL26:AL28))</f>
        <v>2.4700000000000002</v>
      </c>
      <c r="AL27" s="28">
        <f>SUM(BD27:BG27)+2.47</f>
        <v>2.4700000000000002</v>
      </c>
      <c r="AM27" s="21" t="str">
        <f>D25</f>
        <v>Pérou</v>
      </c>
      <c r="AN27" s="22">
        <f>SUM(AR27:AU27)</f>
        <v>0</v>
      </c>
      <c r="AO27" s="23">
        <f>E25+F26+F29</f>
        <v>0</v>
      </c>
      <c r="AP27" s="22">
        <f>F25+E26+E29</f>
        <v>0</v>
      </c>
      <c r="AQ27" s="24">
        <f>AO27-AP27</f>
        <v>0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0</v>
      </c>
      <c r="BA27" s="22" t="s">
        <v>73</v>
      </c>
      <c r="BB27" s="22">
        <f>10000*(AR27+AU27)+(E25-F25+F26-E26)*100+(E25+F26)</f>
        <v>0</v>
      </c>
      <c r="BC27" s="24">
        <f>10000*(AS27+AU27)+(E25-F25+F29-E29)*100+(E25+F29)</f>
        <v>0</v>
      </c>
      <c r="BD27" s="29">
        <f>-BF25</f>
        <v>0</v>
      </c>
      <c r="BE27" s="25">
        <f>-BF26</f>
        <v>0</v>
      </c>
      <c r="BF27" s="25" t="s">
        <v>73</v>
      </c>
      <c r="BG27" s="26">
        <f>IF($AN27&gt;$AN28,-0.5,IF($AN28&gt;$AN27,0.5,IF(AY27,-0.5,IF(AX28,0.5,BW27))))</f>
        <v>0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officiels'!H28,AV!E28='Résultats officiels'!E28,'Résultats officiels'!F28=AV!F28),1,""))</f>
        <v/>
      </c>
      <c r="D28" s="68" t="str">
        <f>G25</f>
        <v>Danemark</v>
      </c>
      <c r="E28" s="149"/>
      <c r="F28" s="149"/>
      <c r="G28" s="73" t="str">
        <f>D24</f>
        <v>France</v>
      </c>
      <c r="H28" s="95">
        <f t="shared" si="0"/>
        <v>0</v>
      </c>
      <c r="I28" s="114">
        <f>AI28</f>
        <v>1</v>
      </c>
      <c r="J28" s="71" t="str">
        <f>INDEX(AM25:AM28,MATCH(AK28,$AL25:$AL28,0))</f>
        <v>Danemark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0</v>
      </c>
      <c r="N28" s="117">
        <f>INDEX(AQ25:AQ28,MATCH(AK28,$AL25:$AL28,0))</f>
        <v>0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officiels'!U26=AV!U28),"E",""))</f>
        <v/>
      </c>
      <c r="R28" s="98" t="str">
        <f>IF('Résultats officiels'!O28=0,"",IF(AND(U28='Résultats officiels'!U28,'Résultats officiels'!U29=AV!U29),"A",""))</f>
        <v/>
      </c>
      <c r="S28" s="286" t="str">
        <f>IF(O28=0,"",IF(AND(R28="A",O28='Résultats officiels'!O28),1,IF(AND(AV!R29="A",AV!O28='Résultats officiels'!O26),1,"")))</f>
        <v/>
      </c>
      <c r="T28" s="287" t="str">
        <f>IF(O28=0,"",IF(AND(R28="A",O28='Résultats officiels'!O28,V28='Résultats officiels'!V28,'Résultats officiels'!V29=AV!V29),1,IF(AND(AV!R29="A",AV!O28='Résultats officiels'!O26,AV!V28='Résultats officiels'!V26,'Résultats officiels'!V27=AV!V29),1,"")))</f>
        <v/>
      </c>
      <c r="U28" s="125" t="str">
        <f>IF(100*V12+W12&gt;100*V13+W13,U12,IF(100*V12+W12&lt;100*V13+W13,U13,CONCATENATE(U12," ou ",U13)))</f>
        <v>B1 ou A2</v>
      </c>
      <c r="V28" s="150"/>
      <c r="W28" s="100"/>
      <c r="X28" s="95">
        <f>IF(100*V12+W12&gt;100*V13+W13,1,IF(100*V12+W12&lt;100*V13+W13,1,0))</f>
        <v>0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1</v>
      </c>
      <c r="AJ28" s="18">
        <f>ROUND(AK28,0)</f>
        <v>2</v>
      </c>
      <c r="AK28" s="19">
        <f>MAX(AL25:AL28)</f>
        <v>2.48</v>
      </c>
      <c r="AL28" s="30">
        <f>SUM(BD28:BG28)+2.48</f>
        <v>2.48</v>
      </c>
      <c r="AM28" s="31" t="str">
        <f>G25</f>
        <v>Danemark</v>
      </c>
      <c r="AN28" s="27">
        <f>SUM(AR28:AU28)</f>
        <v>0</v>
      </c>
      <c r="AO28" s="32">
        <f>F25+E27+E28</f>
        <v>0</v>
      </c>
      <c r="AP28" s="27">
        <f>E25+F27+F28</f>
        <v>0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0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0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0</v>
      </c>
      <c r="BB28" s="27">
        <f>10000*(AR28+AT28)+(E28-F28+F25-E25)*100+(E28+F25)</f>
        <v>0</v>
      </c>
      <c r="BC28" s="33">
        <f>10000*(AS28+AT28)+(E27-F27+F25-E25)*100+(E27+F25)</f>
        <v>0</v>
      </c>
      <c r="BD28" s="34">
        <f>-BG25</f>
        <v>0</v>
      </c>
      <c r="BE28" s="35">
        <f>-BG26</f>
        <v>0</v>
      </c>
      <c r="BF28" s="35">
        <f>-BG27</f>
        <v>0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officiels'!H29,AV!E29='Résultats officiels'!E29,'Résultats officiels'!F29=AV!F29),1,""))</f>
        <v/>
      </c>
      <c r="D29" s="71" t="str">
        <f>G24</f>
        <v>Australie</v>
      </c>
      <c r="E29" s="149"/>
      <c r="F29" s="149"/>
      <c r="G29" s="74" t="str">
        <f>D25</f>
        <v>Pérou</v>
      </c>
      <c r="H29" s="95">
        <f t="shared" si="0"/>
        <v>0</v>
      </c>
      <c r="I29" s="118"/>
      <c r="J29" s="119" t="str">
        <f>IF(OR(I27&lt;3,I26&lt;2),"TIRAGE AU SORT !!!"," ")</f>
        <v>TIRAGE AU SORT !!!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officiels'!U27=AV!U29),"E",""))</f>
        <v/>
      </c>
      <c r="R29" s="98" t="str">
        <f>IF('Résultats officiels'!O26=0,"",IF(AND(U28='Résultats officiels'!U26,'Résultats officiels'!U27=AV!U29),"A",""))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D1 ou C2</v>
      </c>
      <c r="V29" s="151"/>
      <c r="W29" s="100"/>
      <c r="X29" s="95">
        <f>IF(100*V14+W14&gt;100*V15+W15,1,IF(100*V14+W14&lt;100*V15+W15,1,0))</f>
        <v>0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officiels'!U32=AV!U30),"E",""))</f>
        <v/>
      </c>
      <c r="R30" s="98" t="str">
        <f>IF('Résultats officiels'!O30=0,"",IF(AND(U30='Résultats officiels'!U30,'Résultats officiels'!U31=AV!U31),"A",""))</f>
        <v/>
      </c>
      <c r="S30" s="286" t="str">
        <f>IF(O30=0,"",IF(AND(R30="A",O30='Résultats officiels'!O30),1,IF(AND(AV!R31="A",AV!O30='Résultats officiels'!O32),1,"")))</f>
        <v/>
      </c>
      <c r="T30" s="287" t="str">
        <f>IF(O30=0,"",IF(AND(R30="A",O30='Résultats officiels'!O30,V30='Résultats officiels'!V30,'Résultats officiels'!V31=AV!V31),1,IF(AND(AV!R31="A",AV!O30='Résultats officiels'!O32,AV!V30='Résultats officiels'!V32,'Résultats officiels'!V33=AV!V31),1,"")))</f>
        <v/>
      </c>
      <c r="U30" s="125" t="str">
        <f>IF(100*V16+W16&gt;100*V17+W17,U16,IF(100*V16+W16&lt;100*V17+W17,U17,CONCATENATE(U16," ou ",U17)))</f>
        <v>E1 ou F2</v>
      </c>
      <c r="V30" s="150"/>
      <c r="W30" s="100"/>
      <c r="X30" s="95">
        <f>IF(100*V16+W16&gt;100*V17+W17,1,IF(100*V16+W16&lt;100*V17+W17,1,0))</f>
        <v>0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officiels'!U33=AV!U31),"E",""))</f>
        <v/>
      </c>
      <c r="R31" s="98" t="str">
        <f>IF('Résultats officiels'!O32=0,"",IF(AND(U30='Résultats officiels'!U32,'Résultats officiels'!U33=AV!U31),"A",""))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G1 ou H2</v>
      </c>
      <c r="V31" s="151"/>
      <c r="W31" s="100"/>
      <c r="X31" s="95">
        <f>IF(100*V18+W18&gt;100*V19+W19,1,IF(100*V18+W18&lt;100*V19+W19,1,0))</f>
        <v>0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officiels'!H32,AV!E32='Résultats officiels'!E32,'Résultats officiels'!F32=AV!F32),1,""))</f>
        <v/>
      </c>
      <c r="D32" s="67" t="s">
        <v>94</v>
      </c>
      <c r="E32" s="217"/>
      <c r="F32" s="217"/>
      <c r="G32" s="72" t="s">
        <v>127</v>
      </c>
      <c r="H32" s="95">
        <f t="shared" si="0"/>
        <v>0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officiels'!U30=AV!U32),"E",""))</f>
        <v/>
      </c>
      <c r="R32" s="98" t="str">
        <f>IF('Résultats officiels'!O32=0,"",IF(AND(U32='Résultats officiels'!U32,'Résultats officiels'!U33=AV!U33),"A",""))</f>
        <v/>
      </c>
      <c r="S32" s="286" t="str">
        <f>IF(O32=0,"",IF(AND(R32="A",O32='Résultats officiels'!O32),1,IF(AND(AV!R33="A",AV!O32='Résultats officiels'!O30),1,"")))</f>
        <v/>
      </c>
      <c r="T32" s="287" t="str">
        <f>IF(O32=0,"",IF(AND(R32="A",O32='Résultats officiels'!O32,V32='Résultats officiels'!V32,'Résultats officiels'!V33=AV!V33),1,IF(AND(AV!R33="A",AV!O32='Résultats officiels'!O30,AV!V32='Résultats officiels'!V30,'Résultats officiels'!V31=AV!V33),1,"")))</f>
        <v/>
      </c>
      <c r="U32" s="125" t="str">
        <f>IF(100*V20+W20&gt;100*V21+W21,U20,IF(100*V20+W20&lt;100*V21+W21,U21,CONCATENATE(U20," ou ",U21)))</f>
        <v>F1 ou E2</v>
      </c>
      <c r="V32" s="150"/>
      <c r="W32" s="100"/>
      <c r="X32" s="95">
        <f>IF(100*V20+W20&gt;100*V21+W21,1,IF(100*V20+W20&lt;100*V21+W21,1,0))</f>
        <v>0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officiels'!H33,AV!E33='Résultats officiels'!E33,'Résultats officiels'!F33=AV!F33),1,""))</f>
        <v/>
      </c>
      <c r="D33" s="68" t="s">
        <v>37</v>
      </c>
      <c r="E33" s="217"/>
      <c r="F33" s="217"/>
      <c r="G33" s="73" t="s">
        <v>97</v>
      </c>
      <c r="H33" s="95">
        <f t="shared" si="0"/>
        <v>0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0</v>
      </c>
      <c r="L33" s="104">
        <f>INDEX(AO33:AO36,MATCH(AK33,$AL33:$AL36,0))</f>
        <v>0</v>
      </c>
      <c r="M33" s="103">
        <f>INDEX(AP33:AP36,MATCH(AK33,$AL33:$AL36,0))</f>
        <v>0</v>
      </c>
      <c r="N33" s="123">
        <f>INDEX(AQ33:AQ36,MATCH(AK33,$AL33:$AL36,0))</f>
        <v>0</v>
      </c>
      <c r="O33" s="293"/>
      <c r="P33" s="293"/>
      <c r="Q33" s="97" t="str">
        <f>IF(AND('Résultats officiels'!O32&gt;0,U33='Résultats officiels'!U33),"E",IF(AND('Résultats officiels'!O30&gt;0,'Résultats officiels'!U31=AV!U33),"E",""))</f>
        <v/>
      </c>
      <c r="R33" s="98" t="str">
        <f>IF('Résultats officiels'!O30=0,"",IF(AND(U32='Résultats officiels'!U30,'Résultats officiels'!U31=AV!U33),"A",""))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H1 ou G2</v>
      </c>
      <c r="V33" s="151"/>
      <c r="W33" s="100"/>
      <c r="X33" s="95">
        <f>IF(100*V22+W22&gt;100*V23+W23,1,IF(100*V22+W22&lt;100*V23+W23,1,0))</f>
        <v>0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2</v>
      </c>
      <c r="AK33" s="19">
        <f>MIN(AL33:AL36)</f>
        <v>2.4500000000000002</v>
      </c>
      <c r="AL33" s="20">
        <f>SUM(BD33:BG33)+2.45</f>
        <v>2.4500000000000002</v>
      </c>
      <c r="AM33" s="21" t="str">
        <f>D32</f>
        <v>Argentine</v>
      </c>
      <c r="AN33" s="22">
        <f>SUM(AR33:AU33)</f>
        <v>0</v>
      </c>
      <c r="AO33" s="23">
        <f>E32+E34+F36</f>
        <v>0</v>
      </c>
      <c r="AP33" s="22">
        <f>F32+F34+E36</f>
        <v>0</v>
      </c>
      <c r="AQ33" s="24">
        <f>AO33-AP33</f>
        <v>0</v>
      </c>
      <c r="AR33" s="22" t="s">
        <v>73</v>
      </c>
      <c r="AS33" s="22">
        <f>IF(ISBLANK(E32),0,IF(E32&gt;F32,3,IF(E32=F32,1,0)))</f>
        <v>0</v>
      </c>
      <c r="AT33" s="22">
        <f>IF(ISBLANK(E34),0,IF(E34&gt;F34,3,IF(E34=F34,1,0)))</f>
        <v>0</v>
      </c>
      <c r="AU33" s="22">
        <f>IF(ISBLANK(F36),0,IF(F36&gt;E36,3,IF(F36=E36,1,0)))</f>
        <v>0</v>
      </c>
      <c r="AV33" s="23" t="s">
        <v>73</v>
      </c>
      <c r="AW33" s="22" t="b">
        <f>(10*(AQ33-AQ34)+AO33-AO34&gt;0)</f>
        <v>0</v>
      </c>
      <c r="AX33" s="22" t="b">
        <f>10*(AQ33-AQ35)+AO33-AO35&gt;0</f>
        <v>0</v>
      </c>
      <c r="AY33" s="24" t="b">
        <f>10*(AQ33-AQ36)+AO33-AO36&gt;0</f>
        <v>0</v>
      </c>
      <c r="AZ33" s="23">
        <f>10000*(AS33+AT33)+(E34-F34+E32-F32)*100+(E34+E32)</f>
        <v>0</v>
      </c>
      <c r="BA33" s="22">
        <f>10000*(AS33+AU33)+(E32-F32+F36-E36)*100+(E32+F36)</f>
        <v>0</v>
      </c>
      <c r="BB33" s="22">
        <f>10000*(AT33+AU33)+(F36-E36+E34-F34)*100+(F36+E34)</f>
        <v>0</v>
      </c>
      <c r="BC33" s="24" t="s">
        <v>73</v>
      </c>
      <c r="BD33" s="23" t="s">
        <v>73</v>
      </c>
      <c r="BE33" s="25">
        <f>IF($AN33&gt;$AN34,-0.5,IF($AN34&gt;$AN33,0.5,IF(AW33,-0.5,IF(AV34,0.5,BU33))))</f>
        <v>0</v>
      </c>
      <c r="BF33" s="25">
        <f>IF($AN33&gt;$AN35,-0.5,IF($AN35&gt;$AN33,0.5,IF(AX33,-0.5,IF(AV35,0.5,BV33))))</f>
        <v>0</v>
      </c>
      <c r="BG33" s="26">
        <f>IF($AN33&gt;$AN36,-0.5,IF($AN36&gt;$AN33,0.5,IF(AY33,-0.5,IF(AV36,0.5,BW33))))</f>
        <v>0</v>
      </c>
      <c r="BH33" s="27" t="b">
        <f>AND(AND(AN33=AN34,AN34=AN35,AN35=AN36),AND(AO33=AO34,AO34=AO35,AO35=AO36),AND(AP33=AP34,AP34=AP35,AP35=AP36))</f>
        <v>1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0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officiels'!H34,AV!E34='Résultats officiels'!E34,'Résultats officiels'!F34=AV!F34),1,""))</f>
        <v/>
      </c>
      <c r="D34" s="68" t="str">
        <f>D32</f>
        <v>Argentine</v>
      </c>
      <c r="E34" s="149"/>
      <c r="F34" s="149"/>
      <c r="G34" s="73" t="str">
        <f>D33</f>
        <v>Croatie</v>
      </c>
      <c r="H34" s="95">
        <f t="shared" si="0"/>
        <v>0</v>
      </c>
      <c r="I34" s="106">
        <f>AI34</f>
        <v>1</v>
      </c>
      <c r="J34" s="124" t="str">
        <f>INDEX(AM33:AM36,MATCH(AK34,$AL33:$AL36,0))</f>
        <v>Islande</v>
      </c>
      <c r="K34" s="108">
        <f>INDEX(AN33:AN36,MATCH(AK34,$AL33:$AL36,0))</f>
        <v>0</v>
      </c>
      <c r="L34" s="109">
        <f>INDEX(AO33:AO36,MATCH(AK34,$AL33:$AL36,0))</f>
        <v>0</v>
      </c>
      <c r="M34" s="108">
        <f>INDEX(AP33:AP36,MATCH(AK34,$AL33:$AL36,0))</f>
        <v>0</v>
      </c>
      <c r="N34" s="110">
        <f>INDEX(AQ33:AQ36,MATCH(AK34,$AL33:$AL36,0))</f>
        <v>0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1</v>
      </c>
      <c r="AJ34" s="18">
        <f>ROUND(AK34,0)</f>
        <v>2</v>
      </c>
      <c r="AK34" s="19">
        <f>MAX(MIN(AL33:AL35),MIN(AL33,AL34,AL36),MIN(AL33,AL35,AL36),MIN(AL34:AL36))</f>
        <v>2.46</v>
      </c>
      <c r="AL34" s="28">
        <f>SUM(BD34:BG34)+2.46</f>
        <v>2.46</v>
      </c>
      <c r="AM34" s="21" t="str">
        <f>G32</f>
        <v>Islande</v>
      </c>
      <c r="AN34" s="22">
        <f>SUM(AR34:AU34)</f>
        <v>0</v>
      </c>
      <c r="AO34" s="23">
        <f>F32+F35+E37</f>
        <v>0</v>
      </c>
      <c r="AP34" s="22">
        <f>E32+E35+F37</f>
        <v>0</v>
      </c>
      <c r="AQ34" s="24">
        <f>AO34-AP34</f>
        <v>0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0</v>
      </c>
      <c r="BA34" s="22">
        <f>10000*(AR34+AU34)+(F32-E32+F35-E35)*100+(F32+F35)</f>
        <v>0</v>
      </c>
      <c r="BB34" s="22" t="s">
        <v>73</v>
      </c>
      <c r="BC34" s="24">
        <f>10000*(AT34+AU34)+(F35-E35+E37-F37)*100+(F35+E37)</f>
        <v>0</v>
      </c>
      <c r="BD34" s="29">
        <f>-BE33</f>
        <v>0</v>
      </c>
      <c r="BE34" s="22" t="s">
        <v>73</v>
      </c>
      <c r="BF34" s="25">
        <f>IF($AN34&gt;$AN35,-0.5,IF($AN35&gt;$AN34,0.5,IF(AX34,-0.5,IF(AW35,0.5,BV34))))</f>
        <v>0</v>
      </c>
      <c r="BG34" s="26">
        <f>IF($AN34&gt;$AN36,-0.5,IF($AN36&gt;$AN34,0.5,IF(AY34,-0.5,IF(AW36,0.5,BW34))))</f>
        <v>0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officiels'!H35,AV!E35='Résultats officiels'!E35,'Résultats officiels'!F35=AV!F35),1,""))</f>
        <v/>
      </c>
      <c r="D35" s="68" t="str">
        <f>G33</f>
        <v>Nigéria</v>
      </c>
      <c r="E35" s="149"/>
      <c r="F35" s="149"/>
      <c r="G35" s="73" t="str">
        <f>G32</f>
        <v>Islande</v>
      </c>
      <c r="H35" s="95">
        <f t="shared" si="0"/>
        <v>0</v>
      </c>
      <c r="I35" s="106">
        <f>AI35</f>
        <v>1</v>
      </c>
      <c r="J35" s="68" t="str">
        <f>INDEX(AM33:AM36,MATCH(AK35,$AL33:$AL36,0))</f>
        <v>Croatie</v>
      </c>
      <c r="K35" s="111">
        <f>INDEX(AN33:AN36,MATCH(AK35,$AL33:$AL36,0))</f>
        <v>0</v>
      </c>
      <c r="L35" s="112">
        <f>INDEX(AO33:AO36,MATCH(AK35,$AL33:$AL36,0))</f>
        <v>0</v>
      </c>
      <c r="M35" s="111">
        <f>INDEX(AP33:AP36,MATCH(AK35,$AL33:$AL36,0))</f>
        <v>0</v>
      </c>
      <c r="N35" s="113">
        <f>INDEX(AQ33:AQ36,MATCH(AK35,$AL33:$AL36,0))</f>
        <v>0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1</v>
      </c>
      <c r="AJ35" s="18">
        <f>ROUND(AK35,0)</f>
        <v>2</v>
      </c>
      <c r="AK35" s="19">
        <f>MIN(MAX(AL33:AL35),MAX(AL33,AL34,AL36),MAX(AL33,AL35,AL36),MAX(AL34:AL36))</f>
        <v>2.4700000000000002</v>
      </c>
      <c r="AL35" s="28">
        <f>SUM(BD35:BG35)+2.47</f>
        <v>2.4700000000000002</v>
      </c>
      <c r="AM35" s="21" t="str">
        <f>D33</f>
        <v>Croatie</v>
      </c>
      <c r="AN35" s="22">
        <f>SUM(AR35:AU35)</f>
        <v>0</v>
      </c>
      <c r="AO35" s="23">
        <f>E33+F34+F37</f>
        <v>0</v>
      </c>
      <c r="AP35" s="22">
        <f>F33+E34+E37</f>
        <v>0</v>
      </c>
      <c r="AQ35" s="24">
        <f>AO35-AP35</f>
        <v>0</v>
      </c>
      <c r="AR35" s="22">
        <f>IF(ISBLANK(F34),0,IF(AT33=3,0,IF(AT33=1,1,3)))</f>
        <v>0</v>
      </c>
      <c r="AS35" s="22">
        <f>IF(ISBLANK(F37),0,IF(F37&gt;E37,3,IF(F37=E37,1,0)))</f>
        <v>0</v>
      </c>
      <c r="AT35" s="22" t="s">
        <v>73</v>
      </c>
      <c r="AU35" s="22">
        <f>IF(ISBLANK(E33),0,IF(E33&gt;F33,3,IF(E33=F33,1,0)))</f>
        <v>0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0</v>
      </c>
      <c r="BA35" s="22" t="s">
        <v>73</v>
      </c>
      <c r="BB35" s="22">
        <f>10000*(AR35+AU35)+(E33-F33+F34-E34)*100+(E33+F34)</f>
        <v>0</v>
      </c>
      <c r="BC35" s="24">
        <f>10000*(AS35+AU35)+(E33-F33+F37-E37)*100+(E33+F37)</f>
        <v>0</v>
      </c>
      <c r="BD35" s="29">
        <f>-BF33</f>
        <v>0</v>
      </c>
      <c r="BE35" s="25">
        <f>-BF34</f>
        <v>0</v>
      </c>
      <c r="BF35" s="25" t="s">
        <v>73</v>
      </c>
      <c r="BG35" s="26">
        <f>IF($AN35&gt;$AN36,-0.5,IF($AN36&gt;$AN35,0.5,IF(AY35,-0.5,IF(AX36,0.5,BW35))))</f>
        <v>0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 t="str">
        <f>IF(H36=0,"",IF(H36='Résultats officiels'!H36,1,""))</f>
        <v/>
      </c>
      <c r="C36" s="75" t="str">
        <f>IF(H36=0,"",IF(AND(H36='Résultats officiels'!H36,AV!E36='Résultats officiels'!E36,'Résultats officiels'!F36=AV!F36),1,""))</f>
        <v/>
      </c>
      <c r="D36" s="68" t="str">
        <f>G33</f>
        <v>Nigéria</v>
      </c>
      <c r="E36" s="149"/>
      <c r="F36" s="149"/>
      <c r="G36" s="73" t="str">
        <f>D32</f>
        <v>Argentine</v>
      </c>
      <c r="H36" s="95">
        <f t="shared" si="0"/>
        <v>0</v>
      </c>
      <c r="I36" s="114">
        <f>AI36</f>
        <v>1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0</v>
      </c>
      <c r="M36" s="115">
        <f>INDEX(AP33:AP36,MATCH(AK36,$AL33:$AL36,0))</f>
        <v>0</v>
      </c>
      <c r="N36" s="117">
        <f>INDEX(AQ33:AQ36,MATCH(AK36,$AL33:$AL36,0))</f>
        <v>0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officiels'!U38=AV!U36),"E",""))</f>
        <v/>
      </c>
      <c r="R36" s="98" t="str">
        <f>IF('Résultats officiels'!O36=0,"",IF(AND(U36='Résultats officiels'!U36,'Résultats officiels'!U37=AV!U37),"A",""))</f>
        <v/>
      </c>
      <c r="S36" s="286" t="str">
        <f>IF(O36=0,"",IF(AND(R36="A",O36='Résultats officiels'!O36),1,IF(AND(AV!R37="A",AV!O36='Résultats officiels'!O38),1,"")))</f>
        <v/>
      </c>
      <c r="T36" s="297" t="str">
        <f>IF(O36=0,"",IF(AND(R36="A",O36='Résultats officiels'!O36,V36='Résultats officiels'!V36,'Résultats officiels'!V37=AV!V37),1,IF(AND(AV!R37="A",AV!O36='Résultats officiels'!O38,AV!V36='Résultats officiels'!V38,'Résultats officiels'!V39=AV!V37),1,"")))</f>
        <v/>
      </c>
      <c r="U36" s="128" t="str">
        <f>IF(100*V26+W26&gt;100*V27+W27,U26,IF(100*V26+W26&lt;100*V27+W27,U27,IF(X27*X26=1,"-",CONCATENATE(U26," ou ",U27))))</f>
        <v>A1 ou B2 ou C1 ou D2</v>
      </c>
      <c r="V36" s="150"/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1</v>
      </c>
      <c r="AJ36" s="18">
        <f>ROUND(AK36,0)</f>
        <v>2</v>
      </c>
      <c r="AK36" s="19">
        <f>MAX(AL33:AL36)</f>
        <v>2.48</v>
      </c>
      <c r="AL36" s="30">
        <f>SUM(BD36:BG36)+2.48</f>
        <v>2.48</v>
      </c>
      <c r="AM36" s="31" t="str">
        <f>G33</f>
        <v>Nigéria</v>
      </c>
      <c r="AN36" s="27">
        <f>SUM(AR36:AU36)</f>
        <v>0</v>
      </c>
      <c r="AO36" s="32">
        <f>F33+E35+E36</f>
        <v>0</v>
      </c>
      <c r="AP36" s="27">
        <f>E33+F35+F36</f>
        <v>0</v>
      </c>
      <c r="AQ36" s="33">
        <f>AO36-AP36</f>
        <v>0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0</v>
      </c>
      <c r="BB36" s="27">
        <f>10000*(AR36+AT36)+(E36-F36+F33-E33)*100+(E36+F33)</f>
        <v>0</v>
      </c>
      <c r="BC36" s="33">
        <f>10000*(AS36+AT36)+(E35-F35+F33-E33)*100+(E35+F33)</f>
        <v>0</v>
      </c>
      <c r="BD36" s="34">
        <f>-BG33</f>
        <v>0</v>
      </c>
      <c r="BE36" s="35">
        <f>-BG34</f>
        <v>0</v>
      </c>
      <c r="BF36" s="35">
        <f>-BG35</f>
        <v>0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officiels'!H37,AV!E37='Résultats officiels'!E37,'Résultats officiels'!F37=AV!F37),1,""))</f>
        <v/>
      </c>
      <c r="D37" s="71" t="str">
        <f>G32</f>
        <v>Islande</v>
      </c>
      <c r="E37" s="149"/>
      <c r="F37" s="149"/>
      <c r="G37" s="74" t="str">
        <f>D33</f>
        <v>Croatie</v>
      </c>
      <c r="H37" s="95">
        <f t="shared" si="0"/>
        <v>0</v>
      </c>
      <c r="I37" s="118"/>
      <c r="J37" s="119" t="str">
        <f>IF(OR(I35&lt;3,I34&lt;2),"TIRAGE AU SORT !!!"," ")</f>
        <v>TIRAGE AU SORT !!!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officiels'!U39=AV!U37),"E",""))</f>
        <v/>
      </c>
      <c r="R37" s="98" t="str">
        <f>IF('Résultats officiels'!O38=0,"",IF(AND(U36='Résultats officiels'!U38,'Résultats officiels'!U39=AV!U37),"A",""))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B1 ou A2 ou D1 ou C2</v>
      </c>
      <c r="V37" s="151"/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officiels'!U36=AV!U38),"E",""))</f>
        <v/>
      </c>
      <c r="R38" s="98" t="str">
        <f>IF('Résultats officiels'!O38=0,"",IF(AND(U38='Résultats officiels'!U38,'Résultats officiels'!U39=AV!U39),"A",""))</f>
        <v/>
      </c>
      <c r="S38" s="286" t="str">
        <f>IF(O38=0,"",IF(AND(R38="A",O38='Résultats officiels'!O38),1,IF(AND(AV!R39="A",AV!O38='Résultats officiels'!O36),1,"")))</f>
        <v/>
      </c>
      <c r="T38" s="297" t="str">
        <f>IF(O38=0,"",IF(AND(R38="A",O38='Résultats officiels'!O38,V38='Résultats officiels'!V38,'Résultats officiels'!V39=AV!V39),1,IF(AND(AV!R39="A",AV!O38='Résultats officiels'!O36,AV!V38='Résultats officiels'!V36,'Résultats officiels'!V37=AV!V39),1,"")))</f>
        <v/>
      </c>
      <c r="U38" s="125" t="str">
        <f>IF(100*V28+W28&gt;100*V29+W29,U28,IF(100*V28+W28&lt;100*V29+W29,U29,IF(X30*X31=1,"-",CONCATENATE(U28," ou ",U29))))</f>
        <v>B1 ou A2 ou D1 ou C2</v>
      </c>
      <c r="V38" s="150"/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officiels'!U37=AV!U39),"E",""))</f>
        <v/>
      </c>
      <c r="R39" s="98" t="str">
        <f>IF('Résultats officiels'!O36=0,"",IF(AND(U38='Résultats officiels'!U36,'Résultats officiels'!U37=AV!U39),"A",""))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F1 ou E2 ou H1 ou G2</v>
      </c>
      <c r="V39" s="151"/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officiels'!H40,AV!E40='Résultats officiels'!E40,'Résultats officiels'!F40=AV!F40),1,""))</f>
        <v/>
      </c>
      <c r="D40" s="67" t="s">
        <v>83</v>
      </c>
      <c r="E40" s="217"/>
      <c r="F40" s="217"/>
      <c r="G40" s="72" t="s">
        <v>128</v>
      </c>
      <c r="H40" s="95">
        <f t="shared" si="0"/>
        <v>0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officiels'!H41,AV!E41='Résultats officiels'!E41,'Résultats officiels'!F41=AV!F41),1,""))</f>
        <v/>
      </c>
      <c r="D41" s="68" t="s">
        <v>36</v>
      </c>
      <c r="E41" s="217"/>
      <c r="F41" s="217"/>
      <c r="G41" s="73" t="s">
        <v>87</v>
      </c>
      <c r="H41" s="95">
        <f t="shared" si="0"/>
        <v>0</v>
      </c>
      <c r="I41" s="101">
        <f>AI41</f>
        <v>1</v>
      </c>
      <c r="J41" s="122" t="str">
        <f>INDEX(AM41:AM44,MATCH(AK41,$AL41:$AL44,0))</f>
        <v>Costa Rica</v>
      </c>
      <c r="K41" s="103">
        <f>INDEX(AN41:AN44,MATCH(AK41,$AL41:$AL44,0))</f>
        <v>0</v>
      </c>
      <c r="L41" s="104">
        <f>INDEX(AO41:AO44,MATCH(AK41,$AL41:$AL44,0))</f>
        <v>0</v>
      </c>
      <c r="M41" s="103">
        <f>INDEX(AP41:AP44,MATCH(AK41,$AL41:$AL44,0))</f>
        <v>0</v>
      </c>
      <c r="N41" s="123">
        <f>INDEX(AQ41:AQ44,MATCH(AK41,$AL41:$AL44,0))</f>
        <v>0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2</v>
      </c>
      <c r="AK41" s="19">
        <f>MIN(AL41:AL44)</f>
        <v>2.4500000000000002</v>
      </c>
      <c r="AL41" s="20">
        <f>SUM(BD41:BG41)+2.45</f>
        <v>2.4500000000000002</v>
      </c>
      <c r="AM41" s="21" t="str">
        <f>D40</f>
        <v>Costa Rica</v>
      </c>
      <c r="AN41" s="22">
        <f>SUM(AR41:AU41)</f>
        <v>0</v>
      </c>
      <c r="AO41" s="23">
        <f>E40+E42+F44</f>
        <v>0</v>
      </c>
      <c r="AP41" s="22">
        <f>F40+F42+E44</f>
        <v>0</v>
      </c>
      <c r="AQ41" s="24">
        <f>AO41-AP41</f>
        <v>0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0</v>
      </c>
      <c r="BA41" s="22">
        <f>10000*(AS41+AU41)+(E40-F40+F44-E44)*100+(E40+F44)</f>
        <v>0</v>
      </c>
      <c r="BB41" s="22">
        <f>10000*(AT41+AU41)+(F44-E44+E42-F42)*100+(F44+E42)</f>
        <v>0</v>
      </c>
      <c r="BC41" s="24" t="s">
        <v>73</v>
      </c>
      <c r="BD41" s="23" t="s">
        <v>73</v>
      </c>
      <c r="BE41" s="25">
        <f>IF($AN41&gt;$AN42,-0.5,IF($AN42&gt;$AN41,0.5,IF(AW41,-0.5,IF(AV42,0.5,BU41))))</f>
        <v>0</v>
      </c>
      <c r="BF41" s="25">
        <f>IF($AN41&gt;$AN43,-0.5,IF($AN43&gt;$AN41,0.5,IF(AX41,-0.5,IF(AV43,0.5,BV41))))</f>
        <v>0</v>
      </c>
      <c r="BG41" s="26">
        <f>IF($AN41&gt;$AN44,-0.5,IF($AN44&gt;$AN41,0.5,IF(AY41,-0.5,IF(AV44,0.5,BW41))))</f>
        <v>0</v>
      </c>
      <c r="BH41" s="27" t="b">
        <f>AND(AND(AN41=AN42,AN42=AN43,AN43=AN44),AND(AO41=AO42,AO42=AO43,AO43=AO44),AND(AP41=AP42,AP42=AP43,AP43=AP44))</f>
        <v>1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0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 t="str">
        <f>IF(H42=0,"",IF(H42='Résultats officiels'!H42,1,""))</f>
        <v/>
      </c>
      <c r="C42" s="75" t="str">
        <f>IF(H42=0,"",IF(AND(H42='Résultats officiels'!H42,AV!E42='Résultats officiels'!E42,'Résultats officiels'!F42=AV!F42),1,""))</f>
        <v/>
      </c>
      <c r="D42" s="68" t="str">
        <f>D40</f>
        <v>Costa Rica</v>
      </c>
      <c r="E42" s="149"/>
      <c r="F42" s="149"/>
      <c r="G42" s="73" t="str">
        <f>D41</f>
        <v>Brésil</v>
      </c>
      <c r="H42" s="95">
        <f t="shared" si="0"/>
        <v>0</v>
      </c>
      <c r="I42" s="106">
        <f>AI42</f>
        <v>1</v>
      </c>
      <c r="J42" s="124" t="str">
        <f>INDEX(AM41:AM44,MATCH(AK42,$AL41:$AL44,0))</f>
        <v>Serbie</v>
      </c>
      <c r="K42" s="108">
        <f>INDEX(AN41:AN44,MATCH(AK42,$AL41:$AL44,0))</f>
        <v>0</v>
      </c>
      <c r="L42" s="109">
        <f>INDEX(AO41:AO44,MATCH(AK42,$AL41:$AL44,0))</f>
        <v>0</v>
      </c>
      <c r="M42" s="108">
        <f>INDEX(AP41:AP44,MATCH(AK42,$AL41:$AL44,0))</f>
        <v>0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1</v>
      </c>
      <c r="AJ42" s="18">
        <f>ROUND(AK42,0)</f>
        <v>2</v>
      </c>
      <c r="AK42" s="19">
        <f>MAX(MIN(AL41:AL43),MIN(AL41,AL42,AL44),MIN(AL41,AL43,AL44),MIN(AL42:AL44))</f>
        <v>2.46</v>
      </c>
      <c r="AL42" s="28">
        <f>SUM(BD42:BG42)+2.46</f>
        <v>2.46</v>
      </c>
      <c r="AM42" s="21" t="str">
        <f>G40</f>
        <v>Serbie</v>
      </c>
      <c r="AN42" s="22">
        <f>SUM(AR42:AU42)</f>
        <v>0</v>
      </c>
      <c r="AO42" s="23">
        <f>F40+F43+E45</f>
        <v>0</v>
      </c>
      <c r="AP42" s="22">
        <f>E40+E43+F45</f>
        <v>0</v>
      </c>
      <c r="AQ42" s="24">
        <f>AO42-AP42</f>
        <v>0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0</v>
      </c>
      <c r="BA42" s="22">
        <f>10000*(AR42+AU42)+(F40-E40+F43-E43)*100+(F40+F43)</f>
        <v>0</v>
      </c>
      <c r="BB42" s="22" t="s">
        <v>73</v>
      </c>
      <c r="BC42" s="24">
        <f>10000*(AT42+AU42)+(F43-E43+E45-F45)*100+(F43+E45)</f>
        <v>0</v>
      </c>
      <c r="BD42" s="29">
        <f>-BE41</f>
        <v>0</v>
      </c>
      <c r="BE42" s="22" t="s">
        <v>73</v>
      </c>
      <c r="BF42" s="25">
        <f>IF($AN42&gt;$AN43,-0.5,IF($AN43&gt;$AN42,0.5,IF(AX42,-0.5,IF(AW43,0.5,BV42))))</f>
        <v>0</v>
      </c>
      <c r="BG42" s="26">
        <f>IF($AN42&gt;$AN44,-0.5,IF($AN44&gt;$AN42,0.5,IF(AY42,-0.5,IF(AW44,0.5,BW42))))</f>
        <v>0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officiels'!H43,AV!E43='Résultats officiels'!E43,'Résultats officiels'!F43=AV!F43),1,""))</f>
        <v/>
      </c>
      <c r="D43" s="68" t="str">
        <f>G41</f>
        <v>Suisse</v>
      </c>
      <c r="E43" s="149"/>
      <c r="F43" s="149"/>
      <c r="G43" s="73" t="str">
        <f>G40</f>
        <v>Serbie</v>
      </c>
      <c r="H43" s="95">
        <f t="shared" si="0"/>
        <v>0</v>
      </c>
      <c r="I43" s="106">
        <f>AI43</f>
        <v>1</v>
      </c>
      <c r="J43" s="68" t="str">
        <f>INDEX(AM41:AM44,MATCH(AK43,$AL41:$AL44,0))</f>
        <v>Brésil</v>
      </c>
      <c r="K43" s="111">
        <f>INDEX(AN41:AN44,MATCH(AK43,$AL41:$AL44,0))</f>
        <v>0</v>
      </c>
      <c r="L43" s="112">
        <f>INDEX(AO41:AO44,MATCH(AK43,$AL41:$AL44,0))</f>
        <v>0</v>
      </c>
      <c r="M43" s="111">
        <f>INDEX(AP41:AP44,MATCH(AK43,$AL41:$AL44,0))</f>
        <v>0</v>
      </c>
      <c r="N43" s="113">
        <f>INDEX(AQ41:AQ44,MATCH(AK43,$AL41:$AL44,0))</f>
        <v>0</v>
      </c>
      <c r="O43" s="173"/>
      <c r="P43" s="173"/>
      <c r="Q43" s="97" t="str">
        <f>IF(AND('Résultats officiels'!O41&gt;0,U43='Résultats officiels'!U43),"E",IF(AND('Résultats officiels'!O41&gt;0,'Résultats officiels'!U44=AV!U43),"E",""))</f>
        <v/>
      </c>
      <c r="R43" s="98" t="str">
        <f>IF('Résultats officiels'!O41=0,"",IF(AND(U43='Résultats officiels'!U43,'Résultats officiels'!U44=AV!U44),"A",""))</f>
        <v/>
      </c>
      <c r="S43" s="286" t="str">
        <f>IF(O41=0,"",IF(AND(R43="A",O41='Résultats officiels'!O41),1,IF(AND(AV!R44="A",AV!O41='Résultats officiels'!O41),1,"")))</f>
        <v/>
      </c>
      <c r="T43" s="287" t="str">
        <f>IF(O41=0,"",IF(AND(R43="A",O41='Résultats officiels'!O41,V43='Résultats officiels'!V43,'Résultats officiels'!V44=AV!V44),1,IF(AND(AV!R44="A",AV!O41='Résultats officiels'!O41,AV!V43='Résultats officiels'!V44,'Résultats officiels'!V43=AV!V44),1,"")))</f>
        <v/>
      </c>
      <c r="U43" s="125" t="str">
        <f>IF(100*V36+W36&gt;100*V37+W37,U36,IF(100*V36+W36&lt;100*V37+W37,U37," - "))</f>
        <v xml:space="preserve"> - </v>
      </c>
      <c r="V43" s="150"/>
      <c r="W43" s="100"/>
      <c r="X43" s="147" t="str">
        <f>IF(AND('Résultats officiels'!X41&gt;0,AA43='Résultats officiels'!AA43),"E",IF(AND('Résultats officiels'!X41&gt;0,'Résultats officiels'!AA44=AV!AA43),"E",""))</f>
        <v/>
      </c>
      <c r="Y43" s="286" t="str">
        <f>IF(X41=0,"",IF(AND(X45="A",X41='Résultats officiels'!X41),1,IF(AND(X46="A",AV!X41='Résultats officiels'!X41),1,"")))</f>
        <v/>
      </c>
      <c r="Z43" s="287" t="str">
        <f>IF(X41=0,"",IF(AND(X45="A",X41='Résultats officiels'!X41,AB43='Résultats officiels'!AB43,'Résultats officiels'!AB44=AV!AB44),1,IF(AND(AV!X46="A",AV!X41='Résultats officiels'!X41,AV!AB43='Résultats officiels'!AB44,'Résultats officiels'!AB43=AV!AB44),1,"")))</f>
        <v/>
      </c>
      <c r="AA43" s="100" t="str">
        <f>IF(100*V36+W36&gt;100*V37+W37,U37,IF(100*V36+W36&lt;100*V37+W37,U36," - "))</f>
        <v xml:space="preserve"> - </v>
      </c>
      <c r="AB43" s="149"/>
      <c r="AC43" s="100"/>
      <c r="AD43" s="80"/>
      <c r="AE43" s="80"/>
      <c r="AF43" s="1"/>
      <c r="AG43" s="1"/>
      <c r="AH43" s="1"/>
      <c r="AI43" s="17">
        <f>IF(ROUND(AK43,0)=ROUND(AK42,0),AI42,3)</f>
        <v>1</v>
      </c>
      <c r="AJ43" s="18">
        <f>ROUND(AK43,0)</f>
        <v>2</v>
      </c>
      <c r="AK43" s="19">
        <f>MIN(MAX(AL41:AL43),MAX(AL41,AL42,AL44),MAX(AL41,AL43,AL44),MAX(AL42:AL44))</f>
        <v>2.4700000000000002</v>
      </c>
      <c r="AL43" s="28">
        <f>SUM(BD43:BG43)+2.47</f>
        <v>2.4700000000000002</v>
      </c>
      <c r="AM43" s="21" t="str">
        <f>D41</f>
        <v>Brésil</v>
      </c>
      <c r="AN43" s="22">
        <f>SUM(AR43:AU43)</f>
        <v>0</v>
      </c>
      <c r="AO43" s="23">
        <f>E41+F42+F45</f>
        <v>0</v>
      </c>
      <c r="AP43" s="22">
        <f>F41+E42+E45</f>
        <v>0</v>
      </c>
      <c r="AQ43" s="24">
        <f>AO43-AP43</f>
        <v>0</v>
      </c>
      <c r="AR43" s="22">
        <f>IF(ISBLANK(F42),0,IF(AT41=3,0,IF(AT41=1,1,3)))</f>
        <v>0</v>
      </c>
      <c r="AS43" s="22">
        <f>IF(ISBLANK(F45),0,IF(F45&gt;E45,3,IF(F45=E45,1,0)))</f>
        <v>0</v>
      </c>
      <c r="AT43" s="22" t="s">
        <v>73</v>
      </c>
      <c r="AU43" s="22">
        <f>IF(ISBLANK(E41),0,IF(E41&gt;F41,3,IF(E41=F41,1,0)))</f>
        <v>0</v>
      </c>
      <c r="AV43" s="23" t="b">
        <f>10*(AQ41-AQ43)+AO41-AO43&lt;0</f>
        <v>0</v>
      </c>
      <c r="AW43" s="22" t="b">
        <f>10*(AQ42-AQ43)+AO42-AO43&lt;0</f>
        <v>0</v>
      </c>
      <c r="AX43" s="22" t="s">
        <v>73</v>
      </c>
      <c r="AY43" s="24" t="b">
        <f>10*(AQ43-AQ44)+AO43-AO44&gt;0</f>
        <v>0</v>
      </c>
      <c r="AZ43" s="23">
        <f>10000*(AR43+AS43)+(F42-E42+F45-E45)*100+(F42+F45)</f>
        <v>0</v>
      </c>
      <c r="BA43" s="22" t="s">
        <v>73</v>
      </c>
      <c r="BB43" s="22">
        <f>10000*(AR43+AU43)+(E41-F41+F42-E42)*100+(E41+F42)</f>
        <v>0</v>
      </c>
      <c r="BC43" s="24">
        <f>10000*(AS43+AU43)+(E41-F41+F45-E45)*100+(E41+F45)</f>
        <v>0</v>
      </c>
      <c r="BD43" s="29">
        <f>-BF41</f>
        <v>0</v>
      </c>
      <c r="BE43" s="25">
        <f>-BF42</f>
        <v>0</v>
      </c>
      <c r="BF43" s="25" t="s">
        <v>73</v>
      </c>
      <c r="BG43" s="26">
        <f>IF($AN43&gt;$AN44,-0.5,IF($AN44&gt;$AN43,0.5,IF(AY43,-0.5,IF(AX44,0.5,BW43))))</f>
        <v>0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officiels'!H44,AV!E44='Résultats officiels'!E44,'Résultats officiels'!F44=AV!F44),1,""))</f>
        <v/>
      </c>
      <c r="D44" s="68" t="str">
        <f>G41</f>
        <v>Suisse</v>
      </c>
      <c r="E44" s="149"/>
      <c r="F44" s="149"/>
      <c r="G44" s="73" t="str">
        <f>D40</f>
        <v>Costa Rica</v>
      </c>
      <c r="H44" s="95">
        <f t="shared" si="0"/>
        <v>0</v>
      </c>
      <c r="I44" s="114">
        <f>AI44</f>
        <v>1</v>
      </c>
      <c r="J44" s="71" t="str">
        <f>INDEX(AM41:AM44,MATCH(AK44,$AL41:$AL44,0))</f>
        <v>Suisse</v>
      </c>
      <c r="K44" s="115">
        <f>INDEX(AN41:AN44,MATCH(AK44,$AL41:$AL44,0))</f>
        <v>0</v>
      </c>
      <c r="L44" s="116">
        <f>INDEX(AO41:AO44,MATCH(AK44,$AL41:$AL44,0))</f>
        <v>0</v>
      </c>
      <c r="M44" s="115">
        <f>INDEX(AP41:AP44,MATCH(AK44,$AL41:$AL44,0))</f>
        <v>0</v>
      </c>
      <c r="N44" s="117">
        <f>INDEX(AQ41:AQ44,MATCH(AK44,$AL41:$AL44,0))</f>
        <v>0</v>
      </c>
      <c r="O44" s="173"/>
      <c r="P44" s="173"/>
      <c r="Q44" s="97" t="str">
        <f>IF(AND('Résultats officiels'!O41&gt;0,U44='Résultats officiels'!U44),"E",IF(AND('Résultats officiels'!O41&gt;0,'Résultats officiels'!U43=AV!U44),"E",""))</f>
        <v/>
      </c>
      <c r="R44" s="98" t="str">
        <f>IF('Résultats officiels'!O41=0,"",IF(AND(U43='Résultats officiels'!U44,'Résultats officiels'!U43=AV!U44),"A",""))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 xml:space="preserve"> - </v>
      </c>
      <c r="V44" s="151"/>
      <c r="W44" s="100"/>
      <c r="X44" s="147" t="str">
        <f>IF(AND('Résultats officiels'!X41&gt;0,AA44='Résultats officiels'!AA44),"E",IF(AND('Résultats officiels'!X41&gt;0,'Résultats officiels'!AA43=AV!AA44),"E",""))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 xml:space="preserve"> - </v>
      </c>
      <c r="AB44" s="151"/>
      <c r="AC44" s="100"/>
      <c r="AD44" s="80"/>
      <c r="AE44" s="80"/>
      <c r="AF44" s="1"/>
      <c r="AG44" s="1"/>
      <c r="AH44" s="1"/>
      <c r="AI44" s="17">
        <f>IF(ROUND(AK44,0)=ROUND(AK43,0),AI43,4)</f>
        <v>1</v>
      </c>
      <c r="AJ44" s="18">
        <f>ROUND(AK44,0)</f>
        <v>2</v>
      </c>
      <c r="AK44" s="19">
        <f>MAX(AL41:AL44)</f>
        <v>2.48</v>
      </c>
      <c r="AL44" s="30">
        <f>SUM(BD44:BG44)+2.48</f>
        <v>2.48</v>
      </c>
      <c r="AM44" s="31" t="str">
        <f>G41</f>
        <v>Suisse</v>
      </c>
      <c r="AN44" s="27">
        <f>SUM(AR44:AU44)</f>
        <v>0</v>
      </c>
      <c r="AO44" s="32">
        <f>F41+E43+E44</f>
        <v>0</v>
      </c>
      <c r="AP44" s="27">
        <f>E41+F43+F44</f>
        <v>0</v>
      </c>
      <c r="AQ44" s="33">
        <f>AO44-AP44</f>
        <v>0</v>
      </c>
      <c r="AR44" s="27">
        <f>IF(ISBLANK(E44),0,IF(AU41=3,0,IF(AU41=1,1,3)))</f>
        <v>0</v>
      </c>
      <c r="AS44" s="27">
        <f>IF(ISBLANK(E43),0,IF(AU42=3,0,IF(AU42=1,1,3)))</f>
        <v>0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0</v>
      </c>
      <c r="AW44" s="27" t="b">
        <f>10*(AQ42-AQ44)+AO42-AO44&lt;0</f>
        <v>0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0</v>
      </c>
      <c r="BB44" s="27">
        <f>10000*(AR44+AT44)+(E44-F44+F41-E41)*100+(E44+F41)</f>
        <v>0</v>
      </c>
      <c r="BC44" s="33">
        <f>10000*(AS44+AT44)+(E43-F43+F41-E41)*100+(E43+F41)</f>
        <v>0</v>
      </c>
      <c r="BD44" s="34">
        <f>-BG41</f>
        <v>0</v>
      </c>
      <c r="BE44" s="35">
        <f>-BG42</f>
        <v>0</v>
      </c>
      <c r="BF44" s="35">
        <f>-BG43</f>
        <v>0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 t="str">
        <f>IF(H45=0,"",IF(H45='Résultats officiels'!H45,1,""))</f>
        <v/>
      </c>
      <c r="C45" s="75" t="str">
        <f>IF(H45=0,"",IF(AND(H45='Résultats officiels'!H45,AV!E45='Résultats officiels'!E45,'Résultats officiels'!F45=AV!F45),1,""))</f>
        <v/>
      </c>
      <c r="D45" s="71" t="str">
        <f>G40</f>
        <v>Serbie</v>
      </c>
      <c r="E45" s="149"/>
      <c r="F45" s="149"/>
      <c r="G45" s="74" t="str">
        <f>D41</f>
        <v>Brésil</v>
      </c>
      <c r="H45" s="95">
        <f t="shared" si="0"/>
        <v>0</v>
      </c>
      <c r="I45" s="118"/>
      <c r="J45" s="119" t="str">
        <f>IF(OR(I43&lt;3,I42&lt;2),"TIRAGE AU SORT !!!"," ")</f>
        <v>TIRAGE AU SORT !!!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officiels'!AA44=AV!AA44),"A",""))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officiels'!U46=AV!U46),"C","")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-</v>
      </c>
      <c r="V46" s="130"/>
      <c r="W46" s="95"/>
      <c r="X46" s="148" t="str">
        <f>IF('Résultats officiels'!X41=0,"",IF(AND(AA43='Résultats officiels'!AA44,'Résultats officiels'!AA43=AV!AA44),"A",""))</f>
        <v/>
      </c>
      <c r="Y46" s="288" t="s">
        <v>92</v>
      </c>
      <c r="Z46" s="257"/>
      <c r="AA46" s="282" t="str">
        <f>IF(100*V43+W43&gt;100*V44+W44,U44,IF(100*V44+W44&gt;100*V43+W43,U43,"-"))</f>
        <v>-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officiels'!AA46=AV!AA46),"S","")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officiels'!H48,AV!E48='Résultats officiels'!E48,'Résultats officiels'!F48=AV!F48),1,""))</f>
        <v/>
      </c>
      <c r="D48" s="67" t="s">
        <v>100</v>
      </c>
      <c r="E48" s="217"/>
      <c r="F48" s="217"/>
      <c r="G48" s="72" t="s">
        <v>72</v>
      </c>
      <c r="H48" s="95">
        <f t="shared" si="0"/>
        <v>0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-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officiels'!H49,AV!E49='Résultats officiels'!E49,'Résultats officiels'!F49=AV!F49),1,""))</f>
        <v/>
      </c>
      <c r="D49" s="68" t="s">
        <v>129</v>
      </c>
      <c r="E49" s="217"/>
      <c r="F49" s="217"/>
      <c r="G49" s="73" t="s">
        <v>105</v>
      </c>
      <c r="H49" s="95">
        <f t="shared" si="0"/>
        <v>0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0</v>
      </c>
      <c r="L49" s="104">
        <f>INDEX(AO49:AO52,MATCH(AK49,$AL49:$AL52,0))</f>
        <v>0</v>
      </c>
      <c r="M49" s="103">
        <f>INDEX(AP49:AP52,MATCH(AK49,$AL49:$AL52,0))</f>
        <v>0</v>
      </c>
      <c r="N49" s="123">
        <f>INDEX(AQ49:AQ52,MATCH(AK49,$AL49:$AL52,0))</f>
        <v>0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2</v>
      </c>
      <c r="AK49" s="19">
        <f>MIN(AL49:AL52)</f>
        <v>2.4500000000000002</v>
      </c>
      <c r="AL49" s="20">
        <f>SUM(BD49:BG49)+2.45</f>
        <v>2.4500000000000002</v>
      </c>
      <c r="AM49" s="21" t="str">
        <f>D48</f>
        <v>Allemagne</v>
      </c>
      <c r="AN49" s="22">
        <f>SUM(AR49:AU49)</f>
        <v>0</v>
      </c>
      <c r="AO49" s="23">
        <f>E48+E50+F52</f>
        <v>0</v>
      </c>
      <c r="AP49" s="22">
        <f>F48+F50+E52</f>
        <v>0</v>
      </c>
      <c r="AQ49" s="24">
        <f>AO49-AP49</f>
        <v>0</v>
      </c>
      <c r="AR49" s="22" t="s">
        <v>73</v>
      </c>
      <c r="AS49" s="22">
        <f>IF(ISBLANK(E48),0,IF(E48&gt;F48,3,IF(E48=F48,1,0)))</f>
        <v>0</v>
      </c>
      <c r="AT49" s="22">
        <f>IF(ISBLANK(E50),0,IF(E50&gt;F50,3,IF(E50=F50,1,0)))</f>
        <v>0</v>
      </c>
      <c r="AU49" s="22">
        <f>IF(ISBLANK(F52),0,IF(F52&gt;E52,3,IF(F52=E52,1,0)))</f>
        <v>0</v>
      </c>
      <c r="AV49" s="23" t="s">
        <v>73</v>
      </c>
      <c r="AW49" s="22" t="b">
        <f>(10*(AQ49-AQ50)+AO49-AO50&gt;0)</f>
        <v>0</v>
      </c>
      <c r="AX49" s="22" t="b">
        <f>10*(AQ49-AQ51)+AO49-AO51&gt;0</f>
        <v>0</v>
      </c>
      <c r="AY49" s="24" t="b">
        <f>10*(AQ49-AQ52)+AO49-AO52&gt;0</f>
        <v>0</v>
      </c>
      <c r="AZ49" s="23">
        <f>10000*(AS49+AT49)+(E50-F50+E48-F48)*100+(E50+E48)</f>
        <v>0</v>
      </c>
      <c r="BA49" s="22">
        <f>10000*(AS49+AU49)+(E48-F48+F52-E52)*100+(E48+F52)</f>
        <v>0</v>
      </c>
      <c r="BB49" s="22">
        <f>10000*(AT49+AU49)+(F52-E52+E50-F50)*100+(F52+E50)</f>
        <v>0</v>
      </c>
      <c r="BC49" s="24" t="s">
        <v>73</v>
      </c>
      <c r="BD49" s="23" t="s">
        <v>73</v>
      </c>
      <c r="BE49" s="25">
        <f>IF($AN49&gt;$AN50,-0.5,IF($AN50&gt;$AN49,0.5,IF(AW49,-0.5,IF(AV50,0.5,BU49))))</f>
        <v>0</v>
      </c>
      <c r="BF49" s="25">
        <f>IF($AN49&gt;$AN51,-0.5,IF($AN51&gt;$AN49,0.5,IF(AX49,-0.5,IF(AV51,0.5,BV49))))</f>
        <v>0</v>
      </c>
      <c r="BG49" s="26">
        <f>IF($AN49&gt;$AN52,-0.5,IF($AN52&gt;$AN49,0.5,IF(AY49,-0.5,IF(AV52,0.5,BW49))))</f>
        <v>0</v>
      </c>
      <c r="BH49" s="27" t="b">
        <f>AND(AND(AN49=AN50,AN50=AN51,AN51=AN52),AND(AO49=AO50,AO50=AO51,AO51=AO52),AND(AP49=AP50,AP50=AP51,AP51=AP52))</f>
        <v>1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0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 t="str">
        <f>IF(H50=0,"",IF(H50='Résultats officiels'!H50,1,""))</f>
        <v/>
      </c>
      <c r="C50" s="75" t="str">
        <f>IF(H50=0,"",IF(AND(H50='Résultats officiels'!H50,AV!E50='Résultats officiels'!E50,'Résultats officiels'!F50=AV!F50),1,""))</f>
        <v/>
      </c>
      <c r="D50" s="68" t="str">
        <f>D48</f>
        <v>Allemagne</v>
      </c>
      <c r="E50" s="149"/>
      <c r="F50" s="149"/>
      <c r="G50" s="73" t="str">
        <f>D49</f>
        <v>Suède</v>
      </c>
      <c r="H50" s="95">
        <f t="shared" si="0"/>
        <v>0</v>
      </c>
      <c r="I50" s="106">
        <f>AI50</f>
        <v>1</v>
      </c>
      <c r="J50" s="124" t="str">
        <f>INDEX(AM49:AM52,MATCH(AK50,$AL49:$AL52,0))</f>
        <v>Mexique</v>
      </c>
      <c r="K50" s="108">
        <f>INDEX(AN49:AN52,MATCH(AK50,$AL49:$AL52,0))</f>
        <v>0</v>
      </c>
      <c r="L50" s="109">
        <f>INDEX(AO49:AO52,MATCH(AK50,$AL49:$AL52,0))</f>
        <v>0</v>
      </c>
      <c r="M50" s="108">
        <f>INDEX(AP49:AP52,MATCH(AK50,$AL49:$AL52,0))</f>
        <v>0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-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1</v>
      </c>
      <c r="AJ50" s="18">
        <f>ROUND(AK50,0)</f>
        <v>2</v>
      </c>
      <c r="AK50" s="19">
        <f>MAX(MIN(AL49:AL51),MIN(AL49,AL50,AL52),MIN(AL49,AL51,AL52),MIN(AL50:AL52))</f>
        <v>2.46</v>
      </c>
      <c r="AL50" s="28">
        <f>SUM(BD50:BG50)+2.46</f>
        <v>2.46</v>
      </c>
      <c r="AM50" s="21" t="str">
        <f>G48</f>
        <v>Mexique</v>
      </c>
      <c r="AN50" s="22">
        <f>SUM(AR50:AU50)</f>
        <v>0</v>
      </c>
      <c r="AO50" s="23">
        <f>F48+F51+E53</f>
        <v>0</v>
      </c>
      <c r="AP50" s="22">
        <f>E48+E51+F53</f>
        <v>0</v>
      </c>
      <c r="AQ50" s="24">
        <f>AO50-AP50</f>
        <v>0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0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0</v>
      </c>
      <c r="AZ50" s="23">
        <f>10000*(AR50+AT50)+(F48-E48+E53-F53)*100+(F48+E53)</f>
        <v>0</v>
      </c>
      <c r="BA50" s="22">
        <f>10000*(AR50+AU50)+(F48-E48+F51-E51)*100+(F48+F51)</f>
        <v>0</v>
      </c>
      <c r="BB50" s="22" t="s">
        <v>73</v>
      </c>
      <c r="BC50" s="24">
        <f>10000*(AT50+AU50)+(F51-E51+E53-F53)*100+(F51+E53)</f>
        <v>0</v>
      </c>
      <c r="BD50" s="29">
        <f>-BE49</f>
        <v>0</v>
      </c>
      <c r="BE50" s="22" t="s">
        <v>73</v>
      </c>
      <c r="BF50" s="25">
        <f>IF($AN50&gt;$AN51,-0.5,IF($AN51&gt;$AN50,0.5,IF(AX50,-0.5,IF(AW51,0.5,BV50))))</f>
        <v>0</v>
      </c>
      <c r="BG50" s="26">
        <f>IF($AN50&gt;$AN52,-0.5,IF($AN52&gt;$AN50,0.5,IF(AY50,-0.5,IF(AW52,0.5,BW50))))</f>
        <v>0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officiels'!H51,AV!E51='Résultats officiels'!E51,'Résultats officiels'!F51=AV!F51),1,""))</f>
        <v/>
      </c>
      <c r="D51" s="68" t="str">
        <f>G49</f>
        <v>Corée du Sud</v>
      </c>
      <c r="E51" s="149"/>
      <c r="F51" s="149"/>
      <c r="G51" s="73" t="str">
        <f>G48</f>
        <v>Mexique</v>
      </c>
      <c r="H51" s="95">
        <f t="shared" si="0"/>
        <v>0</v>
      </c>
      <c r="I51" s="106">
        <f>AI51</f>
        <v>1</v>
      </c>
      <c r="J51" s="68" t="str">
        <f>INDEX(AM49:AM52,MATCH(AK51,$AL49:$AL52,0))</f>
        <v>Suède</v>
      </c>
      <c r="K51" s="111">
        <f>INDEX(AN49:AN52,MATCH(AK51,$AL49:$AL52,0))</f>
        <v>0</v>
      </c>
      <c r="L51" s="112">
        <f>INDEX(AO49:AO52,MATCH(AK51,$AL49:$AL52,0))</f>
        <v>0</v>
      </c>
      <c r="M51" s="111">
        <f>INDEX(AP49:AP52,MATCH(AK51,$AL49:$AL52,0))</f>
        <v>0</v>
      </c>
      <c r="N51" s="113">
        <f>INDEX(AQ49:AQ52,MATCH(AK51,$AL49:$AL52,0))</f>
        <v>0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0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1</v>
      </c>
      <c r="AJ51" s="18">
        <f>ROUND(AK51,0)</f>
        <v>2</v>
      </c>
      <c r="AK51" s="19">
        <f>MIN(MAX(AL49:AL51),MAX(AL49,AL50,AL52),MAX(AL49,AL51,AL52),MAX(AL50:AL52))</f>
        <v>2.4700000000000002</v>
      </c>
      <c r="AL51" s="28">
        <f>SUM(BD51:BG51)+2.47</f>
        <v>2.4700000000000002</v>
      </c>
      <c r="AM51" s="21" t="str">
        <f>D49</f>
        <v>Suède</v>
      </c>
      <c r="AN51" s="22">
        <f>SUM(AR51:AU51)</f>
        <v>0</v>
      </c>
      <c r="AO51" s="23">
        <f>E49+F50+F53</f>
        <v>0</v>
      </c>
      <c r="AP51" s="22">
        <f>F49+E50+E53</f>
        <v>0</v>
      </c>
      <c r="AQ51" s="24">
        <f>AO51-AP51</f>
        <v>0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0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0</v>
      </c>
      <c r="AZ51" s="23">
        <f>10000*(AR51+AS51)+(F50-E50+F53-E53)*100+(F50+F53)</f>
        <v>0</v>
      </c>
      <c r="BA51" s="22" t="s">
        <v>73</v>
      </c>
      <c r="BB51" s="22">
        <f>10000*(AR51+AU51)+(E49-F49+F50-E50)*100+(E49+F50)</f>
        <v>0</v>
      </c>
      <c r="BC51" s="24">
        <f>10000*(AS51+AU51)+(E49-F49+F53-E53)*100+(E49+F53)</f>
        <v>0</v>
      </c>
      <c r="BD51" s="29">
        <f>-BF49</f>
        <v>0</v>
      </c>
      <c r="BE51" s="25">
        <f>-BF50</f>
        <v>0</v>
      </c>
      <c r="BF51" s="25" t="s">
        <v>73</v>
      </c>
      <c r="BG51" s="26">
        <f>IF($AN51&gt;$AN52,-0.5,IF($AN52&gt;$AN51,0.5,IF(AY51,-0.5,IF(AX52,0.5,BW51))))</f>
        <v>0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officiels'!H52,AV!E52='Résultats officiels'!E52,'Résultats officiels'!F52=AV!F52),1,""))</f>
        <v/>
      </c>
      <c r="D52" s="68" t="str">
        <f>G49</f>
        <v>Corée du Sud</v>
      </c>
      <c r="E52" s="149"/>
      <c r="F52" s="149"/>
      <c r="G52" s="73" t="str">
        <f>D48</f>
        <v>Allemagne</v>
      </c>
      <c r="H52" s="95">
        <f t="shared" si="0"/>
        <v>0</v>
      </c>
      <c r="I52" s="114">
        <f>AI52</f>
        <v>1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0</v>
      </c>
      <c r="M52" s="115">
        <f>INDEX(AP49:AP52,MATCH(AK52,$AL49:$AL52,0))</f>
        <v>0</v>
      </c>
      <c r="N52" s="117">
        <f>INDEX(AQ49:AQ52,MATCH(AK52,$AL49:$AL52,0))</f>
        <v>0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1</v>
      </c>
      <c r="AJ52" s="18">
        <f>ROUND(AK52,0)</f>
        <v>2</v>
      </c>
      <c r="AK52" s="19">
        <f>MAX(AL49:AL52)</f>
        <v>2.48</v>
      </c>
      <c r="AL52" s="30">
        <f>SUM(BD52:BG52)+2.48</f>
        <v>2.48</v>
      </c>
      <c r="AM52" s="31" t="str">
        <f>G49</f>
        <v>Corée du Sud</v>
      </c>
      <c r="AN52" s="27">
        <f>SUM(AR52:AU52)</f>
        <v>0</v>
      </c>
      <c r="AO52" s="32">
        <f>F49+E51+E52</f>
        <v>0</v>
      </c>
      <c r="AP52" s="27">
        <f>E49+F51+F52</f>
        <v>0</v>
      </c>
      <c r="AQ52" s="33">
        <f>AO52-AP52</f>
        <v>0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0</v>
      </c>
      <c r="BB52" s="27">
        <f>10000*(AR52+AT52)+(E52-F52+F49-E49)*100+(E52+F49)</f>
        <v>0</v>
      </c>
      <c r="BC52" s="33">
        <f>10000*(AS52+AT52)+(E51-F51+F49-E49)*100+(E51+F49)</f>
        <v>0</v>
      </c>
      <c r="BD52" s="34">
        <f>-BG49</f>
        <v>0</v>
      </c>
      <c r="BE52" s="35">
        <f>-BG50</f>
        <v>0</v>
      </c>
      <c r="BF52" s="35">
        <f>-BG51</f>
        <v>0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officiels'!H53,AV!E53='Résultats officiels'!E53,'Résultats officiels'!F53=AV!F53),1,""))</f>
        <v/>
      </c>
      <c r="D53" s="71" t="str">
        <f>G48</f>
        <v>Mexique</v>
      </c>
      <c r="E53" s="149"/>
      <c r="F53" s="149"/>
      <c r="G53" s="74" t="str">
        <f>D49</f>
        <v>Suède</v>
      </c>
      <c r="H53" s="95">
        <f t="shared" si="0"/>
        <v>0</v>
      </c>
      <c r="I53" s="118"/>
      <c r="J53" s="119" t="str">
        <f>IF(OR(I51&lt;3,I50&lt;2),"TIRAGE AU SORT !!!"," ")</f>
        <v>TIRAGE AU SORT !!!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0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0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 t="str">
        <f>IF(H56=0,"",IF(H56='Résultats officiels'!H56,1,""))</f>
        <v/>
      </c>
      <c r="C56" s="75" t="str">
        <f>IF(H56=0,"",IF(AND(H56='Résultats officiels'!H56,AV!E56='Résultats officiels'!E56,'Résultats officiels'!F56=AV!F56),1,""))</f>
        <v/>
      </c>
      <c r="D56" s="67" t="s">
        <v>103</v>
      </c>
      <c r="E56" s="217"/>
      <c r="F56" s="217"/>
      <c r="G56" s="72" t="s">
        <v>130</v>
      </c>
      <c r="H56" s="95">
        <f t="shared" si="0"/>
        <v>0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 t="str">
        <f>IF(H57=0,"",IF(H57='Résultats officiels'!H57,1,""))</f>
        <v/>
      </c>
      <c r="C57" s="75" t="str">
        <f>IF(H57=0,"",IF(AND(H57='Résultats officiels'!H57,AV!E57='Résultats officiels'!E57,'Résultats officiels'!F57=AV!F57),1,""))</f>
        <v/>
      </c>
      <c r="D57" s="68" t="s">
        <v>131</v>
      </c>
      <c r="E57" s="217"/>
      <c r="F57" s="217"/>
      <c r="G57" s="73" t="s">
        <v>84</v>
      </c>
      <c r="H57" s="95">
        <f t="shared" si="0"/>
        <v>0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0</v>
      </c>
      <c r="L57" s="104">
        <f>INDEX(AO57:AO60,MATCH(AK57,$AL57:$AL60,0))</f>
        <v>0</v>
      </c>
      <c r="M57" s="103">
        <f>INDEX(AP57:AP60,MATCH(AK57,$AL57:$AL60,0))</f>
        <v>0</v>
      </c>
      <c r="N57" s="123">
        <f>INDEX(AQ57:AQ60,MATCH(AK57,$AL57:$AL60,0))</f>
        <v>0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0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2</v>
      </c>
      <c r="AK57" s="43">
        <f>MIN(AL57:AL60)</f>
        <v>2.4500000000000002</v>
      </c>
      <c r="AL57" s="44">
        <f>SUM(BD57:BG57)+2.45</f>
        <v>2.4500000000000002</v>
      </c>
      <c r="AM57" s="45" t="str">
        <f>D56</f>
        <v>Belgique</v>
      </c>
      <c r="AN57" s="46">
        <f>SUM(AR57:AU57)</f>
        <v>0</v>
      </c>
      <c r="AO57" s="47">
        <f>E56+E58+F60</f>
        <v>0</v>
      </c>
      <c r="AP57" s="46">
        <f>F56+F58+E60</f>
        <v>0</v>
      </c>
      <c r="AQ57" s="48">
        <f>AO57-AP57</f>
        <v>0</v>
      </c>
      <c r="AR57" s="46" t="s">
        <v>73</v>
      </c>
      <c r="AS57" s="46">
        <f>IF(ISBLANK(E56),0,IF(E56&gt;F56,3,IF(E56=F56,1,0)))</f>
        <v>0</v>
      </c>
      <c r="AT57" s="46">
        <f>IF(ISBLANK(E58),0,IF(E58&gt;F58,3,IF(E58=F58,1,0)))</f>
        <v>0</v>
      </c>
      <c r="AU57" s="46">
        <f>IF(ISBLANK(F60),0,IF(F60&gt;E60,3,IF(F60=E60,1,0)))</f>
        <v>0</v>
      </c>
      <c r="AV57" s="47" t="s">
        <v>73</v>
      </c>
      <c r="AW57" s="46" t="b">
        <f>(10*(AQ57-AQ58)+AO57-AO58&gt;0)</f>
        <v>0</v>
      </c>
      <c r="AX57" s="46" t="b">
        <f>10*(AQ57-AQ59)+AO57-AO59&gt;0</f>
        <v>0</v>
      </c>
      <c r="AY57" s="48" t="b">
        <f>10*(AQ57-AQ60)+AO57-AO60&gt;0</f>
        <v>0</v>
      </c>
      <c r="AZ57" s="47">
        <f>10000*(AS57+AT57)+(E58-F58+E56-F56)*100+(E58+E56)</f>
        <v>0</v>
      </c>
      <c r="BA57" s="46">
        <f>10000*(AS57+AU57)+(E56-F56+F60-E60)*100+(E56+F60)</f>
        <v>0</v>
      </c>
      <c r="BB57" s="46">
        <f>10000*(AT57+AU57)+(F60-E60+E58-F58)*100+(F60+E58)</f>
        <v>0</v>
      </c>
      <c r="BC57" s="48" t="s">
        <v>73</v>
      </c>
      <c r="BD57" s="47" t="s">
        <v>73</v>
      </c>
      <c r="BE57" s="49">
        <f>IF($AN57&gt;$AN58,-0.5,IF($AN58&gt;$AN57,0.5,IF(AW57,-0.5,IF(AV58,0.5,BU57))))</f>
        <v>0</v>
      </c>
      <c r="BF57" s="49">
        <f>IF($AN57&gt;$AN59,-0.5,IF($AN59&gt;$AN57,0.5,IF(AX57,-0.5,IF(AV59,0.5,BV57))))</f>
        <v>0</v>
      </c>
      <c r="BG57" s="50">
        <f>IF($AN57&gt;$AN60,-0.5,IF($AN60&gt;$AN57,0.5,IF(AY57,-0.5,IF(AV60,0.5,BW57))))</f>
        <v>0</v>
      </c>
      <c r="BH57" s="51" t="b">
        <f>AND(AND(AN57=AN58,AN58=AN59,AN59=AN60),AND(AO57=AO58,AO58=AO59,AO59=AO60),AND(AP57=AP58,AP58=AP59,AP59=AP60))</f>
        <v>1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0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 t="str">
        <f>IF(H58=0,"",IF(H58='Résultats officiels'!H58,1,""))</f>
        <v/>
      </c>
      <c r="C58" s="75" t="str">
        <f>IF(H58=0,"",IF(AND(H58='Résultats officiels'!H58,AV!E58='Résultats officiels'!E58,'Résultats officiels'!F58=AV!F58),1,""))</f>
        <v/>
      </c>
      <c r="D58" s="68" t="str">
        <f>D56</f>
        <v>Belgique</v>
      </c>
      <c r="E58" s="149"/>
      <c r="F58" s="149"/>
      <c r="G58" s="73" t="str">
        <f>D57</f>
        <v>Tunisie</v>
      </c>
      <c r="H58" s="95">
        <f t="shared" si="0"/>
        <v>0</v>
      </c>
      <c r="I58" s="106">
        <f>AI58</f>
        <v>1</v>
      </c>
      <c r="J58" s="124" t="str">
        <f>INDEX(AM57:AM60,MATCH(AK58,$AL57:$AL60,0))</f>
        <v>Panama</v>
      </c>
      <c r="K58" s="108">
        <f>INDEX(AN57:AN60,MATCH(AK58,$AL57:$AL60,0))</f>
        <v>0</v>
      </c>
      <c r="L58" s="109">
        <f>INDEX(AO57:AO60,MATCH(AK58,$AL57:$AL60,0))</f>
        <v>0</v>
      </c>
      <c r="M58" s="108">
        <f>INDEX(AP57:AP60,MATCH(AK58,$AL57:$AL60,0))</f>
        <v>0</v>
      </c>
      <c r="N58" s="110">
        <f>INDEX(AQ57:AQ60,MATCH(AK58,$AL57:$AL60,0))</f>
        <v>0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1</v>
      </c>
      <c r="AJ58" s="18">
        <f>ROUND(AK58,0)</f>
        <v>2</v>
      </c>
      <c r="AK58" s="43">
        <f>MAX(MIN(AL57:AL59),MIN(AL57,AL58,AL60),MIN(AL57,AL59,AL60),MIN(AL58:AL60))</f>
        <v>2.46</v>
      </c>
      <c r="AL58" s="52">
        <f>SUM(BD58:BG58)+2.46</f>
        <v>2.46</v>
      </c>
      <c r="AM58" s="45" t="str">
        <f>G56</f>
        <v>Panama</v>
      </c>
      <c r="AN58" s="46">
        <f>SUM(AR58:AU58)</f>
        <v>0</v>
      </c>
      <c r="AO58" s="47">
        <f>F56+F59+E61</f>
        <v>0</v>
      </c>
      <c r="AP58" s="46">
        <f>E56+E59+F61</f>
        <v>0</v>
      </c>
      <c r="AQ58" s="48">
        <f>AO58-AP58</f>
        <v>0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0</v>
      </c>
      <c r="BA58" s="46">
        <f>10000*(AR58+AU58)+(F56-E56+F59-E59)*100+(F56+F59)</f>
        <v>0</v>
      </c>
      <c r="BB58" s="46" t="s">
        <v>73</v>
      </c>
      <c r="BC58" s="48">
        <f>10000*(AT58+AU58)+(F59-E59+E61-F61)*100+(F59+E61)</f>
        <v>0</v>
      </c>
      <c r="BD58" s="53">
        <f>-BE57</f>
        <v>0</v>
      </c>
      <c r="BE58" s="46" t="s">
        <v>73</v>
      </c>
      <c r="BF58" s="49">
        <f>IF($AN58&gt;$AN59,-0.5,IF($AN59&gt;$AN58,0.5,IF(AX58,-0.5,IF(AW59,0.5,BV58))))</f>
        <v>0</v>
      </c>
      <c r="BG58" s="50">
        <f>IF($AN58&gt;$AN60,-0.5,IF($AN60&gt;$AN58,0.5,IF(AY58,-0.5,IF(AW60,0.5,BW58))))</f>
        <v>0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 t="str">
        <f>IF(H59=0,"",IF(H59='Résultats officiels'!H59,1,""))</f>
        <v/>
      </c>
      <c r="C59" s="75" t="str">
        <f>IF(H59=0,"",IF(AND(H59='Résultats officiels'!H59,AV!E59='Résultats officiels'!E59,'Résultats officiels'!F59=AV!F59),1,""))</f>
        <v/>
      </c>
      <c r="D59" s="68" t="str">
        <f>G57</f>
        <v>Angleterre</v>
      </c>
      <c r="E59" s="149"/>
      <c r="F59" s="149"/>
      <c r="G59" s="73" t="str">
        <f>G56</f>
        <v>Panama</v>
      </c>
      <c r="H59" s="95">
        <f t="shared" si="0"/>
        <v>0</v>
      </c>
      <c r="I59" s="106">
        <f>AI59</f>
        <v>1</v>
      </c>
      <c r="J59" s="68" t="str">
        <f>INDEX(AM57:AM60,MATCH(AK59,$AL57:$AL60,0))</f>
        <v>Tunisie</v>
      </c>
      <c r="K59" s="111">
        <f>INDEX(AN57:AN60,MATCH(AK59,$AL57:$AL60,0))</f>
        <v>0</v>
      </c>
      <c r="L59" s="112">
        <f>INDEX(AO57:AO60,MATCH(AK59,$AL57:$AL60,0))</f>
        <v>0</v>
      </c>
      <c r="M59" s="111">
        <f>INDEX(AP57:AP60,MATCH(AK59,$AL57:$AL60,0))</f>
        <v>0</v>
      </c>
      <c r="N59" s="113">
        <f>INDEX(AQ57:AQ60,MATCH(AK59,$AL57:$AL60,0))</f>
        <v>0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1</v>
      </c>
      <c r="AJ59" s="18">
        <f>ROUND(AK59,0)</f>
        <v>2</v>
      </c>
      <c r="AK59" s="43">
        <f>MIN(MAX(AL57:AL59),MAX(AL57,AL58,AL60),MAX(AL57,AL59,AL60),MAX(AL58:AL60))</f>
        <v>2.4700000000000002</v>
      </c>
      <c r="AL59" s="52">
        <f>SUM(BD59:BG59)+2.47</f>
        <v>2.4700000000000002</v>
      </c>
      <c r="AM59" s="45" t="str">
        <f>D57</f>
        <v>Tunisie</v>
      </c>
      <c r="AN59" s="46">
        <f>SUM(AR59:AU59)</f>
        <v>0</v>
      </c>
      <c r="AO59" s="47">
        <f>E57+F58+F61</f>
        <v>0</v>
      </c>
      <c r="AP59" s="46">
        <f>F57+E58+E61</f>
        <v>0</v>
      </c>
      <c r="AQ59" s="48">
        <f>AO59-AP59</f>
        <v>0</v>
      </c>
      <c r="AR59" s="46">
        <f>IF(ISBLANK(F58),0,IF(AT57=3,0,IF(AT57=1,1,3)))</f>
        <v>0</v>
      </c>
      <c r="AS59" s="46">
        <f>IF(ISBLANK(F61),0,IF(F61&gt;E61,3,IF(F61=E61,1,0)))</f>
        <v>0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0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0</v>
      </c>
      <c r="BA59" s="46" t="s">
        <v>73</v>
      </c>
      <c r="BB59" s="46">
        <f>10000*(AR59+AU59)+(E57-F57+F58-E58)*100+(E57+F58)</f>
        <v>0</v>
      </c>
      <c r="BC59" s="48">
        <f>10000*(AS59+AU59)+(E57-F57+F61-E61)*100+(E57+F61)</f>
        <v>0</v>
      </c>
      <c r="BD59" s="53">
        <f>-BF57</f>
        <v>0</v>
      </c>
      <c r="BE59" s="49">
        <f>-BF58</f>
        <v>0</v>
      </c>
      <c r="BF59" s="49" t="s">
        <v>73</v>
      </c>
      <c r="BG59" s="50">
        <f>IF($AN59&gt;$AN60,-0.5,IF($AN60&gt;$AN59,0.5,IF(AY59,-0.5,IF(AX60,0.5,BW59))))</f>
        <v>0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officiels'!H60,AV!E60='Résultats officiels'!E60,'Résultats officiels'!F60=AV!F60),1,""))</f>
        <v/>
      </c>
      <c r="D60" s="68" t="str">
        <f>G57</f>
        <v>Angleterre</v>
      </c>
      <c r="E60" s="149"/>
      <c r="F60" s="149"/>
      <c r="G60" s="73" t="str">
        <f>D56</f>
        <v>Belgique</v>
      </c>
      <c r="H60" s="95">
        <f t="shared" si="0"/>
        <v>0</v>
      </c>
      <c r="I60" s="114">
        <f>AI60</f>
        <v>1</v>
      </c>
      <c r="J60" s="71" t="str">
        <f>INDEX(AM57:AM60,MATCH(AK60,$AL57:$AL60,0))</f>
        <v>Angleterre</v>
      </c>
      <c r="K60" s="115">
        <f>INDEX(AN57:AN60,MATCH(AK60,$AL57:$AL60,0))</f>
        <v>0</v>
      </c>
      <c r="L60" s="116">
        <f>INDEX(AO57:AO60,MATCH(AK60,$AL57:$AL60,0))</f>
        <v>0</v>
      </c>
      <c r="M60" s="115">
        <f>INDEX(AP57:AP60,MATCH(AK60,$AL57:$AL60,0))</f>
        <v>0</v>
      </c>
      <c r="N60" s="117">
        <f>INDEX(AQ57:AQ60,MATCH(AK60,$AL57:$AL60,0))</f>
        <v>0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1</v>
      </c>
      <c r="AJ60" s="55">
        <f>ROUND(AK60,0)</f>
        <v>2</v>
      </c>
      <c r="AK60" s="43">
        <f>MAX(AL57:AL60)</f>
        <v>2.48</v>
      </c>
      <c r="AL60" s="56">
        <f>SUM(BD60:BG60)+2.48</f>
        <v>2.48</v>
      </c>
      <c r="AM60" s="57" t="str">
        <f>G57</f>
        <v>Angleterre</v>
      </c>
      <c r="AN60" s="51">
        <f>SUM(AR60:AU60)</f>
        <v>0</v>
      </c>
      <c r="AO60" s="58">
        <f>F57+E59+E60</f>
        <v>0</v>
      </c>
      <c r="AP60" s="51">
        <f>E57+F59+F60</f>
        <v>0</v>
      </c>
      <c r="AQ60" s="59">
        <f>AO60-AP60</f>
        <v>0</v>
      </c>
      <c r="AR60" s="51">
        <f>IF(ISBLANK(E60),0,IF(AU57=3,0,IF(AU57=1,1,3)))</f>
        <v>0</v>
      </c>
      <c r="AS60" s="51">
        <f>IF(ISBLANK(E59),0,IF(AU58=3,0,IF(AU58=1,1,3)))</f>
        <v>0</v>
      </c>
      <c r="AT60" s="51">
        <f>IF(ISBLANK(F57),0,IF(AU59=3,0,IF(AU59=1,1,3)))</f>
        <v>0</v>
      </c>
      <c r="AU60" s="51" t="s">
        <v>73</v>
      </c>
      <c r="AV60" s="58" t="b">
        <f>10*(AQ57-AQ60)+AO57-AO60&lt;0</f>
        <v>0</v>
      </c>
      <c r="AW60" s="51" t="b">
        <f>10*(AQ58-AQ60)+AO58-AO60&lt;0</f>
        <v>0</v>
      </c>
      <c r="AX60" s="51" t="b">
        <f>10*(AQ59-AQ60)+AO59-AO60&lt;0</f>
        <v>0</v>
      </c>
      <c r="AY60" s="59" t="s">
        <v>73</v>
      </c>
      <c r="AZ60" s="58" t="s">
        <v>73</v>
      </c>
      <c r="BA60" s="51">
        <f>10000*(AR60+AS60)+(E59-F59+E60-F60)*100+(E59+E60)</f>
        <v>0</v>
      </c>
      <c r="BB60" s="51">
        <f>10000*(AR60+AT60)+(E60-F60+F57-E57)*100+(E60+F57)</f>
        <v>0</v>
      </c>
      <c r="BC60" s="59">
        <f>10000*(AS60+AT60)+(E59-F59+F57-E57)*100+(E59+F57)</f>
        <v>0</v>
      </c>
      <c r="BD60" s="60">
        <f>-BG57</f>
        <v>0</v>
      </c>
      <c r="BE60" s="61">
        <f>-BG58</f>
        <v>0</v>
      </c>
      <c r="BF60" s="61">
        <f>-BG59</f>
        <v>0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officiels'!H61,AV!E61='Résultats officiels'!E61,'Résultats officiels'!F61=AV!F61),1,""))</f>
        <v/>
      </c>
      <c r="D61" s="71" t="str">
        <f>G56</f>
        <v>Panama</v>
      </c>
      <c r="E61" s="149"/>
      <c r="F61" s="149"/>
      <c r="G61" s="74" t="str">
        <f>D57</f>
        <v>Tunisie</v>
      </c>
      <c r="H61" s="95">
        <f t="shared" si="0"/>
        <v>0</v>
      </c>
      <c r="I61" s="118"/>
      <c r="J61" s="119" t="str">
        <f>IF(OR(I59&lt;3,I58&lt;2),"TIRAGE AU SORT !!!"," ")</f>
        <v>TIRAGE AU SORT !!!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officiels'!H64,AV!E64='Résultats officiels'!E64,'Résultats officiels'!F64=AV!F64),1,""))</f>
        <v/>
      </c>
      <c r="D64" s="67" t="s">
        <v>78</v>
      </c>
      <c r="E64" s="217"/>
      <c r="F64" s="217"/>
      <c r="G64" s="72" t="s">
        <v>79</v>
      </c>
      <c r="H64" s="95">
        <f t="shared" si="0"/>
        <v>0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0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officiels'!H65,AV!E65='Résultats officiels'!E65,'Résultats officiels'!F65=AV!F65),1,""))</f>
        <v/>
      </c>
      <c r="D65" s="68" t="s">
        <v>132</v>
      </c>
      <c r="E65" s="217"/>
      <c r="F65" s="217"/>
      <c r="G65" s="73" t="s">
        <v>133</v>
      </c>
      <c r="H65" s="95">
        <f t="shared" si="0"/>
        <v>0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0</v>
      </c>
      <c r="L65" s="104">
        <f>INDEX(AO65:AO68,MATCH(AK65,$AL65:$AL68,0))</f>
        <v>0</v>
      </c>
      <c r="M65" s="103">
        <f>INDEX(AP65:AP68,MATCH(AK65,$AL65:$AL68,0))</f>
        <v>0</v>
      </c>
      <c r="N65" s="123">
        <f>INDEX(AQ65:AQ68,MATCH(AK65,$AL65:$AL68,0))</f>
        <v>0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2</v>
      </c>
      <c r="AK65" s="43">
        <f>MIN(AL65:AL68)</f>
        <v>2.4500000000000002</v>
      </c>
      <c r="AL65" s="44">
        <f>SUM(BD65:BG65)+2.45</f>
        <v>2.4500000000000002</v>
      </c>
      <c r="AM65" s="45" t="str">
        <f>D64</f>
        <v>Colombie</v>
      </c>
      <c r="AN65" s="46">
        <f>SUM(AR65:AU65)</f>
        <v>0</v>
      </c>
      <c r="AO65" s="47">
        <f>E64+E66+F68</f>
        <v>0</v>
      </c>
      <c r="AP65" s="46">
        <f>F64+F66+E68</f>
        <v>0</v>
      </c>
      <c r="AQ65" s="48">
        <f>AO65-AP65</f>
        <v>0</v>
      </c>
      <c r="AR65" s="46" t="s">
        <v>73</v>
      </c>
      <c r="AS65" s="46">
        <f>IF(ISBLANK(E64),0,IF(E64&gt;F64,3,IF(E64=F64,1,0)))</f>
        <v>0</v>
      </c>
      <c r="AT65" s="46">
        <f>IF(ISBLANK(E66),0,IF(E66&gt;F66,3,IF(E66=F66,1,0)))</f>
        <v>0</v>
      </c>
      <c r="AU65" s="46">
        <f>IF(ISBLANK(F68),0,IF(F68&gt;E68,3,IF(F68=E68,1,0)))</f>
        <v>0</v>
      </c>
      <c r="AV65" s="47" t="s">
        <v>73</v>
      </c>
      <c r="AW65" s="46" t="b">
        <f>(10*(AQ65-AQ66)+AO65-AO66&gt;0)</f>
        <v>0</v>
      </c>
      <c r="AX65" s="46" t="b">
        <f>10*(AQ65-AQ67)+AO65-AO67&gt;0</f>
        <v>0</v>
      </c>
      <c r="AY65" s="48" t="b">
        <f>10*(AQ65-AQ68)+AO65-AO68&gt;0</f>
        <v>0</v>
      </c>
      <c r="AZ65" s="47">
        <f>10000*(AS65+AT65)+(E66-F66+E64-F64)*100+(E66+E64)</f>
        <v>0</v>
      </c>
      <c r="BA65" s="46">
        <f>10000*(AS65+AU65)+(E64-F64+F68-E68)*100+(E64+F68)</f>
        <v>0</v>
      </c>
      <c r="BB65" s="46">
        <f>10000*(AT65+AU65)+(F68-E68+E66-F66)*100+(F68+E66)</f>
        <v>0</v>
      </c>
      <c r="BC65" s="48" t="s">
        <v>73</v>
      </c>
      <c r="BD65" s="47" t="s">
        <v>73</v>
      </c>
      <c r="BE65" s="49">
        <f>IF($AN65&gt;$AN66,-0.5,IF($AN66&gt;$AN65,0.5,IF(AW65,-0.5,IF(AV66,0.5,BU65))))</f>
        <v>0</v>
      </c>
      <c r="BF65" s="49">
        <f>IF($AN65&gt;$AN67,-0.5,IF($AN67&gt;$AN65,0.5,IF(AX65,-0.5,IF(AV67,0.5,BV65))))</f>
        <v>0</v>
      </c>
      <c r="BG65" s="50">
        <f>IF($AN65&gt;$AN68,-0.5,IF($AN68&gt;$AN65,0.5,IF(AY65,-0.5,IF(AV68,0.5,BW65))))</f>
        <v>0</v>
      </c>
      <c r="BH65" s="51" t="b">
        <f>AND(AND(AN65=AN66,AN66=AN67,AN67=AN68),AND(AO65=AO66,AO66=AO67,AO67=AO68),AND(AP65=AP66,AP66=AP67,AP67=AP68))</f>
        <v>1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0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officiels'!H66,AV!E66='Résultats officiels'!E66,'Résultats officiels'!F66=AV!F66),1,""))</f>
        <v/>
      </c>
      <c r="D66" s="68" t="str">
        <f>D64</f>
        <v>Colombie</v>
      </c>
      <c r="E66" s="149"/>
      <c r="F66" s="149"/>
      <c r="G66" s="73" t="str">
        <f>D65</f>
        <v>Pologne</v>
      </c>
      <c r="H66" s="95">
        <f t="shared" si="0"/>
        <v>0</v>
      </c>
      <c r="I66" s="106">
        <f>AI66</f>
        <v>1</v>
      </c>
      <c r="J66" s="124" t="str">
        <f>INDEX(AM65:AM68,MATCH(AK66,$AL65:$AL68,0))</f>
        <v>Japon</v>
      </c>
      <c r="K66" s="108">
        <f>INDEX(AN65:AN68,MATCH(AK66,$AL65:$AL68,0))</f>
        <v>0</v>
      </c>
      <c r="L66" s="109">
        <f>INDEX(AO65:AO68,MATCH(AK66,$AL65:$AL68,0))</f>
        <v>0</v>
      </c>
      <c r="M66" s="108">
        <f>INDEX(AP65:AP68,MATCH(AK66,$AL65:$AL68,0))</f>
        <v>0</v>
      </c>
      <c r="N66" s="110">
        <f>INDEX(AQ65:AQ68,MATCH(AK66,$AL65:$AL68,0))</f>
        <v>0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1</v>
      </c>
      <c r="AJ66" s="55">
        <f>ROUND(AK66,0)</f>
        <v>2</v>
      </c>
      <c r="AK66" s="43">
        <f>MAX(MIN(AL65:AL67),MIN(AL65,AL66,AL68),MIN(AL65,AL67,AL68),MIN(AL66:AL68))</f>
        <v>2.46</v>
      </c>
      <c r="AL66" s="52">
        <f>SUM(BD66:BG66)+2.46</f>
        <v>2.46</v>
      </c>
      <c r="AM66" s="45" t="str">
        <f>G64</f>
        <v>Japon</v>
      </c>
      <c r="AN66" s="46">
        <f>SUM(AR66:AU66)</f>
        <v>0</v>
      </c>
      <c r="AO66" s="47">
        <f>F64+F67+E69</f>
        <v>0</v>
      </c>
      <c r="AP66" s="46">
        <f>E64+E67+F69</f>
        <v>0</v>
      </c>
      <c r="AQ66" s="48">
        <f>AO66-AP66</f>
        <v>0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0</v>
      </c>
      <c r="BA66" s="46">
        <f>10000*(AR66+AU66)+(F64-E64+F67-E67)*100+(F64+F67)</f>
        <v>0</v>
      </c>
      <c r="BB66" s="46" t="s">
        <v>73</v>
      </c>
      <c r="BC66" s="48">
        <f>10000*(AT66+AU66)+(F67-E67+E69-F69)*100+(F67+E69)</f>
        <v>0</v>
      </c>
      <c r="BD66" s="53">
        <f>-BE65</f>
        <v>0</v>
      </c>
      <c r="BE66" s="46" t="s">
        <v>73</v>
      </c>
      <c r="BF66" s="49">
        <f>IF($AN66&gt;$AN67,-0.5,IF($AN67&gt;$AN66,0.5,IF(AX66,-0.5,IF(AW67,0.5,BV66))))</f>
        <v>0</v>
      </c>
      <c r="BG66" s="50">
        <f>IF($AN66&gt;$AN68,-0.5,IF($AN68&gt;$AN66,0.5,IF(AY66,-0.5,IF(AW68,0.5,BW66))))</f>
        <v>0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officiels'!H67,AV!E67='Résultats officiels'!E67,'Résultats officiels'!F67=AV!F67),1,""))</f>
        <v/>
      </c>
      <c r="D67" s="68" t="str">
        <f>G65</f>
        <v>Sénégal</v>
      </c>
      <c r="E67" s="149"/>
      <c r="F67" s="149"/>
      <c r="G67" s="73" t="str">
        <f>G64</f>
        <v>Japon</v>
      </c>
      <c r="H67" s="95">
        <f t="shared" si="0"/>
        <v>0</v>
      </c>
      <c r="I67" s="106">
        <f>AI67</f>
        <v>1</v>
      </c>
      <c r="J67" s="68" t="str">
        <f>INDEX(AM65:AM68,MATCH(AK67,$AL65:$AL68,0))</f>
        <v>Pologne</v>
      </c>
      <c r="K67" s="111">
        <f>INDEX(AN65:AN68,MATCH(AK67,$AL65:$AL68,0))</f>
        <v>0</v>
      </c>
      <c r="L67" s="112">
        <f>INDEX(AO65:AO68,MATCH(AK67,$AL65:$AL68,0))</f>
        <v>0</v>
      </c>
      <c r="M67" s="111">
        <f>INDEX(AP65:AP68,MATCH(AK67,$AL65:$AL68,0))</f>
        <v>0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1</v>
      </c>
      <c r="AJ67" s="55">
        <f>ROUND(AK67,0)</f>
        <v>2</v>
      </c>
      <c r="AK67" s="43">
        <f>MIN(MAX(AL65:AL67),MAX(AL65,AL66,AL68),MAX(AL65,AL67,AL68),MAX(AL66:AL68))</f>
        <v>2.4700000000000002</v>
      </c>
      <c r="AL67" s="52">
        <f>SUM(BD67:BG67)+2.47</f>
        <v>2.4700000000000002</v>
      </c>
      <c r="AM67" s="45" t="str">
        <f>D65</f>
        <v>Pologne</v>
      </c>
      <c r="AN67" s="46">
        <f>SUM(AR67:AU67)</f>
        <v>0</v>
      </c>
      <c r="AO67" s="47">
        <f>E65+F66+F69</f>
        <v>0</v>
      </c>
      <c r="AP67" s="46">
        <f>F65+E66+E69</f>
        <v>0</v>
      </c>
      <c r="AQ67" s="48">
        <f>AO67-AP67</f>
        <v>0</v>
      </c>
      <c r="AR67" s="46">
        <f>IF(ISBLANK(F66),0,IF(AT65=3,0,IF(AT65=1,1,3)))</f>
        <v>0</v>
      </c>
      <c r="AS67" s="46">
        <f>IF(ISBLANK(F69),0,IF(F69&gt;E69,3,IF(F69=E69,1,0)))</f>
        <v>0</v>
      </c>
      <c r="AT67" s="46" t="s">
        <v>73</v>
      </c>
      <c r="AU67" s="46">
        <f>IF(ISBLANK(E65),0,IF(E65&gt;F65,3,IF(E65=F65,1,0)))</f>
        <v>0</v>
      </c>
      <c r="AV67" s="47" t="b">
        <f>10*(AQ65-AQ67)+AO65-AO67&lt;0</f>
        <v>0</v>
      </c>
      <c r="AW67" s="46" t="b">
        <f>10*(AQ66-AQ67)+AO66-AO67&lt;0</f>
        <v>0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0</v>
      </c>
      <c r="BA67" s="46" t="s">
        <v>73</v>
      </c>
      <c r="BB67" s="46">
        <f>10000*(AR67+AU67)+(E65-F65+F66-E66)*100+(E65+F66)</f>
        <v>0</v>
      </c>
      <c r="BC67" s="48">
        <f>10000*(AS67+AU67)+(E65-F65+F69-E69)*100+(E65+F69)</f>
        <v>0</v>
      </c>
      <c r="BD67" s="53">
        <f>-BF65</f>
        <v>0</v>
      </c>
      <c r="BE67" s="49">
        <f>-BF66</f>
        <v>0</v>
      </c>
      <c r="BF67" s="49" t="s">
        <v>73</v>
      </c>
      <c r="BG67" s="50">
        <f>IF($AN67&gt;$AN68,-0.5,IF($AN68&gt;$AN67,0.5,IF(AY67,-0.5,IF(AX68,0.5,BW67))))</f>
        <v>0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officiels'!H68,AV!E68='Résultats officiels'!E68,'Résultats officiels'!F68=AV!F68),1,""))</f>
        <v/>
      </c>
      <c r="D68" s="68" t="str">
        <f>G65</f>
        <v>Sénégal</v>
      </c>
      <c r="E68" s="149"/>
      <c r="F68" s="149"/>
      <c r="G68" s="73" t="str">
        <f>D64</f>
        <v>Colombie</v>
      </c>
      <c r="H68" s="95">
        <f t="shared" si="0"/>
        <v>0</v>
      </c>
      <c r="I68" s="114">
        <f>AI68</f>
        <v>1</v>
      </c>
      <c r="J68" s="71" t="str">
        <f>INDEX(AM65:AM68,MATCH(AK68,$AL65:$AL68,0))</f>
        <v>Sénégal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0</v>
      </c>
      <c r="N68" s="117">
        <f>INDEX(AQ65:AQ68,MATCH(AK68,$AL65:$AL68,0))</f>
        <v>0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1</v>
      </c>
      <c r="AJ68" s="55">
        <f>ROUND(AK68,0)</f>
        <v>2</v>
      </c>
      <c r="AK68" s="43">
        <f>MAX(AL65:AL68)</f>
        <v>2.48</v>
      </c>
      <c r="AL68" s="56">
        <f>SUM(BD68:BG68)+2.48</f>
        <v>2.48</v>
      </c>
      <c r="AM68" s="57" t="str">
        <f>G65</f>
        <v>Sénégal</v>
      </c>
      <c r="AN68" s="51">
        <f>SUM(AR68:AU68)</f>
        <v>0</v>
      </c>
      <c r="AO68" s="58">
        <f>F65+E67+E68</f>
        <v>0</v>
      </c>
      <c r="AP68" s="51">
        <f>E65+F67+F68</f>
        <v>0</v>
      </c>
      <c r="AQ68" s="59">
        <f>AO68-AP68</f>
        <v>0</v>
      </c>
      <c r="AR68" s="51">
        <f>IF(ISBLANK(E68),0,IF(AU65=3,0,IF(AU65=1,1,3)))</f>
        <v>0</v>
      </c>
      <c r="AS68" s="51">
        <f>IF(ISBLANK(E67),0,IF(AU66=3,0,IF(AU66=1,1,3)))</f>
        <v>0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0</v>
      </c>
      <c r="BB68" s="51">
        <f>10000*(AR68+AT68)+(E68-F68+F65-E65)*100+(E68+F65)</f>
        <v>0</v>
      </c>
      <c r="BC68" s="59">
        <f>10000*(AS68+AT68)+(E67-F67+F65-E65)*100+(E67+F65)</f>
        <v>0</v>
      </c>
      <c r="BD68" s="60">
        <f>-BG65</f>
        <v>0</v>
      </c>
      <c r="BE68" s="61">
        <f>-BG66</f>
        <v>0</v>
      </c>
      <c r="BF68" s="61">
        <f>-BG67</f>
        <v>0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officiels'!H69,AV!E69='Résultats officiels'!E69,'Résultats officiels'!F69=AV!F69),1,""))</f>
        <v/>
      </c>
      <c r="D69" s="71" t="str">
        <f>G64</f>
        <v>Japon</v>
      </c>
      <c r="E69" s="149"/>
      <c r="F69" s="149"/>
      <c r="G69" s="74" t="str">
        <f>D65</f>
        <v>Pologne</v>
      </c>
      <c r="H69" s="95">
        <f t="shared" si="0"/>
        <v>0</v>
      </c>
      <c r="I69" s="118"/>
      <c r="J69" s="119" t="str">
        <f>IF(OR(I67&lt;3,I66&lt;2),"TIRAGE AU SORT !!!"," ")</f>
        <v>TIRAGE AU SORT !!!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elect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53" priority="7" stopIfTrue="1">
      <formula>100*$V8+$W8&gt;100*$V9+$W9</formula>
    </cfRule>
  </conditionalFormatting>
  <conditionalFormatting sqref="U9 U11 U13 U15 U17 U19 U21 U23 U27 U29 U31 U33 U37 U39 U44">
    <cfRule type="expression" dxfId="52" priority="6" stopIfTrue="1">
      <formula>100*$V9+$W9&gt;100*$V8+$W8</formula>
    </cfRule>
  </conditionalFormatting>
  <conditionalFormatting sqref="AA43">
    <cfRule type="expression" dxfId="51" priority="5" stopIfTrue="1">
      <formula>100*$AB43+$AC43&gt;100*$AB44+$AC44</formula>
    </cfRule>
  </conditionalFormatting>
  <conditionalFormatting sqref="AA44">
    <cfRule type="expression" dxfId="50" priority="4" stopIfTrue="1">
      <formula>100*$AB44+$AC44&gt;100*$AB43+$AC43</formula>
    </cfRule>
  </conditionalFormatting>
  <conditionalFormatting sqref="J35:N35 J43:N43 J11:N11 J27:N27 J19:N19 J51:N51 J59:N59 J67:N67">
    <cfRule type="expression" dxfId="49" priority="3" stopIfTrue="1">
      <formula>OR($I11&lt;3)</formula>
    </cfRule>
  </conditionalFormatting>
  <conditionalFormatting sqref="J36:N36 J44:N44 J12:N12 J28:N28 J20:N20 J52:N52 J60:N60 J68:N68">
    <cfRule type="expression" dxfId="48" priority="2" stopIfTrue="1">
      <formula>$I12&lt;3</formula>
    </cfRule>
  </conditionalFormatting>
  <conditionalFormatting sqref="U46:U47 AA46:AA51">
    <cfRule type="cellIs" dxfId="47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22"/>
      <c r="V2" s="323"/>
      <c r="W2" s="323"/>
      <c r="X2" s="323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136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-2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officiels'!H8,D!E8='Résultats officiels'!E8,'Résultats officiels'!F8=D!F8),1,""))</f>
        <v/>
      </c>
      <c r="D8" s="67" t="s">
        <v>104</v>
      </c>
      <c r="E8" s="217">
        <v>1</v>
      </c>
      <c r="F8" s="217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2</v>
      </c>
      <c r="P8" s="293"/>
      <c r="Q8" s="97" t="str">
        <f>IF(AND('Résultats officiels'!O8&gt;0,U8='Résultats officiels'!U8),"E",IF(AND('Résultats officiels'!O12&gt;0,'Résultats officiels'!U13=D!U8),"E",""))</f>
        <v>E</v>
      </c>
      <c r="R8" s="98" t="str">
        <f>IF('Résultats officiels'!O8=0,"",IF(AND(U8='Résultats officiels'!U8,D!U9='Résultats officiels'!U9),"A",""))</f>
        <v>A</v>
      </c>
      <c r="S8" s="286" t="str">
        <f>IF(O8=0,"",IF(AND(R8="A",O8='Résultats officiels'!O8),1,IF(AND(D!R9="A",D!O8='Résultats officiels'!O12),1,"")))</f>
        <v/>
      </c>
      <c r="T8" s="287" t="str">
        <f>IF(O8=0,"",IF(AND(R8="A",O8='Résultats officiels'!O8,V8='Résultats officiels'!V8,'Résultats officiels'!V9=D!V9),1,IF(AND(D!R9="A",D!O8='Résultats officiels'!O12,D!V8='Résultats officiels'!V13,'Résultats officiels'!V12=D!V9),1,"")))</f>
        <v/>
      </c>
      <c r="U8" s="99" t="str">
        <f>IF(OR(I10&lt;2),"A1",T(J9))</f>
        <v>Uruguay</v>
      </c>
      <c r="V8" s="218">
        <v>0</v>
      </c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officiels'!H9,D!E9='Résultats officiels'!E9,'Résultats officiels'!F9=D!F9),1,""))</f>
        <v/>
      </c>
      <c r="D9" s="68" t="s">
        <v>122</v>
      </c>
      <c r="E9" s="217">
        <v>1</v>
      </c>
      <c r="F9" s="217">
        <v>2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7</v>
      </c>
      <c r="M9" s="103">
        <f>INDEX(AP9:AP12,MATCH(AK9,$AL9:$AL12,0))</f>
        <v>1</v>
      </c>
      <c r="N9" s="105">
        <f>INDEX(AQ9:AQ12,MATCH(AK9,$AL9:$AL12,0))</f>
        <v>6</v>
      </c>
      <c r="O9" s="293"/>
      <c r="P9" s="293"/>
      <c r="Q9" s="97" t="str">
        <f>IF(AND('Résultats officiels'!O8&gt;0,U9='Résultats officiels'!U9),"E",IF(AND('Résultats officiels'!O12&gt;0,'Résultats officiels'!U12=D!U9),"E",""))</f>
        <v>E</v>
      </c>
      <c r="R9" s="98" t="str">
        <f>IF('Résultats officiels'!O12=0,"",IF(AND(U8='Résultats officiels'!U13,'Résultats officiels'!U12=D!U9),"A",""))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1</v>
      </c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2.95</v>
      </c>
      <c r="AM9" s="21" t="str">
        <f>D8</f>
        <v>Russie</v>
      </c>
      <c r="AN9" s="22">
        <f>SUM(AR9:AU9)</f>
        <v>3</v>
      </c>
      <c r="AO9" s="23">
        <f>E8+E10+F12</f>
        <v>1</v>
      </c>
      <c r="AP9" s="22">
        <f>F8+F10+E12</f>
        <v>3</v>
      </c>
      <c r="AQ9" s="24">
        <f>AO9-AP9</f>
        <v>-2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30001</v>
      </c>
      <c r="BA9" s="22">
        <f>10000*(AS9+AU9)+(E8-F8+F12-E12)*100+(E8+F12)</f>
        <v>29901</v>
      </c>
      <c r="BB9" s="22">
        <f>10000*(AT9+AU9)+(E10-F10+F12-E12)*100+(E10+F12)</f>
        <v>-300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officiels'!H10,D!E10='Résultats officiels'!E10,'Résultats officiels'!F10=D!F10),1,""))</f>
        <v/>
      </c>
      <c r="D10" s="68" t="str">
        <f>D8</f>
        <v>Russie</v>
      </c>
      <c r="E10" s="217">
        <v>0</v>
      </c>
      <c r="F10" s="217">
        <v>1</v>
      </c>
      <c r="G10" s="73" t="str">
        <f>D9</f>
        <v>Egypte</v>
      </c>
      <c r="H10" s="95">
        <f t="shared" si="0"/>
        <v>2</v>
      </c>
      <c r="I10" s="106">
        <f>AI10</f>
        <v>2</v>
      </c>
      <c r="J10" s="107" t="str">
        <f>INDEX(AM9:AM12,MATCH(AK10,$AL9:$AL12,0))</f>
        <v>Egypte</v>
      </c>
      <c r="K10" s="108">
        <f>INDEX(AN9:AN12,MATCH(AK10,$AL9:$AL12,0))</f>
        <v>6</v>
      </c>
      <c r="L10" s="109">
        <f>INDEX(AO9:AO12,MATCH(AK10,$AL9:$AL12,0))</f>
        <v>4</v>
      </c>
      <c r="M10" s="108">
        <f>INDEX(AP9:AP12,MATCH(AK10,$AL9:$AL12,0))</f>
        <v>2</v>
      </c>
      <c r="N10" s="110">
        <f>INDEX(AQ9:AQ12,MATCH(AK10,$AL9:$AL12,0))</f>
        <v>2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officiels'!U15=D!U10),"E",""))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officiels'!O10),1,IF(AND(D!R11="A",D!O10='Résultats officiels'!O14),1,"")))</f>
        <v/>
      </c>
      <c r="T10" s="310" t="str">
        <f>IF(O10=0,"",IF(AND(R10="A",O10='Résultats officiels'!O10,V10='Résultats officiels'!V10,'Résultats officiels'!V11=D!V11),1,IF(AND(D!R11="A",D!O10='Résultats officiels'!O14,D!V10='Résultats officiels'!V15,'Résultats officiels'!V14=D!V11),1,"")))</f>
        <v/>
      </c>
      <c r="U10" s="99" t="str">
        <f>IF(OR(I26&lt;2),"C1",T(J25))</f>
        <v>France</v>
      </c>
      <c r="V10" s="218">
        <v>3</v>
      </c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1.9700000000000002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0</v>
      </c>
      <c r="AP10" s="22">
        <f>E8+E11+F13</f>
        <v>6</v>
      </c>
      <c r="AQ10" s="24">
        <f>AO10-AP10</f>
        <v>-6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-300</v>
      </c>
      <c r="BA10" s="22">
        <f>10000*(AR10+AU10)+(F8-E8+F11-E11)*100+(F8+F11)</f>
        <v>-400</v>
      </c>
      <c r="BB10" s="22" t="s">
        <v>73</v>
      </c>
      <c r="BC10" s="24">
        <f>10000*(AT10+AU10)+(F11-E11+E13-F13)*100+(F11+E13)</f>
        <v>-500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officiels'!H11,D!E11='Résultats officiels'!E11,'Résultats officiels'!F11=D!F11),1,""))</f>
        <v/>
      </c>
      <c r="D11" s="68" t="str">
        <f>G9</f>
        <v>Uruguay</v>
      </c>
      <c r="E11" s="217">
        <v>3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Russie</v>
      </c>
      <c r="K11" s="111">
        <f>INDEX(AN9:AN12,MATCH(AK11,$AL9:$AL12,0))</f>
        <v>3</v>
      </c>
      <c r="L11" s="112">
        <f>INDEX(AO9:AO12,MATCH(AK11,$AL9:$AL12,0))</f>
        <v>1</v>
      </c>
      <c r="M11" s="111">
        <f>INDEX(AP9:AP12,MATCH(AK11,$AL9:$AL12,0))</f>
        <v>3</v>
      </c>
      <c r="N11" s="113">
        <f>INDEX(AQ9:AQ12,MATCH(AK11,$AL9:$AL12,0))</f>
        <v>-2</v>
      </c>
      <c r="O11" s="293"/>
      <c r="P11" s="293"/>
      <c r="Q11" s="97" t="str">
        <f>IF(AND('Résultats officiels'!O10&gt;0,U11='Résultats officiels'!U11),"E",IF(AND('Résultats officiels'!O14&gt;0,'Résultats officiels'!U14=D!U11),"E",""))</f>
        <v>E</v>
      </c>
      <c r="R11" s="98" t="str">
        <f>IF('Résultats officiels'!O14=0,"",IF(AND(U10='Résultats officiels'!U15,'Résultats officiels'!U14=D!U11),"A",""))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19">
        <v>1</v>
      </c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2.95</v>
      </c>
      <c r="AL11" s="28">
        <f>SUM(BD11:BG11)+2.47</f>
        <v>1.9700000000000002</v>
      </c>
      <c r="AM11" s="21" t="str">
        <f>D9</f>
        <v>Egypte</v>
      </c>
      <c r="AN11" s="22">
        <f>SUM(AR11:AU11)</f>
        <v>6</v>
      </c>
      <c r="AO11" s="23">
        <f>E9+F10+F13</f>
        <v>4</v>
      </c>
      <c r="AP11" s="22">
        <f>F9+E10+E13</f>
        <v>2</v>
      </c>
      <c r="AQ11" s="24">
        <f>AO11-AP11</f>
        <v>2</v>
      </c>
      <c r="AR11" s="22">
        <f>IF(ISBLANK(F10),0,IF(AT9=3,0,IF(AT9=1,1,3)))</f>
        <v>3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1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60303</v>
      </c>
      <c r="BA11" s="22" t="s">
        <v>73</v>
      </c>
      <c r="BB11" s="22">
        <f>10000*(AR11+AU11)+(E9-F9+F10-E10)*100+(E9+F10)</f>
        <v>30002</v>
      </c>
      <c r="BC11" s="24">
        <f>10000*(AS11+AU11)+(E9-F9+F13-E13)*100+(E9+F13)</f>
        <v>30103</v>
      </c>
      <c r="BD11" s="29">
        <f>-BF9</f>
        <v>-0.5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officiels'!H12,D!E12='Résultats officiels'!E12,'Résultats officiels'!F12=D!F12),1,""))</f>
        <v/>
      </c>
      <c r="D12" s="68" t="str">
        <f>G9</f>
        <v>Uruguay</v>
      </c>
      <c r="E12" s="217">
        <v>2</v>
      </c>
      <c r="F12" s="217">
        <v>0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0</v>
      </c>
      <c r="M12" s="115">
        <f>INDEX(AP9:AP12,MATCH(AK12,$AL9:$AL12,0))</f>
        <v>6</v>
      </c>
      <c r="N12" s="117">
        <f>INDEX(AQ9:AQ12,MATCH(AK12,$AL9:$AL12,0))</f>
        <v>-6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officiels'!U9=D!U12),"E",""))</f>
        <v>E</v>
      </c>
      <c r="R12" s="98" t="str">
        <f>IF('Résultats officiels'!O12=0,"",IF(AND(U12='Résultats officiels'!U12,'Résultats officiels'!U13=D!U13),"A",""))</f>
        <v/>
      </c>
      <c r="S12" s="286" t="str">
        <f>IF(O12=0,"",IF(AND(R12="A",O12='Résultats officiels'!O12),1,IF(AND(D!R13="A",D!O12='Résultats officiels'!O8),1,"")))</f>
        <v/>
      </c>
      <c r="T12" s="308" t="str">
        <f>IF(O12=0,"",IF(AND(R12="A",O12='Résultats officiels'!O12,V12='Résultats officiels'!V12,'Résultats officiels'!V13=D!V13),1,IF(AND(D!R13="A",D!O12='Résultats officiels'!O8,D!V12='Résultats officiels'!V9,'Résultats officiels'!V8=D!V13),1,"")))</f>
        <v/>
      </c>
      <c r="U12" s="99" t="str">
        <f>IF(OR(I18&lt;2),"B1",T(J17))</f>
        <v>Espagne</v>
      </c>
      <c r="V12" s="218">
        <v>2</v>
      </c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7</v>
      </c>
      <c r="AP12" s="27">
        <f>E9+F11+F12</f>
        <v>1</v>
      </c>
      <c r="AQ12" s="33">
        <f>AO12-AP12</f>
        <v>6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60505</v>
      </c>
      <c r="BB12" s="27">
        <f>10000*(AR12+AT12)+(F9-E9+E12-F12)*100+(F9+E12)</f>
        <v>60304</v>
      </c>
      <c r="BC12" s="33">
        <f>10000*(AS12+AT12)+(E11-F11+F9-E9)*100+(E11+F9)</f>
        <v>60405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officiels'!H13,D!E13='Résultats officiels'!E13,'Résultats officiels'!F13=D!F13),1,""))</f>
        <v/>
      </c>
      <c r="D13" s="71" t="str">
        <f>G8</f>
        <v>Arabie Saoudite</v>
      </c>
      <c r="E13" s="217">
        <v>0</v>
      </c>
      <c r="F13" s="217">
        <v>2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67"/>
      <c r="L13" s="167"/>
      <c r="M13" s="167"/>
      <c r="N13" s="167"/>
      <c r="O13" s="293"/>
      <c r="P13" s="293"/>
      <c r="Q13" s="97" t="str">
        <f>IF(AND('Résultats officiels'!O12&gt;0,U13='Résultats officiels'!U13),"E",IF(AND('Résultats officiels'!O8&gt;0,'Résultats officiels'!U8=D!U13),"E",""))</f>
        <v/>
      </c>
      <c r="R13" s="98" t="str">
        <f>IF('Résultats officiels'!O8=0,"",IF(AND(U12='Résultats officiels'!U9,'Résultats officiels'!U8=D!U13),"A",""))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Egypte</v>
      </c>
      <c r="V13" s="219">
        <v>0</v>
      </c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69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officiels'!U11=D!U14),"E",""))</f>
        <v>E</v>
      </c>
      <c r="R14" s="98" t="str">
        <f>IF('Résultats officiels'!O14=0,"",IF(AND(U14='Résultats officiels'!U14,'Résultats officiels'!U15=D!U15),"A",""))</f>
        <v/>
      </c>
      <c r="S14" s="286" t="str">
        <f>IF(O14=0,"",IF(AND(R14="A",O14='Résultats officiels'!O14),1,IF(AND(D!R15="A",D!O14='Résultats officiels'!O10),1,"")))</f>
        <v/>
      </c>
      <c r="T14" s="308" t="str">
        <f>IF(O14=0,"",IF(AND(R14="A",O14='Résultats officiels'!O14,V14='Résultats officiels'!V14,'Résultats officiels'!V15=D!V15),1,IF(AND(D!R15="A",D!O14='Résultats officiels'!O10,D!V14='Résultats officiels'!V11,'Résultats officiels'!V10=D!V15),1,"")))</f>
        <v/>
      </c>
      <c r="U14" s="99" t="str">
        <f>IF(OR(I34&lt;2),"D1",T(J33))</f>
        <v>Argentine</v>
      </c>
      <c r="V14" s="218">
        <v>2</v>
      </c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69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officiels'!U10=D!U15),"E",""))</f>
        <v/>
      </c>
      <c r="R15" s="98" t="str">
        <f>IF('Résultats officiels'!O10=0,"",IF(AND(U15='Résultats officiels'!U10,'Résultats officiels'!U11=D!U14),"A",""))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Pérou</v>
      </c>
      <c r="V15" s="219">
        <v>1</v>
      </c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officiels'!H16,D!E16='Résultats officiels'!E16,'Résultats officiels'!F16=D!F16),1,""))</f>
        <v/>
      </c>
      <c r="D16" s="67" t="s">
        <v>124</v>
      </c>
      <c r="E16" s="217">
        <v>1</v>
      </c>
      <c r="F16" s="217">
        <v>0</v>
      </c>
      <c r="G16" s="72" t="s">
        <v>96</v>
      </c>
      <c r="H16" s="95">
        <f t="shared" si="0"/>
        <v>1</v>
      </c>
      <c r="I16" s="169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officiels'!U21=D!U16),"E",""))</f>
        <v>E</v>
      </c>
      <c r="R16" s="98" t="str">
        <f>IF('Résultats officiels'!O16=0,"",IF(AND(U16='Résultats officiels'!U16,'Résultats officiels'!U17=D!U17),"A",""))</f>
        <v/>
      </c>
      <c r="S16" s="286" t="str">
        <f>IF(O16=0,"",IF(AND(R16="A",O16='Résultats officiels'!O16),1,IF(AND(D!R17="A",D!O16='Résultats officiels'!O20),1,"")))</f>
        <v/>
      </c>
      <c r="T16" s="308" t="str">
        <f>IF(O16=0,"",IF(AND(R16="A",O16='Résultats officiels'!O16,V16='Résultats officiels'!V16,'Résultats officiels'!V17=D!V17),1,IF(AND(D!R17="A",D!O16='Résultats officiels'!O20,D!V16='Résultats officiels'!V21,'Résultats officiels'!V20=D!V17),1,"")))</f>
        <v/>
      </c>
      <c r="U16" s="121" t="str">
        <f>IF(OR(I42&lt;2),"E1",T(J41))</f>
        <v>Brésil</v>
      </c>
      <c r="V16" s="218">
        <v>2</v>
      </c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officiels'!H17,D!E17='Résultats officiels'!E17,'Résultats officiels'!F17=D!F17),1,""))</f>
        <v/>
      </c>
      <c r="D17" s="68" t="s">
        <v>101</v>
      </c>
      <c r="E17" s="217">
        <v>0</v>
      </c>
      <c r="F17" s="217">
        <v>2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9</v>
      </c>
      <c r="L17" s="104">
        <f>INDEX(AO17:AO20,MATCH(AK17,$AL17:$AL20,0))</f>
        <v>7</v>
      </c>
      <c r="M17" s="103">
        <f>INDEX(AP17:AP20,MATCH(AK17,$AL17:$AL20,0))</f>
        <v>0</v>
      </c>
      <c r="N17" s="123">
        <f>INDEX(AQ17:AQ20,MATCH(AK17,$AL17:$AL20,0))</f>
        <v>7</v>
      </c>
      <c r="O17" s="293"/>
      <c r="P17" s="293"/>
      <c r="Q17" s="97" t="str">
        <f>IF(AND('Résultats officiels'!O16&gt;0,U17='Résultats officiels'!U17),"E",IF(AND('Résultats officiels'!O20&gt;0,'Résultats officiels'!U20=D!U17),"E",""))</f>
        <v>E</v>
      </c>
      <c r="R17" s="98" t="str">
        <f>IF('Résultats officiels'!O20=0,"",IF(AND(U16='Résultats officiels'!U21,'Résultats officiels'!U20=D!U17),"A",""))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Suède</v>
      </c>
      <c r="V17" s="219">
        <v>0</v>
      </c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3</v>
      </c>
      <c r="AO17" s="23">
        <f>E16+E18+F20</f>
        <v>2</v>
      </c>
      <c r="AP17" s="22">
        <f>F16+F18+E20</f>
        <v>4</v>
      </c>
      <c r="AQ17" s="24">
        <f>AO17-AP17</f>
        <v>-2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30002</v>
      </c>
      <c r="BA17" s="22">
        <f>10000*(AS17+AU17)+(E16-F16+F20-E20)*100+(E16+F20)</f>
        <v>29901</v>
      </c>
      <c r="BB17" s="22">
        <f>10000*(AT17+AU17)+(F20-E20+E18-F18)*100+(F20+E18)</f>
        <v>-299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officiels'!H18,D!E18='Résultats officiels'!E18,'Résultats officiels'!F18=D!F18),1,""))</f>
        <v/>
      </c>
      <c r="D18" s="68" t="str">
        <f>D16</f>
        <v>Maroc</v>
      </c>
      <c r="E18" s="217">
        <v>1</v>
      </c>
      <c r="F18" s="217">
        <v>2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6</v>
      </c>
      <c r="L18" s="109">
        <f>INDEX(AO17:AO20,MATCH(AK18,$AL17:$AL20,0))</f>
        <v>3</v>
      </c>
      <c r="M18" s="108">
        <f>INDEX(AP17:AP20,MATCH(AK18,$AL17:$AL20,0))</f>
        <v>3</v>
      </c>
      <c r="N18" s="110">
        <f>INDEX(AQ17:AQ20,MATCH(AK18,$AL17:$AL20,0))</f>
        <v>0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officiels'!U23=D!U18),"E",""))</f>
        <v>E</v>
      </c>
      <c r="R18" s="98" t="str">
        <f>IF('Résultats officiels'!O18=0,"",IF(AND(U18='Résultats officiels'!U18,'Résultats officiels'!U19=D!U19),"A",""))</f>
        <v/>
      </c>
      <c r="S18" s="286" t="str">
        <f>IF(O18=0,"",IF(AND(R18="A",O18='Résultats officiels'!O18),1,IF(AND(D!R19="A",D!O18='Résultats officiels'!O22),1,"")))</f>
        <v/>
      </c>
      <c r="T18" s="308" t="str">
        <f>IF(O18=0,"",IF(AND(R18="A",O18='Résultats officiels'!O18,V18='Résultats officiels'!V18,'Résultats officiels'!V19=D!V19),1,IF(AND(D!R19="A",D!O18='Résultats officiels'!O22,D!V18='Résultats officiels'!V23,'Résultats officiels'!V22=D!V19),1,"")))</f>
        <v/>
      </c>
      <c r="U18" s="121" t="str">
        <f>IF(OR(I58&lt;2),"G1",T(J57))</f>
        <v>Belgique</v>
      </c>
      <c r="V18" s="218">
        <v>2</v>
      </c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5</v>
      </c>
      <c r="AQ18" s="24">
        <f>AO18-AP18</f>
        <v>-5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-200</v>
      </c>
      <c r="BA18" s="22">
        <f>10000*(AR18+AU18)+(F16-E16+F19-E19)*100+(F16+F19)</f>
        <v>-400</v>
      </c>
      <c r="BB18" s="22" t="s">
        <v>73</v>
      </c>
      <c r="BC18" s="24">
        <f>10000*(AT18+AU18)+(F19-E19+E21-F21)*100+(F19+E21)</f>
        <v>-400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officiels'!H19,D!E19='Résultats officiels'!E19,'Résultats officiels'!F19=D!F19),1,""))</f>
        <v/>
      </c>
      <c r="D19" s="68" t="str">
        <f>G17</f>
        <v>Espagne</v>
      </c>
      <c r="E19" s="217">
        <v>3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3</v>
      </c>
      <c r="L19" s="112">
        <f>INDEX(AO17:AO20,MATCH(AK19,$AL17:$AL20,0))</f>
        <v>2</v>
      </c>
      <c r="M19" s="111">
        <f>INDEX(AP17:AP20,MATCH(AK19,$AL17:$AL20,0))</f>
        <v>4</v>
      </c>
      <c r="N19" s="113">
        <f>INDEX(AQ17:AQ20,MATCH(AK19,$AL17:$AL20,0))</f>
        <v>-2</v>
      </c>
      <c r="O19" s="293"/>
      <c r="P19" s="293"/>
      <c r="Q19" s="97" t="str">
        <f>IF(AND('Résultats officiels'!O18&gt;0,U19='Résultats officiels'!U19),"E",IF(AND('Résultats officiels'!O22&gt;0,'Résultats officiels'!U22=D!U19),"E",""))</f>
        <v/>
      </c>
      <c r="R19" s="98" t="str">
        <f>IF('Résultats officiels'!O22=0,"",IF(AND(U18='Résultats officiels'!U23,'Résultats officiels'!U22=D!U19),"A",""))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Pologne</v>
      </c>
      <c r="V19" s="219">
        <v>0</v>
      </c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6</v>
      </c>
      <c r="AO19" s="23">
        <f>E17+F18+F21</f>
        <v>3</v>
      </c>
      <c r="AP19" s="22">
        <f>F17+E18+E21</f>
        <v>3</v>
      </c>
      <c r="AQ19" s="24">
        <f>AO19-AP19</f>
        <v>0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60203</v>
      </c>
      <c r="BA19" s="22" t="s">
        <v>73</v>
      </c>
      <c r="BB19" s="22">
        <f>10000*(AR19+AU19)+(E17-F17+F18-E18)*100+(E17+F18)</f>
        <v>29902</v>
      </c>
      <c r="BC19" s="24">
        <f>10000*(AS19+AU19)+(E17-F17+F21-E21)*100+(E17+F21)</f>
        <v>29901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officiels'!H20,D!E20='Résultats officiels'!E20,'Résultats officiels'!F20=D!F20),1,""))</f>
        <v/>
      </c>
      <c r="D20" s="68" t="str">
        <f>G17</f>
        <v>Espagne</v>
      </c>
      <c r="E20" s="217">
        <v>2</v>
      </c>
      <c r="F20" s="217">
        <v>0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5</v>
      </c>
      <c r="N20" s="117">
        <f>INDEX(AQ17:AQ20,MATCH(AK20,$AL17:$AL20,0))</f>
        <v>-5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officiels'!U17=D!U20),"E",""))</f>
        <v/>
      </c>
      <c r="R20" s="98" t="str">
        <f>IF('Résultats officiels'!O20=0,"",IF(AND(U20='Résultats officiels'!U20,'Résultats officiels'!U21=D!U21),"A",""))</f>
        <v/>
      </c>
      <c r="S20" s="286" t="str">
        <f>IF(O20=0,"",IF(AND(R20="A",O20='Résultats officiels'!O20),1,IF(AND(D!R21="A",D!O20='Résultats officiels'!O16),1,"")))</f>
        <v/>
      </c>
      <c r="T20" s="308" t="str">
        <f>IF(O20=0,"",IF(AND(R20="A",O20='Résultats officiels'!O20,V20='Résultats officiels'!V20,'Résultats officiels'!V21=D!V21),1,IF(AND(D!R21="A",D!O20='Résultats officiels'!O16,D!V20='Résultats officiels'!V17,'Résultats officiels'!V16=D!V21),1,"")))</f>
        <v/>
      </c>
      <c r="U20" s="121" t="str">
        <f>IF(OR(I50&lt;2),"F1",T(J49))</f>
        <v>Allemagne</v>
      </c>
      <c r="V20" s="218">
        <v>4</v>
      </c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9</v>
      </c>
      <c r="AO20" s="32">
        <f>F17+E19+E20</f>
        <v>7</v>
      </c>
      <c r="AP20" s="27">
        <f>E17+F19+F20</f>
        <v>0</v>
      </c>
      <c r="AQ20" s="33">
        <f>AO20-AP20</f>
        <v>7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60505</v>
      </c>
      <c r="BB20" s="27">
        <f>10000*(AR20+AT20)+(E20-F20+F17-E17)*100+(E20+F17)</f>
        <v>60404</v>
      </c>
      <c r="BC20" s="33">
        <f>10000*(AS20+AT20)+(E19-F19+F17-E17)*100+(E19+F17)</f>
        <v>60505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officiels'!H21,D!E21='Résultats officiels'!E21,'Résultats officiels'!F21=D!F21),1,""))</f>
        <v/>
      </c>
      <c r="D21" s="71" t="str">
        <f>G16</f>
        <v>Iran</v>
      </c>
      <c r="E21" s="217">
        <v>0</v>
      </c>
      <c r="F21" s="217">
        <v>1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67"/>
      <c r="L21" s="167"/>
      <c r="M21" s="167"/>
      <c r="N21" s="167"/>
      <c r="O21" s="293"/>
      <c r="P21" s="293"/>
      <c r="Q21" s="97" t="str">
        <f>IF(AND('Résultats officiels'!O20&gt;0,U21='Résultats officiels'!U21),"E",IF(AND('Résultats officiels'!O16&gt;0,'Résultats officiels'!U16=D!U21),"E",""))</f>
        <v>E</v>
      </c>
      <c r="R21" s="98" t="str">
        <f>IF('Résultats officiels'!O16=0,"",IF(AND(U20='Résultats officiels'!U17,'Résultats officiels'!U16=D!U21),"A",""))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1</v>
      </c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69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1</v>
      </c>
      <c r="P22" s="293"/>
      <c r="Q22" s="97" t="str">
        <f>IF(AND('Résultats officiels'!O22&gt;0,U22='Résultats officiels'!U22),"E",IF(AND('Résultats officiels'!O18&gt;0,'Résultats officiels'!U19=D!U22),"E",""))</f>
        <v>E</v>
      </c>
      <c r="R22" s="98" t="str">
        <f>IF('Résultats officiels'!O22=0,"",IF(AND(U22='Résultats officiels'!U22,'Résultats officiels'!U23=D!U23),"A",""))</f>
        <v>A</v>
      </c>
      <c r="S22" s="286" t="str">
        <f>IF(O22=0,"",IF(AND(R22="A",O22='Résultats officiels'!O22),1,IF(AND(D!R23="A",D!O22='Résultats officiels'!O18),1,"")))</f>
        <v/>
      </c>
      <c r="T22" s="308" t="str">
        <f>IF(O22=0,"",IF(AND(R22="A",O22='Résultats officiels'!O22,V22='Résultats officiels'!V22,'Résultats officiels'!V23=D!V23),1,IF(AND(D!R23="A",D!O22='Résultats officiels'!O18,D!V22='Résultats officiels'!V19,'Résultats officiels'!V18=D!V23),1,"")))</f>
        <v/>
      </c>
      <c r="U22" s="121" t="str">
        <f>IF(OR(I66&lt;2),"H1",T(J65))</f>
        <v>Colombie</v>
      </c>
      <c r="V22" s="218">
        <v>1</v>
      </c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69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officiels'!U18=D!U23),"E",""))</f>
        <v>E</v>
      </c>
      <c r="R23" s="98" t="str">
        <f>IF('Résultats officiels'!O18=0,"",IF(AND(U22='Résultats officiels'!U19,'Résultats officiels'!U18=D!U23),"A",""))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0</v>
      </c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officiels'!H24,D!E24='Résultats officiels'!E24,'Résultats officiels'!F24=D!F24),1,""))</f>
        <v/>
      </c>
      <c r="D24" s="67" t="s">
        <v>88</v>
      </c>
      <c r="E24" s="217">
        <v>4</v>
      </c>
      <c r="F24" s="217">
        <v>0</v>
      </c>
      <c r="G24" s="72" t="s">
        <v>76</v>
      </c>
      <c r="H24" s="95">
        <f t="shared" si="0"/>
        <v>1</v>
      </c>
      <c r="I24" s="169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officiels'!H25,D!E25='Résultats officiels'!E25,'Résultats officiels'!F25=D!F25),1,""))</f>
        <v/>
      </c>
      <c r="D25" s="68" t="s">
        <v>125</v>
      </c>
      <c r="E25" s="217">
        <v>2</v>
      </c>
      <c r="F25" s="217">
        <v>1</v>
      </c>
      <c r="G25" s="73" t="s">
        <v>126</v>
      </c>
      <c r="H25" s="95">
        <f t="shared" si="0"/>
        <v>1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9</v>
      </c>
      <c r="M25" s="103">
        <f>INDEX(AP25:AP28,MATCH(AK25,$AL25:$AL28,0))</f>
        <v>1</v>
      </c>
      <c r="N25" s="123">
        <f>INDEX(AQ25:AQ28,MATCH(AK25,$AL25:$AL28,0))</f>
        <v>8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9</v>
      </c>
      <c r="AP25" s="22">
        <f>F24+F26+E28</f>
        <v>1</v>
      </c>
      <c r="AQ25" s="24">
        <f>AO25-AP25</f>
        <v>8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60607</v>
      </c>
      <c r="BA25" s="22">
        <f>10000*(AS25+AU25)+(E24-F24+F28-E28)*100+(E24+F28)</f>
        <v>60606</v>
      </c>
      <c r="BB25" s="22">
        <f>10000*(AT25+AU25)+(F28-E28+E26-F26)*100+(F28+E26)</f>
        <v>60405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officiels'!H26,D!E26='Résultats officiels'!E26,'Résultats officiels'!F26=D!F26),1,""))</f>
        <v/>
      </c>
      <c r="D26" s="68" t="str">
        <f>D24</f>
        <v>France</v>
      </c>
      <c r="E26" s="217">
        <v>3</v>
      </c>
      <c r="F26" s="217">
        <v>1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Pérou</v>
      </c>
      <c r="K26" s="108">
        <f>INDEX(AN25:AN28,MATCH(AK26,$AL25:$AL28,0))</f>
        <v>6</v>
      </c>
      <c r="L26" s="109">
        <f>INDEX(AO25:AO28,MATCH(AK26,$AL25:$AL28,0))</f>
        <v>4</v>
      </c>
      <c r="M26" s="108">
        <f>INDEX(AP25:AP28,MATCH(AK26,$AL25:$AL28,0))</f>
        <v>4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officiels'!U28=D!U26),"E",""))</f>
        <v/>
      </c>
      <c r="R26" s="98" t="str">
        <f>IF('Résultats officiels'!O26=0,"",IF(AND(U26='Résultats officiels'!U26,'Résultats officiels'!U27=D!U27),"A",""))</f>
        <v/>
      </c>
      <c r="S26" s="286" t="str">
        <f>IF(O26=0,"",IF(AND(R26="A",O26='Résultats officiels'!O26),1,IF(AND(D!R27="A",D!O26='Résultats officiels'!O28),1,"")))</f>
        <v/>
      </c>
      <c r="T26" s="287" t="str">
        <f>IF(O26=0,"",IF(AND(R26="A",O26='Résultats officiels'!O26,V26='Résultats officiels'!V26,'Résultats officiels'!V27=D!V27),1,IF(AND(D!R27="A",D!O26='Résultats officiels'!O28,D!V26='Résultats officiels'!V28,'Résultats officiels'!V29=D!V27),1,"")))</f>
        <v/>
      </c>
      <c r="U26" s="125" t="str">
        <f>IF(100*V8+W8&gt;100*V9+W9,U8,IF(100*V8+W8&lt;100*V9+W9,U9,CONCATENATE(U8," ou ",U9)))</f>
        <v>Portugal</v>
      </c>
      <c r="V26" s="218">
        <v>1</v>
      </c>
      <c r="W26" s="100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1.9700000000000002</v>
      </c>
      <c r="AL26" s="28">
        <f>SUM(BD26:BG26)+2.46</f>
        <v>3.96</v>
      </c>
      <c r="AM26" s="21" t="str">
        <f>G24</f>
        <v>Australie</v>
      </c>
      <c r="AN26" s="22">
        <f>SUM(AR26:AU26)</f>
        <v>0</v>
      </c>
      <c r="AO26" s="23">
        <f>F24+F27+E29</f>
        <v>0</v>
      </c>
      <c r="AP26" s="22">
        <f>E24+E27+F29</f>
        <v>6</v>
      </c>
      <c r="AQ26" s="24">
        <f>AO26-AP26</f>
        <v>-6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-500</v>
      </c>
      <c r="BA26" s="22">
        <f>10000*(AR26+AU26)+(F24-E24+F27-E27)*100+(F24+F27)</f>
        <v>-500</v>
      </c>
      <c r="BB26" s="22" t="s">
        <v>73</v>
      </c>
      <c r="BC26" s="24">
        <f>10000*(AT26+AU26)+(F27-E27+E29-F29)*100+(F27+E29)</f>
        <v>-200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officiels'!H27,D!E27='Résultats officiels'!E27,'Résultats officiels'!F27=D!F27),1,""))</f>
        <v/>
      </c>
      <c r="D27" s="68" t="str">
        <f>G25</f>
        <v>Danemark</v>
      </c>
      <c r="E27" s="217">
        <v>1</v>
      </c>
      <c r="F27" s="217">
        <v>0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Danemark</v>
      </c>
      <c r="K27" s="111">
        <f>INDEX(AN25:AN28,MATCH(AK27,$AL25:$AL28,0))</f>
        <v>3</v>
      </c>
      <c r="L27" s="112">
        <f>INDEX(AO25:AO28,MATCH(AK27,$AL25:$AL28,0))</f>
        <v>2</v>
      </c>
      <c r="M27" s="111">
        <f>INDEX(AP25:AP28,MATCH(AK27,$AL25:$AL28,0))</f>
        <v>4</v>
      </c>
      <c r="N27" s="113">
        <f>INDEX(AQ25:AQ28,MATCH(AK27,$AL25:$AL28,0))</f>
        <v>-2</v>
      </c>
      <c r="O27" s="293"/>
      <c r="P27" s="293"/>
      <c r="Q27" s="97" t="str">
        <f>IF(AND('Résultats officiels'!O26&gt;0,U27='Résultats officiels'!U27),"E",IF(AND('Résultats officiels'!O28&gt;0,'Résultats officiels'!U29=D!U27),"E",""))</f>
        <v>E</v>
      </c>
      <c r="R27" s="98" t="str">
        <f>IF('Résultats officiels'!O28=0,"",IF(AND(U26='Résultats officiels'!U28,'Résultats officiels'!U29=D!U27),"A",""))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3</v>
      </c>
      <c r="W27" s="100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2.98</v>
      </c>
      <c r="AL27" s="28">
        <f>SUM(BD27:BG27)+2.47</f>
        <v>1.9700000000000002</v>
      </c>
      <c r="AM27" s="21" t="str">
        <f>D25</f>
        <v>Pérou</v>
      </c>
      <c r="AN27" s="22">
        <f>SUM(AR27:AU27)</f>
        <v>6</v>
      </c>
      <c r="AO27" s="23">
        <f>E25+F26+F29</f>
        <v>4</v>
      </c>
      <c r="AP27" s="22">
        <f>F25+E26+E29</f>
        <v>4</v>
      </c>
      <c r="AQ27" s="24">
        <f>AO27-AP27</f>
        <v>0</v>
      </c>
      <c r="AR27" s="22">
        <f>IF(ISBLANK(F26),0,IF(AT25=3,0,IF(AT25=1,1,3)))</f>
        <v>0</v>
      </c>
      <c r="AS27" s="22">
        <f>IF(ISBLANK(F29),0,IF(F29&gt;E29,3,IF(F29=E29,1,0)))</f>
        <v>3</v>
      </c>
      <c r="AT27" s="22" t="s">
        <v>73</v>
      </c>
      <c r="AU27" s="22">
        <f>IF(ISBLANK(E25),0,IF(E25&gt;F25,3,IF(E25=F25,1,0)))</f>
        <v>3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1</v>
      </c>
      <c r="AZ27" s="23">
        <f>10000*(AR27+AS27)+(F26-E26+F29-E29)*100+(F26+F29)</f>
        <v>29902</v>
      </c>
      <c r="BA27" s="22" t="s">
        <v>73</v>
      </c>
      <c r="BB27" s="22">
        <f>10000*(AR27+AU27)+(E25-F25+F26-E26)*100+(E25+F26)</f>
        <v>29903</v>
      </c>
      <c r="BC27" s="24">
        <f>10000*(AS27+AU27)+(E25-F25+F29-E29)*100+(E25+F29)</f>
        <v>60203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-0.5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officiels'!H28,D!E28='Résultats officiels'!E28,'Résultats officiels'!F28=D!F28),1,""))</f>
        <v/>
      </c>
      <c r="D28" s="68" t="str">
        <f>G25</f>
        <v>Danemark</v>
      </c>
      <c r="E28" s="217">
        <v>0</v>
      </c>
      <c r="F28" s="217">
        <v>2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Australie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6</v>
      </c>
      <c r="N28" s="117">
        <f>INDEX(AQ25:AQ28,MATCH(AK28,$AL25:$AL28,0))</f>
        <v>-6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officiels'!U26=D!U28),"E",""))</f>
        <v/>
      </c>
      <c r="R28" s="98" t="str">
        <f>IF('Résultats officiels'!O28=0,"",IF(AND(U28='Résultats officiels'!U28,'Résultats officiels'!U29=D!U29),"A",""))</f>
        <v/>
      </c>
      <c r="S28" s="286" t="str">
        <f>IF(O28=0,"",IF(AND(R28="A",O28='Résultats officiels'!O28),1,IF(AND(D!R29="A",D!O28='Résultats officiels'!O26),1,"")))</f>
        <v/>
      </c>
      <c r="T28" s="287" t="str">
        <f>IF(O28=0,"",IF(AND(R28="A",O28='Résultats officiels'!O28,V28='Résultats officiels'!V28,'Résultats officiels'!V29=D!V29),1,IF(AND(D!R29="A",D!O28='Résultats officiels'!O26,D!V28='Résultats officiels'!V26,'Résultats officiels'!V27=D!V29),1,"")))</f>
        <v/>
      </c>
      <c r="U28" s="125" t="str">
        <f>IF(100*V12+W12&gt;100*V13+W13,U12,IF(100*V12+W12&lt;100*V13+W13,U13,CONCATENATE(U12," ou ",U13)))</f>
        <v>Espagne</v>
      </c>
      <c r="V28" s="218">
        <v>2</v>
      </c>
      <c r="W28" s="100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3.96</v>
      </c>
      <c r="AL28" s="30">
        <f>SUM(BD28:BG28)+2.48</f>
        <v>2.98</v>
      </c>
      <c r="AM28" s="31" t="str">
        <f>G25</f>
        <v>Danemark</v>
      </c>
      <c r="AN28" s="27">
        <f>SUM(AR28:AU28)</f>
        <v>3</v>
      </c>
      <c r="AO28" s="32">
        <f>F25+E27+E28</f>
        <v>2</v>
      </c>
      <c r="AP28" s="27">
        <f>E25+F27+F28</f>
        <v>4</v>
      </c>
      <c r="AQ28" s="33">
        <f>AO28-AP28</f>
        <v>-2</v>
      </c>
      <c r="AR28" s="27">
        <f>IF(ISBLANK(E28),0,IF(AU25=3,0,IF(AU25=1,1,3)))</f>
        <v>0</v>
      </c>
      <c r="AS28" s="27">
        <f>IF(ISBLANK(E27),0,IF(AU26=3,0,IF(AU26=1,1,3)))</f>
        <v>3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29901</v>
      </c>
      <c r="BB28" s="27">
        <f>10000*(AR28+AT28)+(E28-F28+F25-E25)*100+(E28+F25)</f>
        <v>-299</v>
      </c>
      <c r="BC28" s="33">
        <f>10000*(AS28+AT28)+(E27-F27+F25-E25)*100+(E27+F25)</f>
        <v>30002</v>
      </c>
      <c r="BD28" s="34">
        <f>-BG25</f>
        <v>0.5</v>
      </c>
      <c r="BE28" s="35">
        <f>-BG26</f>
        <v>-0.5</v>
      </c>
      <c r="BF28" s="35">
        <f>-BG27</f>
        <v>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>
        <f>IF(H29=0,"",IF(H29='Résultats officiels'!H29,1,""))</f>
        <v>1</v>
      </c>
      <c r="C29" s="75" t="str">
        <f>IF(H29=0,"",IF(AND(H29='Résultats officiels'!H29,D!E29='Résultats officiels'!E29,'Résultats officiels'!F29=D!F29),1,""))</f>
        <v/>
      </c>
      <c r="D29" s="71" t="str">
        <f>G24</f>
        <v>Australie</v>
      </c>
      <c r="E29" s="217">
        <v>0</v>
      </c>
      <c r="F29" s="217">
        <v>1</v>
      </c>
      <c r="G29" s="74" t="str">
        <f>D25</f>
        <v>Pérou</v>
      </c>
      <c r="H29" s="95">
        <f t="shared" si="0"/>
        <v>2</v>
      </c>
      <c r="I29" s="118"/>
      <c r="J29" s="119" t="str">
        <f>IF(OR(I27&lt;3,I26&lt;2),"TIRAGE AU SORT !!!"," ")</f>
        <v xml:space="preserve"> </v>
      </c>
      <c r="K29" s="167"/>
      <c r="L29" s="167"/>
      <c r="M29" s="167"/>
      <c r="N29" s="167"/>
      <c r="O29" s="293"/>
      <c r="P29" s="293"/>
      <c r="Q29" s="97" t="str">
        <f>IF(AND('Résultats officiels'!O28&gt;0,U29='Résultats officiels'!U29),"E",IF(AND('Résultats officiels'!O26&gt;0,'Résultats officiels'!U27=D!U29),"E",""))</f>
        <v/>
      </c>
      <c r="R29" s="98" t="str">
        <f>IF('Résultats officiels'!O26=0,"",IF(AND(U28='Résultats officiels'!U26,'Résultats officiels'!U27=D!U29),"A",""))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0</v>
      </c>
      <c r="W29" s="100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69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officiels'!U32=D!U30),"E",""))</f>
        <v>E</v>
      </c>
      <c r="R30" s="98" t="str">
        <f>IF('Résultats officiels'!O30=0,"",IF(AND(U30='Résultats officiels'!U30,'Résultats officiels'!U31=D!U31),"A",""))</f>
        <v>A</v>
      </c>
      <c r="S30" s="286" t="str">
        <f>IF(O30=0,"",IF(AND(R30="A",O30='Résultats officiels'!O30),1,IF(AND(D!R31="A",D!O30='Résultats officiels'!O32),1,"")))</f>
        <v/>
      </c>
      <c r="T30" s="287" t="str">
        <f>IF(O30=0,"",IF(AND(R30="A",O30='Résultats officiels'!O30,V30='Résultats officiels'!V30,'Résultats officiels'!V31=D!V31),1,IF(AND(D!R31="A",D!O30='Résultats officiels'!O32,D!V30='Résultats officiels'!V32,'Résultats officiels'!V33=D!V31),1,"")))</f>
        <v/>
      </c>
      <c r="U30" s="125" t="str">
        <f>IF(100*V16+W16&gt;100*V17+W17,U16,IF(100*V16+W16&lt;100*V17+W17,U17,CONCATENATE(U16," ou ",U17)))</f>
        <v>Brésil</v>
      </c>
      <c r="V30" s="218">
        <v>2</v>
      </c>
      <c r="W30" s="100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69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officiels'!U33=D!U31),"E",""))</f>
        <v>E</v>
      </c>
      <c r="R31" s="98" t="str">
        <f>IF('Résultats officiels'!O32=0,"",IF(AND(U30='Résultats officiels'!U32,'Résultats officiels'!U33=D!U31),"A",""))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1</v>
      </c>
      <c r="W31" s="100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officiels'!H32,D!E32='Résultats officiels'!E32,'Résultats officiels'!F32=D!F32),1,""))</f>
        <v/>
      </c>
      <c r="D32" s="67" t="s">
        <v>94</v>
      </c>
      <c r="E32" s="217">
        <v>3</v>
      </c>
      <c r="F32" s="217">
        <v>1</v>
      </c>
      <c r="G32" s="72" t="s">
        <v>127</v>
      </c>
      <c r="H32" s="95">
        <f t="shared" si="0"/>
        <v>1</v>
      </c>
      <c r="I32" s="169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officiels'!U30=D!U32),"E",""))</f>
        <v/>
      </c>
      <c r="R32" s="98" t="str">
        <f>IF('Résultats officiels'!O32=0,"",IF(AND(U32='Résultats officiels'!U32,'Résultats officiels'!U33=D!U33),"A",""))</f>
        <v/>
      </c>
      <c r="S32" s="286" t="str">
        <f>IF(O32=0,"",IF(AND(R32="A",O32='Résultats officiels'!O32),1,IF(AND(D!R33="A",D!O32='Résultats officiels'!O30),1,"")))</f>
        <v/>
      </c>
      <c r="T32" s="287" t="str">
        <f>IF(O32=0,"",IF(AND(R32="A",O32='Résultats officiels'!O32,V32='Résultats officiels'!V32,'Résultats officiels'!V33=D!V33),1,IF(AND(D!R33="A",D!O32='Résultats officiels'!O30,D!V32='Résultats officiels'!V30,'Résultats officiels'!V31=D!V33),1,"")))</f>
        <v/>
      </c>
      <c r="U32" s="125" t="str">
        <f>IF(100*V20+W20&gt;100*V21+W21,U20,IF(100*V20+W20&lt;100*V21+W21,U21,CONCATENATE(U20," ou ",U21)))</f>
        <v>Allemagne</v>
      </c>
      <c r="V32" s="218">
        <v>2</v>
      </c>
      <c r="W32" s="100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 t="str">
        <f>IF(H33=0,"",IF(AND(H33='Résultats officiels'!H33,D!E33='Résultats officiels'!E33,'Résultats officiels'!F33=D!F33),1,""))</f>
        <v/>
      </c>
      <c r="D33" s="68" t="s">
        <v>37</v>
      </c>
      <c r="E33" s="217">
        <v>1</v>
      </c>
      <c r="F33" s="217">
        <v>0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7</v>
      </c>
      <c r="L33" s="104">
        <f>INDEX(AO33:AO36,MATCH(AK33,$AL33:$AL36,0))</f>
        <v>5</v>
      </c>
      <c r="M33" s="103">
        <f>INDEX(AP33:AP36,MATCH(AK33,$AL33:$AL36,0))</f>
        <v>2</v>
      </c>
      <c r="N33" s="123">
        <f>INDEX(AQ33:AQ36,MATCH(AK33,$AL33:$AL36,0))</f>
        <v>3</v>
      </c>
      <c r="O33" s="293"/>
      <c r="P33" s="293"/>
      <c r="Q33" s="97" t="str">
        <f>IF(AND('Résultats officiels'!O32&gt;0,U33='Résultats officiels'!U33),"E",IF(AND('Résultats officiels'!O30&gt;0,'Résultats officiels'!U31=D!U33),"E",""))</f>
        <v/>
      </c>
      <c r="R33" s="98" t="str">
        <f>IF('Résultats officiels'!O30=0,"",IF(AND(U32='Résultats officiels'!U30,'Résultats officiels'!U31=D!U33),"A",""))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Colombie</v>
      </c>
      <c r="V33" s="219">
        <v>1</v>
      </c>
      <c r="W33" s="100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7</v>
      </c>
      <c r="AO33" s="23">
        <f>E32+E34+F36</f>
        <v>5</v>
      </c>
      <c r="AP33" s="22">
        <f>F32+F34+E36</f>
        <v>2</v>
      </c>
      <c r="AQ33" s="24">
        <f>AO33-AP33</f>
        <v>3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1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40204</v>
      </c>
      <c r="BA33" s="22">
        <f>10000*(AS33+AU33)+(E32-F32+F36-E36)*100+(E32+F36)</f>
        <v>60304</v>
      </c>
      <c r="BB33" s="22">
        <f>10000*(AT33+AU33)+(F36-E36+E34-F34)*100+(F36+E34)</f>
        <v>40102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officiels'!H34,D!E34='Résultats officiels'!E34,'Résultats officiels'!F34=D!F34),1,""))</f>
        <v/>
      </c>
      <c r="D34" s="68" t="str">
        <f>D32</f>
        <v>Argentine</v>
      </c>
      <c r="E34" s="217">
        <v>1</v>
      </c>
      <c r="F34" s="217">
        <v>1</v>
      </c>
      <c r="G34" s="73" t="str">
        <f>D33</f>
        <v>Croatie</v>
      </c>
      <c r="H34" s="95">
        <f t="shared" si="0"/>
        <v>3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7</v>
      </c>
      <c r="L34" s="109">
        <f>INDEX(AO33:AO36,MATCH(AK34,$AL33:$AL36,0))</f>
        <v>4</v>
      </c>
      <c r="M34" s="108">
        <f>INDEX(AP33:AP36,MATCH(AK34,$AL33:$AL36,0))</f>
        <v>2</v>
      </c>
      <c r="N34" s="110">
        <f>INDEX(AQ33:AQ36,MATCH(AK34,$AL33:$AL36,0))</f>
        <v>2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3.96</v>
      </c>
      <c r="AM34" s="21" t="str">
        <f>G32</f>
        <v>Islande</v>
      </c>
      <c r="AN34" s="22">
        <f>SUM(AR34:AU34)</f>
        <v>0</v>
      </c>
      <c r="AO34" s="23">
        <f>F32+F35+E37</f>
        <v>2</v>
      </c>
      <c r="AP34" s="22">
        <f>E32+E35+F37</f>
        <v>6</v>
      </c>
      <c r="AQ34" s="24">
        <f>AO34-AP34</f>
        <v>-4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-298</v>
      </c>
      <c r="BA34" s="22">
        <f>10000*(AR34+AU34)+(F32-E32+F35-E35)*100+(F32+F35)</f>
        <v>-299</v>
      </c>
      <c r="BB34" s="22" t="s">
        <v>73</v>
      </c>
      <c r="BC34" s="24">
        <f>10000*(AT34+AU34)+(F35-E35+E37-F37)*100+(F35+E37)</f>
        <v>-199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>
        <f>IF(H35=0,"",IF(H35='Résultats officiels'!H35,1,""))</f>
        <v>1</v>
      </c>
      <c r="C35" s="75" t="str">
        <f>IF(H35=0,"",IF(AND(H35='Résultats officiels'!H35,D!E35='Résultats officiels'!E35,'Résultats officiels'!F35=D!F35),1,""))</f>
        <v/>
      </c>
      <c r="D35" s="68" t="str">
        <f>G33</f>
        <v>Nigéria</v>
      </c>
      <c r="E35" s="217">
        <v>1</v>
      </c>
      <c r="F35" s="217">
        <v>0</v>
      </c>
      <c r="G35" s="73" t="str">
        <f>G32</f>
        <v>Islande</v>
      </c>
      <c r="H35" s="95">
        <f t="shared" si="0"/>
        <v>1</v>
      </c>
      <c r="I35" s="106">
        <f>AI35</f>
        <v>3</v>
      </c>
      <c r="J35" s="68" t="str">
        <f>INDEX(AM33:AM36,MATCH(AK35,$AL33:$AL36,0))</f>
        <v>Nigéria</v>
      </c>
      <c r="K35" s="111">
        <f>INDEX(AN33:AN36,MATCH(AK35,$AL33:$AL36,0))</f>
        <v>3</v>
      </c>
      <c r="L35" s="112">
        <f>INDEX(AO33:AO36,MATCH(AK35,$AL33:$AL36,0))</f>
        <v>1</v>
      </c>
      <c r="M35" s="111">
        <f>INDEX(AP33:AP36,MATCH(AK35,$AL33:$AL36,0))</f>
        <v>2</v>
      </c>
      <c r="N35" s="113">
        <f>INDEX(AQ33:AQ36,MATCH(AK35,$AL33:$AL36,0))</f>
        <v>-1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2.98</v>
      </c>
      <c r="AL35" s="28">
        <f>SUM(BD35:BG35)+2.47</f>
        <v>1.9700000000000002</v>
      </c>
      <c r="AM35" s="21" t="str">
        <f>D33</f>
        <v>Croatie</v>
      </c>
      <c r="AN35" s="22">
        <f>SUM(AR35:AU35)</f>
        <v>7</v>
      </c>
      <c r="AO35" s="23">
        <f>E33+F34+F37</f>
        <v>4</v>
      </c>
      <c r="AP35" s="22">
        <f>F33+E34+E37</f>
        <v>2</v>
      </c>
      <c r="AQ35" s="24">
        <f>AO35-AP35</f>
        <v>2</v>
      </c>
      <c r="AR35" s="22">
        <f>IF(ISBLANK(F34),0,IF(AT33=3,0,IF(AT33=1,1,3)))</f>
        <v>1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40103</v>
      </c>
      <c r="BA35" s="22" t="s">
        <v>73</v>
      </c>
      <c r="BB35" s="22">
        <f>10000*(AR35+AU35)+(E33-F33+F34-E34)*100+(E33+F34)</f>
        <v>40102</v>
      </c>
      <c r="BC35" s="24">
        <f>10000*(AS35+AU35)+(E33-F33+F37-E37)*100+(E33+F37)</f>
        <v>60203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officiels'!H36,D!E36='Résultats officiels'!E36,'Résultats officiels'!F36=D!F36),1,""))</f>
        <v/>
      </c>
      <c r="D36" s="68" t="str">
        <f>G33</f>
        <v>Nigéria</v>
      </c>
      <c r="E36" s="217">
        <v>0</v>
      </c>
      <c r="F36" s="217">
        <v>1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Islande</v>
      </c>
      <c r="K36" s="115">
        <f>INDEX(AN33:AN36,MATCH(AK36,$AL33:$AL36,0))</f>
        <v>0</v>
      </c>
      <c r="L36" s="116">
        <f>INDEX(AO33:AO36,MATCH(AK36,$AL33:$AL36,0))</f>
        <v>2</v>
      </c>
      <c r="M36" s="115">
        <f>INDEX(AP33:AP36,MATCH(AK36,$AL33:$AL36,0))</f>
        <v>6</v>
      </c>
      <c r="N36" s="117">
        <f>INDEX(AQ33:AQ36,MATCH(AK36,$AL33:$AL36,0))</f>
        <v>-4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officiels'!U38=D!U36),"E",""))</f>
        <v>E</v>
      </c>
      <c r="R36" s="98" t="str">
        <f>IF('Résultats officiels'!O36=0,"",IF(AND(U36='Résultats officiels'!U36,'Résultats officiels'!U37=D!U37),"A",""))</f>
        <v/>
      </c>
      <c r="S36" s="286" t="str">
        <f>IF(O36=0,"",IF(AND(R36="A",O36='Résultats officiels'!O36),1,IF(AND(D!R37="A",D!O36='Résultats officiels'!O38),1,"")))</f>
        <v/>
      </c>
      <c r="T36" s="297" t="str">
        <f>IF(O36=0,"",IF(AND(R36="A",O36='Résultats officiels'!O36,V36='Résultats officiels'!V36,'Résultats officiels'!V37=D!V37),1,IF(AND(D!R37="A",D!O36='Résultats officiels'!O38,D!V36='Résultats officiels'!V38,'Résultats officiels'!V39=D!V37),1,"")))</f>
        <v/>
      </c>
      <c r="U36" s="128" t="str">
        <f>IF(100*V26+W26&gt;100*V27+W27,U26,IF(100*V26+W26&lt;100*V27+W27,U27,IF(X27*X26=1,"-",CONCATENATE(U26," ou ",U27))))</f>
        <v>France</v>
      </c>
      <c r="V36" s="218">
        <v>2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3.96</v>
      </c>
      <c r="AL36" s="30">
        <f>SUM(BD36:BG36)+2.48</f>
        <v>2.98</v>
      </c>
      <c r="AM36" s="31" t="str">
        <f>G33</f>
        <v>Nigéria</v>
      </c>
      <c r="AN36" s="27">
        <f>SUM(AR36:AU36)</f>
        <v>3</v>
      </c>
      <c r="AO36" s="32">
        <f>F33+E35+E36</f>
        <v>1</v>
      </c>
      <c r="AP36" s="27">
        <f>E33+F35+F36</f>
        <v>2</v>
      </c>
      <c r="AQ36" s="33">
        <f>AO36-AP36</f>
        <v>-1</v>
      </c>
      <c r="AR36" s="27">
        <f>IF(ISBLANK(E36),0,IF(AU33=3,0,IF(AU33=1,1,3)))</f>
        <v>0</v>
      </c>
      <c r="AS36" s="27">
        <f>IF(ISBLANK(E35),0,IF(AU34=3,0,IF(AU34=1,1,3)))</f>
        <v>3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1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30001</v>
      </c>
      <c r="BB36" s="27">
        <f>10000*(AR36+AT36)+(E36-F36+F33-E33)*100+(E36+F33)</f>
        <v>-200</v>
      </c>
      <c r="BC36" s="33">
        <f>10000*(AS36+AT36)+(E35-F35+F33-E33)*100+(E35+F33)</f>
        <v>30001</v>
      </c>
      <c r="BD36" s="34">
        <f>-BG33</f>
        <v>0.5</v>
      </c>
      <c r="BE36" s="35">
        <f>-BG34</f>
        <v>-0.5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>
        <f>IF(H37=0,"",IF(AND(H37='Résultats officiels'!H37,D!E37='Résultats officiels'!E37,'Résultats officiels'!F37=D!F37),1,""))</f>
        <v>1</v>
      </c>
      <c r="D37" s="71" t="str">
        <f>G32</f>
        <v>Islande</v>
      </c>
      <c r="E37" s="217">
        <v>1</v>
      </c>
      <c r="F37" s="217">
        <v>2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67"/>
      <c r="L37" s="167"/>
      <c r="M37" s="167"/>
      <c r="N37" s="167"/>
      <c r="O37" s="293"/>
      <c r="P37" s="293"/>
      <c r="Q37" s="97" t="str">
        <f>IF(AND('Résultats officiels'!O36&gt;0,U37='Résultats officiels'!U37),"E",IF(AND('Résultats officiels'!O38&gt;0,'Résultats officiels'!U39=D!U37),"E",""))</f>
        <v/>
      </c>
      <c r="R37" s="98" t="str">
        <f>IF('Résultats officiels'!O38=0,"",IF(AND(U36='Résultats officiels'!U38,'Résultats officiels'!U39=D!U37),"A",""))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1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69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officiels'!U36=D!U38),"E",""))</f>
        <v/>
      </c>
      <c r="R38" s="98" t="str">
        <f>IF('Résultats officiels'!O38=0,"",IF(AND(U38='Résultats officiels'!U38,'Résultats officiels'!U39=D!U39),"A",""))</f>
        <v/>
      </c>
      <c r="S38" s="286" t="str">
        <f>IF(O38=0,"",IF(AND(R38="A",O38='Résultats officiels'!O38),1,IF(AND(D!R39="A",D!O38='Résultats officiels'!O36),1,"")))</f>
        <v/>
      </c>
      <c r="T38" s="297" t="str">
        <f>IF(O38=0,"",IF(AND(R38="A",O38='Résultats officiels'!O38,V38='Résultats officiels'!V38,'Résultats officiels'!V39=D!V39),1,IF(AND(D!R39="A",D!O38='Résultats officiels'!O36,D!V38='Résultats officiels'!V36,'Résultats officiels'!V37=D!V39),1,"")))</f>
        <v/>
      </c>
      <c r="U38" s="125" t="str">
        <f>IF(100*V28+W28&gt;100*V29+W29,U28,IF(100*V28+W28&lt;100*V29+W29,U29,IF(X30*X31=1,"-",CONCATENATE(U28," ou ",U29))))</f>
        <v>Espagne</v>
      </c>
      <c r="V38" s="218">
        <v>1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69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officiels'!U37=D!U39),"E",""))</f>
        <v/>
      </c>
      <c r="R39" s="98" t="str">
        <f>IF('Résultats officiels'!O36=0,"",IF(AND(U38='Résultats officiels'!U36,'Résultats officiels'!U37=D!U39),"A",""))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0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officiels'!H40,D!E40='Résultats officiels'!E40,'Résultats officiels'!F40=D!F40),1,""))</f>
        <v/>
      </c>
      <c r="D40" s="67" t="s">
        <v>83</v>
      </c>
      <c r="E40" s="217">
        <v>0</v>
      </c>
      <c r="F40" s="217">
        <v>0</v>
      </c>
      <c r="G40" s="72" t="s">
        <v>128</v>
      </c>
      <c r="H40" s="95">
        <f t="shared" si="0"/>
        <v>3</v>
      </c>
      <c r="I40" s="169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officiels'!H41,D!E41='Résultats officiels'!E41,'Résultats officiels'!F41=D!F41),1,""))</f>
        <v/>
      </c>
      <c r="D41" s="68" t="s">
        <v>36</v>
      </c>
      <c r="E41" s="217">
        <v>2</v>
      </c>
      <c r="F41" s="217">
        <v>0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8</v>
      </c>
      <c r="M41" s="103">
        <f>INDEX(AP41:AP44,MATCH(AK41,$AL41:$AL44,0))</f>
        <v>1</v>
      </c>
      <c r="N41" s="123">
        <f>INDEX(AQ41:AQ44,MATCH(AK41,$AL41:$AL44,0))</f>
        <v>7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2.95</v>
      </c>
      <c r="AM41" s="21" t="str">
        <f>D40</f>
        <v>Costa Rica</v>
      </c>
      <c r="AN41" s="22">
        <f>SUM(AR41:AU41)</f>
        <v>2</v>
      </c>
      <c r="AO41" s="23">
        <f>E40+E42+F44</f>
        <v>2</v>
      </c>
      <c r="AP41" s="22">
        <f>F40+F42+E44</f>
        <v>4</v>
      </c>
      <c r="AQ41" s="24">
        <f>AO41-AP41</f>
        <v>-2</v>
      </c>
      <c r="AR41" s="22" t="s">
        <v>73</v>
      </c>
      <c r="AS41" s="22">
        <f>IF(ISBLANK(E40),0,IF(E40&gt;F40,3,IF(E40=F40,1,0)))</f>
        <v>1</v>
      </c>
      <c r="AT41" s="22">
        <f>IF(ISBLANK(E42),0,IF(E42&gt;F42,3,IF(E42=F42,1,0)))</f>
        <v>0</v>
      </c>
      <c r="AU41" s="22">
        <f>IF(ISBLANK(F44),0,IF(F44&gt;E44,3,IF(F44=E44,1,0)))</f>
        <v>1</v>
      </c>
      <c r="AV41" s="23" t="s">
        <v>73</v>
      </c>
      <c r="AW41" s="22" t="b">
        <f>(10*(AQ41-AQ42)+AO41-AO42&gt;0)</f>
        <v>1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9801</v>
      </c>
      <c r="BA41" s="22">
        <f>10000*(AS41+AU41)+(E40-F40+F44-E44)*100+(E40+F44)</f>
        <v>20001</v>
      </c>
      <c r="BB41" s="22">
        <f>10000*(AT41+AU41)+(F44-E44+E42-F42)*100+(F44+E42)</f>
        <v>9802</v>
      </c>
      <c r="BC41" s="24" t="s">
        <v>73</v>
      </c>
      <c r="BD41" s="23" t="s">
        <v>73</v>
      </c>
      <c r="BE41" s="25">
        <f>IF($AN41&gt;$AN42,-0.5,IF($AN42&gt;$AN41,0.5,IF(AW41,-0.5,IF(AV42,0.5,BU41))))</f>
        <v>-0.5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officiels'!H42,D!E42='Résultats officiels'!E42,'Résultats officiels'!F42=D!F42),1,""))</f>
        <v/>
      </c>
      <c r="D42" s="68" t="str">
        <f>D40</f>
        <v>Costa Rica</v>
      </c>
      <c r="E42" s="217">
        <v>1</v>
      </c>
      <c r="F42" s="217">
        <v>3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4</v>
      </c>
      <c r="L42" s="109">
        <f>INDEX(AO41:AO44,MATCH(AK42,$AL41:$AL44,0))</f>
        <v>2</v>
      </c>
      <c r="M42" s="108">
        <f>INDEX(AP41:AP44,MATCH(AK42,$AL41:$AL44,0))</f>
        <v>3</v>
      </c>
      <c r="N42" s="110">
        <f>INDEX(AQ41:AQ44,MATCH(AK42,$AL41:$AL44,0))</f>
        <v>-1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3.96</v>
      </c>
      <c r="AM42" s="21" t="str">
        <f>G40</f>
        <v>Serbie</v>
      </c>
      <c r="AN42" s="22">
        <f>SUM(AR42:AU42)</f>
        <v>1</v>
      </c>
      <c r="AO42" s="23">
        <f>F40+F43+E45</f>
        <v>0</v>
      </c>
      <c r="AP42" s="22">
        <f>E40+E43+F45</f>
        <v>4</v>
      </c>
      <c r="AQ42" s="24">
        <f>AO42-AP42</f>
        <v>-4</v>
      </c>
      <c r="AR42" s="22">
        <f>IF(ISBLANK(F40),0,IF(AS41=3,0,IF(AS41=1,1,3)))</f>
        <v>1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9700</v>
      </c>
      <c r="BA42" s="22">
        <f>10000*(AR42+AU42)+(F40-E40+F43-E43)*100+(F40+F43)</f>
        <v>9900</v>
      </c>
      <c r="BB42" s="22" t="s">
        <v>73</v>
      </c>
      <c r="BC42" s="24">
        <f>10000*(AT42+AU42)+(F43-E43+E45-F45)*100+(F43+E45)</f>
        <v>-400</v>
      </c>
      <c r="BD42" s="29">
        <f>-BE41</f>
        <v>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 t="str">
        <f>IF(H43=0,"",IF(AND(H43='Résultats officiels'!H43,D!E43='Résultats officiels'!E43,'Résultats officiels'!F43=D!F43),1,""))</f>
        <v/>
      </c>
      <c r="D43" s="68" t="str">
        <f>G41</f>
        <v>Suisse</v>
      </c>
      <c r="E43" s="217">
        <v>1</v>
      </c>
      <c r="F43" s="217">
        <v>0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Costa Rica</v>
      </c>
      <c r="K43" s="111">
        <f>INDEX(AN41:AN44,MATCH(AK43,$AL41:$AL44,0))</f>
        <v>2</v>
      </c>
      <c r="L43" s="112">
        <f>INDEX(AO41:AO44,MATCH(AK43,$AL41:$AL44,0))</f>
        <v>2</v>
      </c>
      <c r="M43" s="111">
        <f>INDEX(AP41:AP44,MATCH(AK43,$AL41:$AL44,0))</f>
        <v>4</v>
      </c>
      <c r="N43" s="113">
        <f>INDEX(AQ41:AQ44,MATCH(AK43,$AL41:$AL44,0))</f>
        <v>-2</v>
      </c>
      <c r="O43" s="173"/>
      <c r="P43" s="173"/>
      <c r="Q43" s="97" t="str">
        <f>IF(AND('Résultats officiels'!O41&gt;0,U43='Résultats officiels'!U43),"E",IF(AND('Résultats officiels'!O41&gt;0,'Résultats officiels'!U44=D!U43),"E",""))</f>
        <v>E</v>
      </c>
      <c r="R43" s="98" t="str">
        <f>IF('Résultats officiels'!O41=0,"",IF(AND(U43='Résultats officiels'!U43,'Résultats officiels'!U44=D!U44),"A",""))</f>
        <v/>
      </c>
      <c r="S43" s="286" t="str">
        <f>IF(O41=0,"",IF(AND(R43="A",O41='Résultats officiels'!O41),1,IF(AND(D!R44="A",D!O41='Résultats officiels'!O41),1,"")))</f>
        <v/>
      </c>
      <c r="T43" s="287" t="str">
        <f>IF(O41=0,"",IF(AND(R43="A",O41='Résultats officiels'!O41,V43='Résultats officiels'!V43,'Résultats officiels'!V44=D!V44),1,IF(AND(D!R44="A",D!O41='Résultats officiels'!O41,D!V43='Résultats officiels'!V44,'Résultats officiels'!V43=D!V44),1,"")))</f>
        <v/>
      </c>
      <c r="U43" s="125" t="str">
        <f>IF(100*V36+W36&gt;100*V37+W37,U36,IF(100*V36+W36&lt;100*V37+W37,U37," - "))</f>
        <v>France</v>
      </c>
      <c r="V43" s="218">
        <v>1</v>
      </c>
      <c r="W43" s="100"/>
      <c r="X43" s="147" t="str">
        <f>IF(AND('Résultats officiels'!X41&gt;0,AA43='Résultats officiels'!AA43),"E",IF(AND('Résultats officiels'!X41&gt;0,'Résultats officiels'!AA44=D!AA43),"E",""))</f>
        <v/>
      </c>
      <c r="Y43" s="286" t="str">
        <f>IF(X41=0,"",IF(AND(X45="A",X41='Résultats officiels'!X41),1,IF(AND(X46="A",D!X41='Résultats officiels'!X41),1,"")))</f>
        <v/>
      </c>
      <c r="Z43" s="287" t="str">
        <f>IF(X41=0,"",IF(AND(X45="A",X41='Résultats officiels'!X41,AB43='Résultats officiels'!AB43,'Résultats officiels'!AB44=D!AB44),1,IF(AND(D!X46="A",D!X41='Résultats officiels'!X41,D!AB43='Résultats officiels'!AB44,'Résultats officiels'!AB43=D!AB44),1,"")))</f>
        <v/>
      </c>
      <c r="AA43" s="100" t="str">
        <f>IF(100*V36+W36&gt;100*V37+W37,U37,IF(100*V36+W36&lt;100*V37+W37,U36," - "))</f>
        <v>Brésil</v>
      </c>
      <c r="AB43" s="217">
        <v>2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2.95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8</v>
      </c>
      <c r="AP43" s="22">
        <f>F41+E42+E45</f>
        <v>1</v>
      </c>
      <c r="AQ43" s="24">
        <f>AO43-AP43</f>
        <v>7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60506</v>
      </c>
      <c r="BA43" s="22" t="s">
        <v>73</v>
      </c>
      <c r="BB43" s="22">
        <f>10000*(AR43+AU43)+(E41-F41+F42-E42)*100+(E41+F42)</f>
        <v>60405</v>
      </c>
      <c r="BC43" s="24">
        <f>10000*(AS43+AU43)+(E41-F41+F45-E45)*100+(E41+F45)</f>
        <v>60505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>
        <f>IF(H44=0,"",IF(H44='Résultats officiels'!H44,1,""))</f>
        <v>1</v>
      </c>
      <c r="C44" s="75" t="str">
        <f>IF(H44=0,"",IF(AND(H44='Résultats officiels'!H44,D!E44='Résultats officiels'!E44,'Résultats officiels'!F44=D!F44),1,""))</f>
        <v/>
      </c>
      <c r="D44" s="68" t="str">
        <f>G41</f>
        <v>Suisse</v>
      </c>
      <c r="E44" s="217">
        <v>1</v>
      </c>
      <c r="F44" s="217">
        <v>1</v>
      </c>
      <c r="G44" s="73" t="str">
        <f>D40</f>
        <v>Costa Rica</v>
      </c>
      <c r="H44" s="95">
        <f t="shared" si="0"/>
        <v>3</v>
      </c>
      <c r="I44" s="114">
        <f>AI44</f>
        <v>4</v>
      </c>
      <c r="J44" s="71" t="str">
        <f>INDEX(AM41:AM44,MATCH(AK44,$AL41:$AL44,0))</f>
        <v>Serbie</v>
      </c>
      <c r="K44" s="115">
        <f>INDEX(AN41:AN44,MATCH(AK44,$AL41:$AL44,0))</f>
        <v>1</v>
      </c>
      <c r="L44" s="116">
        <f>INDEX(AO41:AO44,MATCH(AK44,$AL41:$AL44,0))</f>
        <v>0</v>
      </c>
      <c r="M44" s="115">
        <f>INDEX(AP41:AP44,MATCH(AK44,$AL41:$AL44,0))</f>
        <v>4</v>
      </c>
      <c r="N44" s="117">
        <f>INDEX(AQ41:AQ44,MATCH(AK44,$AL41:$AL44,0))</f>
        <v>-4</v>
      </c>
      <c r="O44" s="173"/>
      <c r="P44" s="173"/>
      <c r="Q44" s="97" t="str">
        <f>IF(AND('Résultats officiels'!O41&gt;0,U44='Résultats officiels'!U44),"E",IF(AND('Résultats officiels'!O41&gt;0,'Résultats officiels'!U43=D!U44),"E",""))</f>
        <v/>
      </c>
      <c r="R44" s="98" t="str">
        <f>IF('Résultats officiels'!O41=0,"",IF(AND(U43='Résultats officiels'!U44,'Résultats officiels'!U43=D!U44),"A",""))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Espagne</v>
      </c>
      <c r="V44" s="219">
        <v>0</v>
      </c>
      <c r="W44" s="100"/>
      <c r="X44" s="147" t="str">
        <f>IF(AND('Résultats officiels'!X41&gt;0,AA44='Résultats officiels'!AA44),"E",IF(AND('Résultats officiels'!X41&gt;0,'Résultats officiels'!AA43=D!AA44),"E",""))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Allemagne</v>
      </c>
      <c r="AB44" s="219">
        <v>1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3.96</v>
      </c>
      <c r="AL44" s="30">
        <f>SUM(BD44:BG44)+2.48</f>
        <v>1.98</v>
      </c>
      <c r="AM44" s="31" t="str">
        <f>G41</f>
        <v>Suisse</v>
      </c>
      <c r="AN44" s="27">
        <f>SUM(AR44:AU44)</f>
        <v>4</v>
      </c>
      <c r="AO44" s="32">
        <f>F41+E43+E44</f>
        <v>2</v>
      </c>
      <c r="AP44" s="27">
        <f>E41+F43+F44</f>
        <v>3</v>
      </c>
      <c r="AQ44" s="33">
        <f>AO44-AP44</f>
        <v>-1</v>
      </c>
      <c r="AR44" s="27">
        <f>IF(ISBLANK(E44),0,IF(AU41=3,0,IF(AU41=1,1,3)))</f>
        <v>1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40102</v>
      </c>
      <c r="BB44" s="27">
        <f>10000*(AR44+AT44)+(E44-F44+F41-E41)*100+(E44+F41)</f>
        <v>9801</v>
      </c>
      <c r="BC44" s="33">
        <f>10000*(AS44+AT44)+(E43-F43+F41-E41)*100+(E43+F41)</f>
        <v>29901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officiels'!H45,D!E45='Résultats officiels'!E45,'Résultats officiels'!F45=D!F45),1,""))</f>
        <v/>
      </c>
      <c r="D45" s="71" t="str">
        <f>G40</f>
        <v>Serbie</v>
      </c>
      <c r="E45" s="217">
        <v>0</v>
      </c>
      <c r="F45" s="217">
        <v>3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67"/>
      <c r="L45" s="167"/>
      <c r="M45" s="167"/>
      <c r="N45" s="167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officiels'!AA44=D!AA44),"A",""))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69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officiels'!U46=D!U46),"C","")</f>
        <v>C</v>
      </c>
      <c r="R46" s="307"/>
      <c r="S46" s="256" t="s">
        <v>91</v>
      </c>
      <c r="T46" s="257"/>
      <c r="U46" s="260" t="str">
        <f>IF(100*V43+W43&gt;100*V44+W44,U43,IF(100*V44+W44&gt;100*V43+W43,U44,"-"))</f>
        <v>France</v>
      </c>
      <c r="V46" s="130"/>
      <c r="W46" s="95"/>
      <c r="X46" s="148" t="str">
        <f>IF('Résultats officiels'!X41=0,"",IF(AND(AA43='Résultats officiels'!AA44,'Résultats officiels'!AA43=D!AA44),"A",""))</f>
        <v/>
      </c>
      <c r="Y46" s="288" t="s">
        <v>92</v>
      </c>
      <c r="Z46" s="257"/>
      <c r="AA46" s="282" t="str">
        <f>IF(100*V43+W43&gt;100*V44+W44,U44,IF(100*V44+W44&gt;100*V43+W43,U43,"-"))</f>
        <v>Espagne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69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officiels'!AA46=D!AA46),"S","")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officiels'!H48,D!E48='Résultats officiels'!E48,'Résultats officiels'!F48=D!F48),1,""))</f>
        <v/>
      </c>
      <c r="D48" s="67" t="s">
        <v>100</v>
      </c>
      <c r="E48" s="217">
        <v>3</v>
      </c>
      <c r="F48" s="217">
        <v>1</v>
      </c>
      <c r="G48" s="72" t="s">
        <v>72</v>
      </c>
      <c r="H48" s="95">
        <f t="shared" si="0"/>
        <v>1</v>
      </c>
      <c r="I48" s="169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Brésil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 t="str">
        <f>IF(H49=0,"",IF(AND(H49='Résultats officiels'!H49,D!E49='Résultats officiels'!E49,'Résultats officiels'!F49=D!F49),1,""))</f>
        <v/>
      </c>
      <c r="D49" s="68" t="s">
        <v>129</v>
      </c>
      <c r="E49" s="217">
        <v>2</v>
      </c>
      <c r="F49" s="217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8</v>
      </c>
      <c r="M49" s="103">
        <f>INDEX(AP49:AP52,MATCH(AK49,$AL49:$AL52,0))</f>
        <v>2</v>
      </c>
      <c r="N49" s="123">
        <f>INDEX(AQ49:AQ52,MATCH(AK49,$AL49:$AL52,0))</f>
        <v>6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8</v>
      </c>
      <c r="AP49" s="22">
        <f>F48+F50+E52</f>
        <v>2</v>
      </c>
      <c r="AQ49" s="24">
        <f>AO49-AP49</f>
        <v>6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60305</v>
      </c>
      <c r="BA49" s="22">
        <f>10000*(AS49+AU49)+(E48-F48+F52-E52)*100+(E48+F52)</f>
        <v>60506</v>
      </c>
      <c r="BB49" s="22">
        <f>10000*(AT49+AU49)+(F52-E52+E50-F50)*100+(F52+E50)</f>
        <v>60405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1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0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>
        <f>IF(H50=0,"",IF(AND(H50='Résultats officiels'!H50,D!E50='Résultats officiels'!E50,'Résultats officiels'!F50=D!F50),1,""))</f>
        <v>1</v>
      </c>
      <c r="D50" s="68" t="str">
        <f>D48</f>
        <v>Allemagne</v>
      </c>
      <c r="E50" s="217">
        <v>2</v>
      </c>
      <c r="F50" s="217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Suède</v>
      </c>
      <c r="K50" s="108">
        <f>INDEX(AN49:AN52,MATCH(AK50,$AL49:$AL52,0))</f>
        <v>4</v>
      </c>
      <c r="L50" s="109">
        <f>INDEX(AO49:AO52,MATCH(AK50,$AL49:$AL52,0))</f>
        <v>4</v>
      </c>
      <c r="M50" s="108">
        <f>INDEX(AP49:AP52,MATCH(AK50,$AL49:$AL52,0))</f>
        <v>3</v>
      </c>
      <c r="N50" s="110">
        <f>INDEX(AQ49:AQ52,MATCH(AK50,$AL49:$AL52,0))</f>
        <v>1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Allemagne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1.9700000000000002</v>
      </c>
      <c r="AL50" s="28">
        <f>SUM(BD50:BG50)+2.46</f>
        <v>2.96</v>
      </c>
      <c r="AM50" s="21" t="str">
        <f>G48</f>
        <v>Mexique</v>
      </c>
      <c r="AN50" s="22">
        <f>SUM(AR50:AU50)</f>
        <v>4</v>
      </c>
      <c r="AO50" s="23">
        <f>F48+F51+E53</f>
        <v>4</v>
      </c>
      <c r="AP50" s="22">
        <f>E48+E51+F53</f>
        <v>4</v>
      </c>
      <c r="AQ50" s="24">
        <f>AO50-AP50</f>
        <v>0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1</v>
      </c>
      <c r="AU50" s="22">
        <f>IF(ISBLANK(F51),0,IF(F51&gt;E51,3,IF(F51=E51,1,0)))</f>
        <v>3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1</v>
      </c>
      <c r="AZ50" s="23">
        <f>10000*(AR50+AT50)+(F48-E48+E53-F53)*100+(F48+E53)</f>
        <v>9802</v>
      </c>
      <c r="BA50" s="22">
        <f>10000*(AR50+AU50)+(F48-E48+F51-E51)*100+(F48+F51)</f>
        <v>30003</v>
      </c>
      <c r="BB50" s="22" t="s">
        <v>73</v>
      </c>
      <c r="BC50" s="24">
        <f>10000*(AT50+AU50)+(F51-E51+E53-F53)*100+(F51+E53)</f>
        <v>40203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>
        <f>IF(H51=0,"",IF(H51='Résultats officiels'!H51,1,""))</f>
        <v>1</v>
      </c>
      <c r="C51" s="75" t="str">
        <f>IF(H51=0,"",IF(AND(H51='Résultats officiels'!H51,D!E51='Résultats officiels'!E51,'Résultats officiels'!F51=D!F51),1,""))</f>
        <v/>
      </c>
      <c r="D51" s="68" t="str">
        <f>G49</f>
        <v>Corée du Sud</v>
      </c>
      <c r="E51" s="217">
        <v>0</v>
      </c>
      <c r="F51" s="217">
        <v>2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Mexique</v>
      </c>
      <c r="K51" s="111">
        <f>INDEX(AN49:AN52,MATCH(AK51,$AL49:$AL52,0))</f>
        <v>4</v>
      </c>
      <c r="L51" s="112">
        <f>INDEX(AO49:AO52,MATCH(AK51,$AL49:$AL52,0))</f>
        <v>4</v>
      </c>
      <c r="M51" s="111">
        <f>INDEX(AP49:AP52,MATCH(AK51,$AL49:$AL52,0))</f>
        <v>4</v>
      </c>
      <c r="N51" s="113">
        <f>INDEX(AQ49:AQ52,MATCH(AK51,$AL49:$AL52,0))</f>
        <v>0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29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2.96</v>
      </c>
      <c r="AL51" s="28">
        <f>SUM(BD51:BG51)+2.47</f>
        <v>1.9700000000000002</v>
      </c>
      <c r="AM51" s="21" t="str">
        <f>D49</f>
        <v>Suède</v>
      </c>
      <c r="AN51" s="22">
        <f>SUM(AR51:AU51)</f>
        <v>4</v>
      </c>
      <c r="AO51" s="23">
        <f>E49+F50+F53</f>
        <v>4</v>
      </c>
      <c r="AP51" s="22">
        <f>F49+E50+E53</f>
        <v>3</v>
      </c>
      <c r="AQ51" s="24">
        <f>AO51-AP51</f>
        <v>1</v>
      </c>
      <c r="AR51" s="22">
        <f>IF(ISBLANK(F50),0,IF(AT49=3,0,IF(AT49=1,1,3)))</f>
        <v>0</v>
      </c>
      <c r="AS51" s="22">
        <f>IF(ISBLANK(F53),0,IF(F53&gt;E53,3,IF(F53=E53,1,0)))</f>
        <v>1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1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9902</v>
      </c>
      <c r="BA51" s="22" t="s">
        <v>73</v>
      </c>
      <c r="BB51" s="22">
        <f>10000*(AR51+AU51)+(E49-F49+F50-E50)*100+(E49+F50)</f>
        <v>30103</v>
      </c>
      <c r="BC51" s="24">
        <f>10000*(AS51+AU51)+(E49-F49+F53-E53)*100+(E49+F53)</f>
        <v>40203</v>
      </c>
      <c r="BD51" s="29">
        <f>-BF49</f>
        <v>0.5</v>
      </c>
      <c r="BE51" s="25">
        <f>-BF50</f>
        <v>-0.5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officiels'!H52,D!E52='Résultats officiels'!E52,'Résultats officiels'!F52=D!F52),1,""))</f>
        <v/>
      </c>
      <c r="D52" s="68" t="str">
        <f>G49</f>
        <v>Corée du Sud</v>
      </c>
      <c r="E52" s="217">
        <v>0</v>
      </c>
      <c r="F52" s="217">
        <v>3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0</v>
      </c>
      <c r="M52" s="115">
        <f>INDEX(AP49:AP52,MATCH(AK52,$AL49:$AL52,0))</f>
        <v>7</v>
      </c>
      <c r="N52" s="117">
        <f>INDEX(AQ49:AQ52,MATCH(AK52,$AL49:$AL52,0))</f>
        <v>-7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0</v>
      </c>
      <c r="AO52" s="32">
        <f>F49+E51+E52</f>
        <v>0</v>
      </c>
      <c r="AP52" s="27">
        <f>E49+F51+F52</f>
        <v>7</v>
      </c>
      <c r="AQ52" s="33">
        <f>AO52-AP52</f>
        <v>-7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-500</v>
      </c>
      <c r="BB52" s="27">
        <f>10000*(AR52+AT52)+(E52-F52+F49-E49)*100+(E52+F49)</f>
        <v>-500</v>
      </c>
      <c r="BC52" s="33">
        <f>10000*(AS52+AT52)+(E51-F51+F49-E49)*100+(E51+F49)</f>
        <v>-400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officiels'!H53,D!E53='Résultats officiels'!E53,'Résultats officiels'!F53=D!F53),1,""))</f>
        <v/>
      </c>
      <c r="D53" s="71" t="str">
        <f>G48</f>
        <v>Mexique</v>
      </c>
      <c r="E53" s="217">
        <v>1</v>
      </c>
      <c r="F53" s="217">
        <v>1</v>
      </c>
      <c r="G53" s="74" t="str">
        <f>D49</f>
        <v>Suède</v>
      </c>
      <c r="H53" s="95">
        <f t="shared" si="0"/>
        <v>3</v>
      </c>
      <c r="I53" s="118"/>
      <c r="J53" s="119" t="str">
        <f>IF(OR(I51&lt;3,I50&lt;2),"TIRAGE AU SORT !!!"," ")</f>
        <v xml:space="preserve"> </v>
      </c>
      <c r="K53" s="167"/>
      <c r="L53" s="167"/>
      <c r="M53" s="167"/>
      <c r="N53" s="167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3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69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69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17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officiels'!H56,D!E56='Résultats officiels'!E56,'Résultats officiels'!F56=D!F56),1,""))</f>
        <v/>
      </c>
      <c r="D56" s="67" t="s">
        <v>103</v>
      </c>
      <c r="E56" s="217">
        <v>2</v>
      </c>
      <c r="F56" s="217">
        <v>0</v>
      </c>
      <c r="G56" s="72" t="s">
        <v>130</v>
      </c>
      <c r="H56" s="95">
        <f t="shared" si="0"/>
        <v>1</v>
      </c>
      <c r="I56" s="169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 t="str">
        <f>IF(H57=0,"",IF(AND(H57='Résultats officiels'!H57,D!E57='Résultats officiels'!E57,'Résultats officiels'!F57=D!F57),1,""))</f>
        <v/>
      </c>
      <c r="D57" s="68" t="s">
        <v>131</v>
      </c>
      <c r="E57" s="217">
        <v>0</v>
      </c>
      <c r="F57" s="217">
        <v>1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9</v>
      </c>
      <c r="L57" s="104">
        <f>INDEX(AO57:AO60,MATCH(AK57,$AL57:$AL60,0))</f>
        <v>7</v>
      </c>
      <c r="M57" s="103">
        <f>INDEX(AP57:AP60,MATCH(AK57,$AL57:$AL60,0))</f>
        <v>1</v>
      </c>
      <c r="N57" s="123">
        <f>INDEX(AQ57:AQ60,MATCH(AK57,$AL57:$AL60,0))</f>
        <v>6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3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9</v>
      </c>
      <c r="AO57" s="47">
        <f>E56+E58+F60</f>
        <v>7</v>
      </c>
      <c r="AP57" s="46">
        <f>F56+F58+E60</f>
        <v>1</v>
      </c>
      <c r="AQ57" s="48">
        <f>AO57-AP57</f>
        <v>6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3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60405</v>
      </c>
      <c r="BA57" s="46">
        <f>10000*(AS57+AU57)+(E56-F56+F60-E60)*100+(E56+F60)</f>
        <v>60404</v>
      </c>
      <c r="BB57" s="46">
        <f>10000*(AT57+AU57)+(F60-E60+E58-F58)*100+(F60+E58)</f>
        <v>60405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officiels'!H58,D!E58='Résultats officiels'!E58,'Résultats officiels'!F58=D!F58),1,""))</f>
        <v/>
      </c>
      <c r="D58" s="68" t="str">
        <f>D56</f>
        <v>Belgique</v>
      </c>
      <c r="E58" s="217">
        <v>3</v>
      </c>
      <c r="F58" s="217">
        <v>1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6</v>
      </c>
      <c r="L58" s="109">
        <f>INDEX(AO57:AO60,MATCH(AK58,$AL57:$AL60,0))</f>
        <v>3</v>
      </c>
      <c r="M58" s="108">
        <f>INDEX(AP57:AP60,MATCH(AK58,$AL57:$AL60,0))</f>
        <v>2</v>
      </c>
      <c r="N58" s="110">
        <f>INDEX(AQ57:AQ60,MATCH(AK58,$AL57:$AL60,0))</f>
        <v>1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1</v>
      </c>
      <c r="AO58" s="47">
        <f>F56+F59+E61</f>
        <v>0</v>
      </c>
      <c r="AP58" s="46">
        <f>E56+E59+F61</f>
        <v>4</v>
      </c>
      <c r="AQ58" s="48">
        <f>AO58-AP58</f>
        <v>-4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1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9800</v>
      </c>
      <c r="BA58" s="46">
        <f>10000*(AR58+AU58)+(F56-E56+F59-E59)*100+(F56+F59)</f>
        <v>-400</v>
      </c>
      <c r="BB58" s="46" t="s">
        <v>73</v>
      </c>
      <c r="BC58" s="48">
        <f>10000*(AT58+AU58)+(F59-E59+E61-F61)*100+(F59+E61)</f>
        <v>9800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officiels'!H59,D!E59='Résultats officiels'!E59,'Résultats officiels'!F59=D!F59),1,""))</f>
        <v/>
      </c>
      <c r="D59" s="68" t="str">
        <f>G57</f>
        <v>Angleterre</v>
      </c>
      <c r="E59" s="217">
        <v>2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1</v>
      </c>
      <c r="L59" s="112">
        <f>INDEX(AO57:AO60,MATCH(AK59,$AL57:$AL60,0))</f>
        <v>1</v>
      </c>
      <c r="M59" s="111">
        <f>INDEX(AP57:AP60,MATCH(AK59,$AL57:$AL60,0))</f>
        <v>4</v>
      </c>
      <c r="N59" s="113">
        <f>INDEX(AQ57:AQ60,MATCH(AK59,$AL57:$AL60,0))</f>
        <v>-3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3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1</v>
      </c>
      <c r="AO59" s="47">
        <f>E57+F58+F61</f>
        <v>1</v>
      </c>
      <c r="AP59" s="46">
        <f>F57+E58+E61</f>
        <v>4</v>
      </c>
      <c r="AQ59" s="48">
        <f>AO59-AP59</f>
        <v>-3</v>
      </c>
      <c r="AR59" s="46">
        <f>IF(ISBLANK(F58),0,IF(AT57=3,0,IF(AT57=1,1,3)))</f>
        <v>0</v>
      </c>
      <c r="AS59" s="46">
        <f>IF(ISBLANK(F61),0,IF(F61&gt;E61,3,IF(F61=E61,1,0)))</f>
        <v>1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9801</v>
      </c>
      <c r="BA59" s="46" t="s">
        <v>73</v>
      </c>
      <c r="BB59" s="46">
        <f>10000*(AR59+AU59)+(E57-F57+F58-E58)*100+(E57+F58)</f>
        <v>-299</v>
      </c>
      <c r="BC59" s="48">
        <f>10000*(AS59+AU59)+(E57-F57+F61-E61)*100+(E57+F61)</f>
        <v>9900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>
        <f>IF(H60=0,"",IF(H60='Résultats officiels'!H60,1,""))</f>
        <v>1</v>
      </c>
      <c r="C60" s="75" t="str">
        <f>IF(H60=0,"",IF(AND(H60='Résultats officiels'!H60,D!E60='Résultats officiels'!E60,'Résultats officiels'!F60=D!F60),1,""))</f>
        <v/>
      </c>
      <c r="D60" s="68" t="str">
        <f>G57</f>
        <v>Angleterre</v>
      </c>
      <c r="E60" s="217">
        <v>0</v>
      </c>
      <c r="F60" s="217">
        <v>2</v>
      </c>
      <c r="G60" s="73" t="str">
        <f>D56</f>
        <v>Belgique</v>
      </c>
      <c r="H60" s="95">
        <f t="shared" si="0"/>
        <v>2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1</v>
      </c>
      <c r="L60" s="116">
        <f>INDEX(AO57:AO60,MATCH(AK60,$AL57:$AL60,0))</f>
        <v>0</v>
      </c>
      <c r="M60" s="115">
        <f>INDEX(AP57:AP60,MATCH(AK60,$AL57:$AL60,0))</f>
        <v>4</v>
      </c>
      <c r="N60" s="117">
        <f>INDEX(AQ57:AQ60,MATCH(AK60,$AL57:$AL60,0))</f>
        <v>-4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6</v>
      </c>
      <c r="AO60" s="58">
        <f>F57+E59+E60</f>
        <v>3</v>
      </c>
      <c r="AP60" s="51">
        <f>E57+F59+F60</f>
        <v>2</v>
      </c>
      <c r="AQ60" s="59">
        <f>AO60-AP60</f>
        <v>1</v>
      </c>
      <c r="AR60" s="51">
        <f>IF(ISBLANK(E60),0,IF(AU57=3,0,IF(AU57=1,1,3)))</f>
        <v>0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30002</v>
      </c>
      <c r="BB60" s="51">
        <f>10000*(AR60+AT60)+(E60-F60+F57-E57)*100+(E60+F57)</f>
        <v>29901</v>
      </c>
      <c r="BC60" s="59">
        <f>10000*(AS60+AT60)+(E59-F59+F57-E57)*100+(E59+F57)</f>
        <v>60303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officiels'!H61,D!E61='Résultats officiels'!E61,'Résultats officiels'!F61=D!F61),1,""))</f>
        <v/>
      </c>
      <c r="D61" s="71" t="str">
        <f>G56</f>
        <v>Panama</v>
      </c>
      <c r="E61" s="217">
        <v>0</v>
      </c>
      <c r="F61" s="217">
        <v>0</v>
      </c>
      <c r="G61" s="74" t="str">
        <f>D57</f>
        <v>Tunisie</v>
      </c>
      <c r="H61" s="95">
        <f t="shared" si="0"/>
        <v>3</v>
      </c>
      <c r="I61" s="118"/>
      <c r="J61" s="119" t="str">
        <f>IF(OR(I59&lt;3,I58&lt;2),"TIRAGE AU SORT !!!"," ")</f>
        <v xml:space="preserve"> </v>
      </c>
      <c r="K61" s="167"/>
      <c r="L61" s="167"/>
      <c r="M61" s="167"/>
      <c r="N61" s="167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69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69"/>
      <c r="J63" s="95"/>
      <c r="K63" s="95"/>
      <c r="L63" s="95"/>
      <c r="M63" s="95"/>
      <c r="N63" s="95"/>
      <c r="O63" s="95"/>
      <c r="P63" s="167"/>
      <c r="Q63" s="167"/>
      <c r="R63" s="167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officiels'!H64,D!E64='Résultats officiels'!E64,'Résultats officiels'!F64=D!F64),1,""))</f>
        <v/>
      </c>
      <c r="D64" s="67" t="s">
        <v>78</v>
      </c>
      <c r="E64" s="217">
        <v>3</v>
      </c>
      <c r="F64" s="217">
        <v>0</v>
      </c>
      <c r="G64" s="72" t="s">
        <v>79</v>
      </c>
      <c r="H64" s="95">
        <f t="shared" si="0"/>
        <v>1</v>
      </c>
      <c r="I64" s="169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68"/>
      <c r="Q64" s="168"/>
      <c r="R64" s="168"/>
      <c r="S64" s="280" t="s">
        <v>107</v>
      </c>
      <c r="T64" s="281"/>
      <c r="U64" s="262">
        <f>SUM(U51:U62)</f>
        <v>55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officiels'!H65,D!E65='Résultats officiels'!E65,'Résultats officiels'!F65=D!F65),1,""))</f>
        <v/>
      </c>
      <c r="D65" s="68" t="s">
        <v>132</v>
      </c>
      <c r="E65" s="217">
        <v>2</v>
      </c>
      <c r="F65" s="217">
        <v>1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9</v>
      </c>
      <c r="L65" s="104">
        <f>INDEX(AO65:AO68,MATCH(AK65,$AL65:$AL68,0))</f>
        <v>6</v>
      </c>
      <c r="M65" s="103">
        <f>INDEX(AP65:AP68,MATCH(AK65,$AL65:$AL68,0))</f>
        <v>0</v>
      </c>
      <c r="N65" s="123">
        <f>INDEX(AQ65:AQ68,MATCH(AK65,$AL65:$AL68,0))</f>
        <v>6</v>
      </c>
      <c r="O65" s="95"/>
      <c r="P65" s="168"/>
      <c r="Q65" s="168"/>
      <c r="R65" s="168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0.95000000000000018</v>
      </c>
      <c r="AL65" s="44">
        <f>SUM(BD65:BG65)+2.45</f>
        <v>0.95000000000000018</v>
      </c>
      <c r="AM65" s="45" t="str">
        <f>D64</f>
        <v>Colombie</v>
      </c>
      <c r="AN65" s="46">
        <f>SUM(AR65:AU65)</f>
        <v>9</v>
      </c>
      <c r="AO65" s="47">
        <f>E64+E66+F68</f>
        <v>6</v>
      </c>
      <c r="AP65" s="46">
        <f>F64+F66+E68</f>
        <v>0</v>
      </c>
      <c r="AQ65" s="48">
        <f>AO65-AP65</f>
        <v>6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3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1</v>
      </c>
      <c r="AZ65" s="47">
        <f>10000*(AS65+AT65)+(E66-F66+E64-F64)*100+(E66+E64)</f>
        <v>60404</v>
      </c>
      <c r="BA65" s="46">
        <f>10000*(AS65+AU65)+(E64-F64+F68-E68)*100+(E64+F68)</f>
        <v>60505</v>
      </c>
      <c r="BB65" s="46">
        <f>10000*(AT65+AU65)+(F68-E68+E66-F66)*100+(F68+E66)</f>
        <v>60303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>
        <f>IF(H66=0,"",IF(H66='Résultats officiels'!H66,1,""))</f>
        <v>1</v>
      </c>
      <c r="C66" s="75" t="str">
        <f>IF(H66=0,"",IF(AND(H66='Résultats officiels'!H66,D!E66='Résultats officiels'!E66,'Résultats officiels'!F66=D!F66),1,""))</f>
        <v/>
      </c>
      <c r="D66" s="68" t="str">
        <f>D64</f>
        <v>Colombie</v>
      </c>
      <c r="E66" s="217">
        <v>1</v>
      </c>
      <c r="F66" s="217">
        <v>0</v>
      </c>
      <c r="G66" s="73" t="str">
        <f>D65</f>
        <v>Pologne</v>
      </c>
      <c r="H66" s="95">
        <f t="shared" si="0"/>
        <v>1</v>
      </c>
      <c r="I66" s="106">
        <f>AI66</f>
        <v>2</v>
      </c>
      <c r="J66" s="124" t="str">
        <f>INDEX(AM65:AM68,MATCH(AK66,$AL65:$AL68,0))</f>
        <v>Pologne</v>
      </c>
      <c r="K66" s="108">
        <f>INDEX(AN65:AN68,MATCH(AK66,$AL65:$AL68,0))</f>
        <v>6</v>
      </c>
      <c r="L66" s="109">
        <f>INDEX(AO65:AO68,MATCH(AK66,$AL65:$AL68,0))</f>
        <v>3</v>
      </c>
      <c r="M66" s="108">
        <f>INDEX(AP65:AP68,MATCH(AK66,$AL65:$AL68,0))</f>
        <v>2</v>
      </c>
      <c r="N66" s="110">
        <f>INDEX(AQ65:AQ68,MATCH(AK66,$AL65:$AL68,0))</f>
        <v>1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1.9700000000000002</v>
      </c>
      <c r="AL66" s="52">
        <f>SUM(BD66:BG66)+2.46</f>
        <v>3.96</v>
      </c>
      <c r="AM66" s="45" t="str">
        <f>G64</f>
        <v>Japon</v>
      </c>
      <c r="AN66" s="46">
        <f>SUM(AR66:AU66)</f>
        <v>1</v>
      </c>
      <c r="AO66" s="47">
        <f>F64+F67+E69</f>
        <v>0</v>
      </c>
      <c r="AP66" s="46">
        <f>E64+E67+F69</f>
        <v>4</v>
      </c>
      <c r="AQ66" s="48">
        <f>AO66-AP66</f>
        <v>-4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1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-400</v>
      </c>
      <c r="BA66" s="46">
        <f>10000*(AR66+AU66)+(F64-E64+F67-E67)*100+(F64+F67)</f>
        <v>9700</v>
      </c>
      <c r="BB66" s="46" t="s">
        <v>73</v>
      </c>
      <c r="BC66" s="48">
        <f>10000*(AT66+AU66)+(F67-E67+E69-F69)*100+(F67+E69)</f>
        <v>9900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>
        <f>IF(H67=0,"",IF(H67='Résultats officiels'!H67,1,""))</f>
        <v>1</v>
      </c>
      <c r="C67" s="75" t="str">
        <f>IF(H67=0,"",IF(AND(H67='Résultats officiels'!H67,D!E67='Résultats officiels'!E67,'Résultats officiels'!F67=D!F67),1,""))</f>
        <v/>
      </c>
      <c r="D67" s="68" t="str">
        <f>G65</f>
        <v>Sénégal</v>
      </c>
      <c r="E67" s="217">
        <v>0</v>
      </c>
      <c r="F67" s="217">
        <v>0</v>
      </c>
      <c r="G67" s="73" t="str">
        <f>G64</f>
        <v>Japon</v>
      </c>
      <c r="H67" s="95">
        <f t="shared" si="0"/>
        <v>3</v>
      </c>
      <c r="I67" s="106">
        <f>AI67</f>
        <v>3</v>
      </c>
      <c r="J67" s="68" t="str">
        <f>INDEX(AM65:AM68,MATCH(AK67,$AL65:$AL68,0))</f>
        <v>Sénégal</v>
      </c>
      <c r="K67" s="111">
        <f>INDEX(AN65:AN68,MATCH(AK67,$AL65:$AL68,0))</f>
        <v>1</v>
      </c>
      <c r="L67" s="112">
        <f>INDEX(AO65:AO68,MATCH(AK67,$AL65:$AL68,0))</f>
        <v>1</v>
      </c>
      <c r="M67" s="111">
        <f>INDEX(AP65:AP68,MATCH(AK67,$AL65:$AL68,0))</f>
        <v>4</v>
      </c>
      <c r="N67" s="113">
        <f>INDEX(AQ65:AQ68,MATCH(AK67,$AL65:$AL68,0))</f>
        <v>-3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2.98</v>
      </c>
      <c r="AL67" s="52">
        <f>SUM(BD67:BG67)+2.47</f>
        <v>1.9700000000000002</v>
      </c>
      <c r="AM67" s="45" t="str">
        <f>D65</f>
        <v>Pologne</v>
      </c>
      <c r="AN67" s="46">
        <f>SUM(AR67:AU67)</f>
        <v>6</v>
      </c>
      <c r="AO67" s="47">
        <f>E65+F66+F69</f>
        <v>3</v>
      </c>
      <c r="AP67" s="46">
        <f>F65+E66+E69</f>
        <v>2</v>
      </c>
      <c r="AQ67" s="48">
        <f>AO67-AP67</f>
        <v>1</v>
      </c>
      <c r="AR67" s="46">
        <f>IF(ISBLANK(F66),0,IF(AT65=3,0,IF(AT65=1,1,3)))</f>
        <v>0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0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30001</v>
      </c>
      <c r="BA67" s="46" t="s">
        <v>73</v>
      </c>
      <c r="BB67" s="46">
        <f>10000*(AR67+AU67)+(E65-F65+F66-E66)*100+(E65+F66)</f>
        <v>30002</v>
      </c>
      <c r="BC67" s="48">
        <f>10000*(AS67+AU67)+(E65-F65+F69-E69)*100+(E65+F69)</f>
        <v>60203</v>
      </c>
      <c r="BD67" s="53">
        <f>-BF65</f>
        <v>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 t="str">
        <f>IF(H68=0,"",IF(AND(H68='Résultats officiels'!H68,D!E68='Résultats officiels'!E68,'Résultats officiels'!F68=D!F68),1,""))</f>
        <v/>
      </c>
      <c r="D68" s="68" t="str">
        <f>G65</f>
        <v>Sénégal</v>
      </c>
      <c r="E68" s="217">
        <v>0</v>
      </c>
      <c r="F68" s="217">
        <v>2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1</v>
      </c>
      <c r="L68" s="116">
        <f>INDEX(AO65:AO68,MATCH(AK68,$AL65:$AL68,0))</f>
        <v>0</v>
      </c>
      <c r="M68" s="115">
        <f>INDEX(AP65:AP68,MATCH(AK68,$AL65:$AL68,0))</f>
        <v>4</v>
      </c>
      <c r="N68" s="117">
        <f>INDEX(AQ65:AQ68,MATCH(AK68,$AL65:$AL68,0))</f>
        <v>-4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2.98</v>
      </c>
      <c r="AM68" s="57" t="str">
        <f>G65</f>
        <v>Sénégal</v>
      </c>
      <c r="AN68" s="51">
        <f>SUM(AR68:AU68)</f>
        <v>1</v>
      </c>
      <c r="AO68" s="58">
        <f>F65+E67+E68</f>
        <v>1</v>
      </c>
      <c r="AP68" s="51">
        <f>E65+F67+F68</f>
        <v>4</v>
      </c>
      <c r="AQ68" s="59">
        <f>AO68-AP68</f>
        <v>-3</v>
      </c>
      <c r="AR68" s="51">
        <f>IF(ISBLANK(E68),0,IF(AU65=3,0,IF(AU65=1,1,3)))</f>
        <v>0</v>
      </c>
      <c r="AS68" s="51">
        <f>IF(ISBLANK(E67),0,IF(AU66=3,0,IF(AU66=1,1,3)))</f>
        <v>1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1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9800</v>
      </c>
      <c r="BB68" s="51">
        <f>10000*(AR68+AT68)+(E68-F68+F65-E65)*100+(E68+F65)</f>
        <v>-299</v>
      </c>
      <c r="BC68" s="59">
        <f>10000*(AS68+AT68)+(E67-F67+F65-E65)*100+(E67+F65)</f>
        <v>9901</v>
      </c>
      <c r="BD68" s="60">
        <f>-BG65</f>
        <v>0.5</v>
      </c>
      <c r="BE68" s="61">
        <f>-BG66</f>
        <v>-0.5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>
        <f>IF(H69=0,"",IF(AND(H69='Résultats officiels'!H69,D!E69='Résultats officiels'!E69,'Résultats officiels'!F69=D!F69),1,""))</f>
        <v>1</v>
      </c>
      <c r="D69" s="71" t="str">
        <f>G64</f>
        <v>Japon</v>
      </c>
      <c r="E69" s="217">
        <v>0</v>
      </c>
      <c r="F69" s="217">
        <v>1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67"/>
      <c r="L69" s="167"/>
      <c r="M69" s="167"/>
      <c r="N69" s="167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D3:F3"/>
    <mergeCell ref="G3:W4"/>
    <mergeCell ref="U2:X2"/>
    <mergeCell ref="B4:B5"/>
    <mergeCell ref="C4:C5"/>
    <mergeCell ref="S7:V7"/>
    <mergeCell ref="Y13:AA19"/>
    <mergeCell ref="O14:P15"/>
    <mergeCell ref="S14:S15"/>
    <mergeCell ref="T14:T15"/>
    <mergeCell ref="O16:P17"/>
    <mergeCell ref="O12:P13"/>
    <mergeCell ref="S12:S13"/>
    <mergeCell ref="T12:T13"/>
    <mergeCell ref="S16:S17"/>
    <mergeCell ref="T16:T17"/>
    <mergeCell ref="O18:P19"/>
    <mergeCell ref="S18:S19"/>
    <mergeCell ref="T18:T19"/>
    <mergeCell ref="Y7:AA12"/>
    <mergeCell ref="O8:P9"/>
    <mergeCell ref="S8:S9"/>
    <mergeCell ref="Y20:AA23"/>
    <mergeCell ref="O22:P23"/>
    <mergeCell ref="S22:S23"/>
    <mergeCell ref="T22:T23"/>
    <mergeCell ref="T8:T9"/>
    <mergeCell ref="O10:P11"/>
    <mergeCell ref="S10:S11"/>
    <mergeCell ref="T10:T11"/>
    <mergeCell ref="O24:P25"/>
    <mergeCell ref="S25:V25"/>
    <mergeCell ref="O20:P21"/>
    <mergeCell ref="S20:S21"/>
    <mergeCell ref="T20:T21"/>
    <mergeCell ref="O26:P27"/>
    <mergeCell ref="S26:S27"/>
    <mergeCell ref="T26:T27"/>
    <mergeCell ref="O28:P29"/>
    <mergeCell ref="S28:S29"/>
    <mergeCell ref="T28:T29"/>
    <mergeCell ref="O30:P31"/>
    <mergeCell ref="S30:S31"/>
    <mergeCell ref="T30:T31"/>
    <mergeCell ref="O32:P33"/>
    <mergeCell ref="S32:S33"/>
    <mergeCell ref="T32:T33"/>
    <mergeCell ref="Q47:R47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Q46:R46"/>
    <mergeCell ref="S43:S44"/>
    <mergeCell ref="T43:T44"/>
    <mergeCell ref="Y43:Y44"/>
    <mergeCell ref="Z43:Z44"/>
    <mergeCell ref="Y46:Z47"/>
    <mergeCell ref="Y50:Z51"/>
    <mergeCell ref="AA46:AA47"/>
    <mergeCell ref="Y48:Z49"/>
    <mergeCell ref="AA48:AA49"/>
    <mergeCell ref="S49:X49"/>
    <mergeCell ref="AA50:AA51"/>
    <mergeCell ref="S53:T54"/>
    <mergeCell ref="U53:U54"/>
    <mergeCell ref="S46:T47"/>
    <mergeCell ref="U46:U47"/>
    <mergeCell ref="U64:U65"/>
    <mergeCell ref="S51:T52"/>
    <mergeCell ref="U51:U52"/>
    <mergeCell ref="S50:X50"/>
    <mergeCell ref="V64:X65"/>
    <mergeCell ref="S55:T56"/>
    <mergeCell ref="U55:U56"/>
    <mergeCell ref="S61:T62"/>
    <mergeCell ref="U61:U62"/>
    <mergeCell ref="S63:U63"/>
    <mergeCell ref="S64:T65"/>
    <mergeCell ref="Y56:AC57"/>
    <mergeCell ref="S57:T58"/>
    <mergeCell ref="U57:U58"/>
    <mergeCell ref="V58:X60"/>
    <mergeCell ref="S59:T60"/>
    <mergeCell ref="U59:U60"/>
  </mergeCells>
  <conditionalFormatting sqref="U8 U10 U12 U14 U16 U18 U20 U22 U26 U28 U30 U32 U36 U38 U43">
    <cfRule type="expression" dxfId="361" priority="7" stopIfTrue="1">
      <formula>100*$V8+$W8&gt;100*$V9+$W9</formula>
    </cfRule>
  </conditionalFormatting>
  <conditionalFormatting sqref="U9 U11 U13 U15 U17 U19 U21 U23 U27 U29 U31 U33 U37 U39 U44">
    <cfRule type="expression" dxfId="360" priority="6" stopIfTrue="1">
      <formula>100*$V9+$W9&gt;100*$V8+$W8</formula>
    </cfRule>
  </conditionalFormatting>
  <conditionalFormatting sqref="AA43">
    <cfRule type="expression" dxfId="359" priority="5" stopIfTrue="1">
      <formula>100*$AB43+$AC43&gt;100*$AB44+$AC44</formula>
    </cfRule>
  </conditionalFormatting>
  <conditionalFormatting sqref="AA44">
    <cfRule type="expression" dxfId="358" priority="4" stopIfTrue="1">
      <formula>100*$AB44+$AC44&gt;100*$AB43+$AC43</formula>
    </cfRule>
  </conditionalFormatting>
  <conditionalFormatting sqref="J35:N35 J43:N43 J11:N11 J27:N27 J19:N19 J51:N51 J59:N59 J67:N67">
    <cfRule type="expression" dxfId="357" priority="3" stopIfTrue="1">
      <formula>OR($I11&lt;3)</formula>
    </cfRule>
  </conditionalFormatting>
  <conditionalFormatting sqref="J36:N36 J44:N44 J12:N12 J28:N28 J20:N20 J52:N52 J60:N60 J68:N68">
    <cfRule type="expression" dxfId="356" priority="2" stopIfTrue="1">
      <formula>$I12&lt;3</formula>
    </cfRule>
  </conditionalFormatting>
  <conditionalFormatting sqref="U46:U47 AA46:AA51">
    <cfRule type="cellIs" dxfId="355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16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 t="str">
        <f>IF(H8=0,"",IF(H8='Résultats officiels'!H8,1,""))</f>
        <v/>
      </c>
      <c r="C8" s="70" t="str">
        <f>IF(H8=0,"",IF(AND(H8='Résultats officiels'!H8,AW!E8='Résultats officiels'!E8,'Résultats officiels'!F8=AW!F8),1,""))</f>
        <v/>
      </c>
      <c r="D8" s="67" t="s">
        <v>104</v>
      </c>
      <c r="E8" s="149"/>
      <c r="F8" s="149"/>
      <c r="G8" s="72" t="s">
        <v>123</v>
      </c>
      <c r="H8" s="95">
        <f>IF(E8="",0,IF(F8="",0,IF(E8&gt;F8,1,IF(E8&lt;F8,2,IF(E8=F8,3)))))</f>
        <v>0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officiels'!U13=AW!U8),"E",""))</f>
        <v/>
      </c>
      <c r="R8" s="98" t="str">
        <f>IF('Résultats officiels'!O8=0,"",IF(AND(U8='Résultats officiels'!U8,AW!U9='Résultats officiels'!U9),"A",""))</f>
        <v/>
      </c>
      <c r="S8" s="286" t="str">
        <f>IF(O8=0,"",IF(AND(R8="A",O8='Résultats officiels'!O8),1,IF(AND(AW!R9="A",AW!O8='Résultats officiels'!O12),1,"")))</f>
        <v/>
      </c>
      <c r="T8" s="287" t="str">
        <f>IF(O8=0,"",IF(AND(R8="A",O8='Résultats officiels'!O8,V8='Résultats officiels'!V8,'Résultats officiels'!V9=AW!V9),1,IF(AND(AW!R9="A",AW!O8='Résultats officiels'!O12,AW!V8='Résultats officiels'!V13,'Résultats officiels'!V12=AW!V9),1,"")))</f>
        <v/>
      </c>
      <c r="U8" s="99" t="str">
        <f>IF(OR(I10&lt;2),"A1",T(J9))</f>
        <v>A1</v>
      </c>
      <c r="V8" s="150"/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 t="str">
        <f>IF(H9=0,"",IF(H9='Résultats officiels'!H9,1,""))</f>
        <v/>
      </c>
      <c r="C9" s="70" t="str">
        <f>IF(H9=0,"",IF(AND(H9='Résultats officiels'!H9,AW!E9='Résultats officiels'!E9,'Résultats officiels'!F9=AW!F9),1,""))</f>
        <v/>
      </c>
      <c r="D9" s="68" t="s">
        <v>122</v>
      </c>
      <c r="E9" s="149"/>
      <c r="F9" s="149"/>
      <c r="G9" s="73" t="s">
        <v>82</v>
      </c>
      <c r="H9" s="95">
        <f t="shared" ref="H9:H69" si="0">IF(E9="",0,IF(F9="",0,IF(E9&gt;F9,1,IF(E9&lt;F9,2,IF(E9=F9,3)))))</f>
        <v>0</v>
      </c>
      <c r="I9" s="101">
        <f>AI9</f>
        <v>1</v>
      </c>
      <c r="J9" s="102" t="str">
        <f>INDEX(AM9:AM12,MATCH(AK9,$AL9:$AL12,0))</f>
        <v>Russie</v>
      </c>
      <c r="K9" s="103">
        <f>INDEX(AN9:AN12,MATCH(AK9,$AL9:$AL12,0))</f>
        <v>0</v>
      </c>
      <c r="L9" s="104">
        <f>INDEX(AO9:AO12,MATCH(AK9,$AL9:$AL12,0))</f>
        <v>0</v>
      </c>
      <c r="M9" s="103">
        <f>INDEX(AP9:AP12,MATCH(AK9,$AL9:$AL12,0))</f>
        <v>0</v>
      </c>
      <c r="N9" s="105">
        <f>INDEX(AQ9:AQ12,MATCH(AK9,$AL9:$AL12,0))</f>
        <v>0</v>
      </c>
      <c r="O9" s="293"/>
      <c r="P9" s="293"/>
      <c r="Q9" s="97" t="str">
        <f>IF(AND('Résultats officiels'!O8&gt;0,U9='Résultats officiels'!U9),"E",IF(AND('Résultats officiels'!O12&gt;0,'Résultats officiels'!U12=AW!U9),"E",""))</f>
        <v/>
      </c>
      <c r="R9" s="98" t="str">
        <f>IF('Résultats officiels'!O12=0,"",IF(AND(U8='Résultats officiels'!U13,'Résultats officiels'!U12=AW!U9),"A",""))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B2</v>
      </c>
      <c r="V9" s="151"/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2</v>
      </c>
      <c r="AK9" s="19">
        <f>MIN(AL9:AL12)</f>
        <v>2.4500000000000002</v>
      </c>
      <c r="AL9" s="20">
        <f>SUM(BD9:BG9)+2.45</f>
        <v>2.4500000000000002</v>
      </c>
      <c r="AM9" s="21" t="str">
        <f>D8</f>
        <v>Russie</v>
      </c>
      <c r="AN9" s="22">
        <f>SUM(AR9:AU9)</f>
        <v>0</v>
      </c>
      <c r="AO9" s="23">
        <f>E8+E10+F12</f>
        <v>0</v>
      </c>
      <c r="AP9" s="22">
        <f>F8+F10+E12</f>
        <v>0</v>
      </c>
      <c r="AQ9" s="24">
        <f>AO9-AP9</f>
        <v>0</v>
      </c>
      <c r="AR9" s="22" t="s">
        <v>73</v>
      </c>
      <c r="AS9" s="22">
        <f>IF(ISBLANK(E8),0,IF(E8&gt;F8,3,IF(E8=F8,1,0)))</f>
        <v>0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0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0</v>
      </c>
      <c r="BA9" s="22">
        <f>10000*(AS9+AU9)+(E8-F8+F12-E12)*100+(E8+F12)</f>
        <v>0</v>
      </c>
      <c r="BB9" s="22">
        <f>10000*(AT9+AU9)+(E10-F10+F12-E12)*100+(E10+F12)</f>
        <v>0</v>
      </c>
      <c r="BC9" s="24" t="s">
        <v>73</v>
      </c>
      <c r="BD9" s="23" t="s">
        <v>73</v>
      </c>
      <c r="BE9" s="25">
        <f>IF($AN9&gt;$AN10,-0.5,IF($AN10&gt;$AN9,0.5,IF(AW9,-0.5,IF(AV10,0.5,BU9))))</f>
        <v>0</v>
      </c>
      <c r="BF9" s="25">
        <f>IF($AN9&gt;$AN11,-0.5,IF($AN11&gt;$AN9,0.5,IF(AX9,-0.5,IF(AV11,0.5,BV9))))</f>
        <v>0</v>
      </c>
      <c r="BG9" s="26">
        <f>IF($AN9&gt;$AN12,-0.5,IF($AN12&gt;$AN9,0.5,IF(AY9,-0.5,IF(AV12,0.5,BW9))))</f>
        <v>0</v>
      </c>
      <c r="BH9" s="27" t="b">
        <f>AND(AND(AN9=AN10,AN10=AN11,AN11=AN12),AND(AO9=AO10,AO10=AO11,AO11=AO12),AND(AP9=AP10,AP10=AP11,AP11=AP12))</f>
        <v>1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0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officiels'!H10,AW!E10='Résultats officiels'!E10,'Résultats officiels'!F10=AW!F10),1,""))</f>
        <v/>
      </c>
      <c r="D10" s="68" t="str">
        <f>D8</f>
        <v>Russie</v>
      </c>
      <c r="E10" s="149"/>
      <c r="F10" s="149"/>
      <c r="G10" s="73" t="str">
        <f>D9</f>
        <v>Egypte</v>
      </c>
      <c r="H10" s="95">
        <f t="shared" si="0"/>
        <v>0</v>
      </c>
      <c r="I10" s="106">
        <f>AI10</f>
        <v>1</v>
      </c>
      <c r="J10" s="107" t="str">
        <f>INDEX(AM9:AM12,MATCH(AK10,$AL9:$AL12,0))</f>
        <v>Arabie Saoudite</v>
      </c>
      <c r="K10" s="108">
        <f>INDEX(AN9:AN12,MATCH(AK10,$AL9:$AL12,0))</f>
        <v>0</v>
      </c>
      <c r="L10" s="109">
        <f>INDEX(AO9:AO12,MATCH(AK10,$AL9:$AL12,0))</f>
        <v>0</v>
      </c>
      <c r="M10" s="108">
        <f>INDEX(AP9:AP12,MATCH(AK10,$AL9:$AL12,0))</f>
        <v>0</v>
      </c>
      <c r="N10" s="110">
        <f>INDEX(AQ9:AQ12,MATCH(AK10,$AL9:$AL12,0))</f>
        <v>0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officiels'!U15=AW!U10),"E",""))</f>
        <v/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officiels'!O10),1,IF(AND(AW!R11="A",AW!O10='Résultats officiels'!O14),1,"")))</f>
        <v/>
      </c>
      <c r="T10" s="310" t="str">
        <f>IF(O10=0,"",IF(AND(R10="A",O10='Résultats officiels'!O10,V10='Résultats officiels'!V10,'Résultats officiels'!V11=AW!V11),1,IF(AND(AW!R11="A",AW!O10='Résultats officiels'!O14,AW!V10='Résultats officiels'!V15,'Résultats officiels'!V14=AW!V11),1,"")))</f>
        <v/>
      </c>
      <c r="U10" s="99" t="str">
        <f>IF(OR(I26&lt;2),"C1",T(J25))</f>
        <v>C1</v>
      </c>
      <c r="V10" s="150"/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1</v>
      </c>
      <c r="AJ10" s="18">
        <f>ROUND(AK10,0)</f>
        <v>2</v>
      </c>
      <c r="AK10" s="19">
        <f>MAX(MIN(AL9:AL11),MIN(AL9,AL10,AL12),MIN(AL9,AL11,AL12),MIN(AL10:AL12))</f>
        <v>2.46</v>
      </c>
      <c r="AL10" s="28">
        <f>SUM(BD10:BG10)+2.46</f>
        <v>2.46</v>
      </c>
      <c r="AM10" s="21" t="str">
        <f>G8</f>
        <v>Arabie Saoudite</v>
      </c>
      <c r="AN10" s="22">
        <f>SUM(AR10:AU10)</f>
        <v>0</v>
      </c>
      <c r="AO10" s="23">
        <f>F8+F11+E13</f>
        <v>0</v>
      </c>
      <c r="AP10" s="22">
        <f>E8+E11+F13</f>
        <v>0</v>
      </c>
      <c r="AQ10" s="24">
        <f>AO10-AP10</f>
        <v>0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0</v>
      </c>
      <c r="BA10" s="22">
        <f>10000*(AR10+AU10)+(F8-E8+F11-E11)*100+(F8+F11)</f>
        <v>0</v>
      </c>
      <c r="BB10" s="22" t="s">
        <v>73</v>
      </c>
      <c r="BC10" s="24">
        <f>10000*(AT10+AU10)+(F11-E11+E13-F13)*100+(F11+E13)</f>
        <v>0</v>
      </c>
      <c r="BD10" s="29">
        <f>-BE9</f>
        <v>0</v>
      </c>
      <c r="BE10" s="22" t="s">
        <v>73</v>
      </c>
      <c r="BF10" s="25">
        <f>IF($AN10&gt;$AN11,-0.5,IF($AN11&gt;$AN10,0.5,IF(AX10,-0.5,IF(AW11,0.5,BV10))))</f>
        <v>0</v>
      </c>
      <c r="BG10" s="26">
        <f>IF($AN10&gt;$AN12,-0.5,IF($AN12&gt;$AN10,0.5,IF(AY10,-0.5,IF(AW12,0.5,BW10))))</f>
        <v>0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 t="str">
        <f>IF(H11=0,"",IF(H11='Résultats officiels'!H11,1,""))</f>
        <v/>
      </c>
      <c r="C11" s="70" t="str">
        <f>IF(H11=0,"",IF(AND(H11='Résultats officiels'!H11,AW!E11='Résultats officiels'!E11,'Résultats officiels'!F11=AW!F11),1,""))</f>
        <v/>
      </c>
      <c r="D11" s="68" t="str">
        <f>G9</f>
        <v>Uruguay</v>
      </c>
      <c r="E11" s="149"/>
      <c r="F11" s="149"/>
      <c r="G11" s="73" t="str">
        <f>G8</f>
        <v>Arabie Saoudite</v>
      </c>
      <c r="H11" s="95">
        <f t="shared" si="0"/>
        <v>0</v>
      </c>
      <c r="I11" s="106">
        <f>AI11</f>
        <v>1</v>
      </c>
      <c r="J11" s="68" t="str">
        <f>INDEX(AM9:AM12,MATCH(AK11,$AL9:$AL12,0))</f>
        <v>Egypte</v>
      </c>
      <c r="K11" s="111">
        <f>INDEX(AN9:AN12,MATCH(AK11,$AL9:$AL12,0))</f>
        <v>0</v>
      </c>
      <c r="L11" s="112">
        <f>INDEX(AO9:AO12,MATCH(AK11,$AL9:$AL12,0))</f>
        <v>0</v>
      </c>
      <c r="M11" s="111">
        <f>INDEX(AP9:AP12,MATCH(AK11,$AL9:$AL12,0))</f>
        <v>0</v>
      </c>
      <c r="N11" s="113">
        <f>INDEX(AQ9:AQ12,MATCH(AK11,$AL9:$AL12,0))</f>
        <v>0</v>
      </c>
      <c r="O11" s="293"/>
      <c r="P11" s="293"/>
      <c r="Q11" s="97" t="str">
        <f>IF(AND('Résultats officiels'!O10&gt;0,U11='Résultats officiels'!U11),"E",IF(AND('Résultats officiels'!O14&gt;0,'Résultats officiels'!U14=AW!U11),"E",""))</f>
        <v/>
      </c>
      <c r="R11" s="98" t="str">
        <f>IF('Résultats officiels'!O14=0,"",IF(AND(U10='Résultats officiels'!U15,'Résultats officiels'!U14=AW!U11),"A",""))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D2</v>
      </c>
      <c r="V11" s="151"/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1</v>
      </c>
      <c r="AJ11" s="18">
        <f>ROUND(AK11,0)</f>
        <v>2</v>
      </c>
      <c r="AK11" s="19">
        <f>MIN(MAX(AL9:AL11),MAX(AL9,AL10,AL12),MAX(AL9,AL11,AL12),MAX(AL10:AL12))</f>
        <v>2.4700000000000002</v>
      </c>
      <c r="AL11" s="28">
        <f>SUM(BD11:BG11)+2.47</f>
        <v>2.4700000000000002</v>
      </c>
      <c r="AM11" s="21" t="str">
        <f>D9</f>
        <v>Egypte</v>
      </c>
      <c r="AN11" s="22">
        <f>SUM(AR11:AU11)</f>
        <v>0</v>
      </c>
      <c r="AO11" s="23">
        <f>E9+F10+F13</f>
        <v>0</v>
      </c>
      <c r="AP11" s="22">
        <f>F9+E10+E13</f>
        <v>0</v>
      </c>
      <c r="AQ11" s="24">
        <f>AO11-AP11</f>
        <v>0</v>
      </c>
      <c r="AR11" s="22">
        <f>IF(ISBLANK(F10),0,IF(AT9=3,0,IF(AT9=1,1,3)))</f>
        <v>0</v>
      </c>
      <c r="AS11" s="22">
        <f>IF(ISBLANK(F13),0,IF(F13&gt;E13,3,IF(F13=E13,1,0)))</f>
        <v>0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0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0</v>
      </c>
      <c r="BA11" s="22" t="s">
        <v>73</v>
      </c>
      <c r="BB11" s="22">
        <f>10000*(AR11+AU11)+(E9-F9+F10-E10)*100+(E9+F10)</f>
        <v>0</v>
      </c>
      <c r="BC11" s="24">
        <f>10000*(AS11+AU11)+(E9-F9+F13-E13)*100+(E9+F13)</f>
        <v>0</v>
      </c>
      <c r="BD11" s="29">
        <f>-BF9</f>
        <v>0</v>
      </c>
      <c r="BE11" s="25">
        <f>-BF10</f>
        <v>0</v>
      </c>
      <c r="BF11" s="25" t="s">
        <v>73</v>
      </c>
      <c r="BG11" s="26">
        <f>IF($AN11&gt;$AN12,-0.5,IF($AN12&gt;$AN11,0.5,IF(AY11,-0.5,IF(AX12,0.5,BW11))))</f>
        <v>0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officiels'!H12,AW!E12='Résultats officiels'!E12,'Résultats officiels'!F12=AW!F12),1,""))</f>
        <v/>
      </c>
      <c r="D12" s="68" t="str">
        <f>G9</f>
        <v>Uruguay</v>
      </c>
      <c r="E12" s="149"/>
      <c r="F12" s="149"/>
      <c r="G12" s="73" t="str">
        <f>D8</f>
        <v>Russie</v>
      </c>
      <c r="H12" s="95">
        <f t="shared" si="0"/>
        <v>0</v>
      </c>
      <c r="I12" s="114">
        <f>AI12</f>
        <v>1</v>
      </c>
      <c r="J12" s="71" t="str">
        <f>INDEX(AM9:AM12,MATCH(AK12,$AL9:$AL12,0))</f>
        <v>Uruguay</v>
      </c>
      <c r="K12" s="115">
        <f>INDEX(AN9:AN12,MATCH(AK12,$AL9:$AL12,0))</f>
        <v>0</v>
      </c>
      <c r="L12" s="116">
        <f>INDEX(AO9:AO12,MATCH(AK12,$AL9:$AL12,0))</f>
        <v>0</v>
      </c>
      <c r="M12" s="115">
        <f>INDEX(AP9:AP12,MATCH(AK12,$AL9:$AL12,0))</f>
        <v>0</v>
      </c>
      <c r="N12" s="117">
        <f>INDEX(AQ9:AQ12,MATCH(AK12,$AL9:$AL12,0))</f>
        <v>0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officiels'!U9=AW!U12),"E",""))</f>
        <v/>
      </c>
      <c r="R12" s="98" t="str">
        <f>IF('Résultats officiels'!O12=0,"",IF(AND(U12='Résultats officiels'!U12,'Résultats officiels'!U13=AW!U13),"A",""))</f>
        <v/>
      </c>
      <c r="S12" s="286" t="str">
        <f>IF(O12=0,"",IF(AND(R12="A",O12='Résultats officiels'!O12),1,IF(AND(AW!R13="A",AW!O12='Résultats officiels'!O8),1,"")))</f>
        <v/>
      </c>
      <c r="T12" s="308" t="str">
        <f>IF(O12=0,"",IF(AND(R12="A",O12='Résultats officiels'!O12,V12='Résultats officiels'!V12,'Résultats officiels'!V13=AW!V13),1,IF(AND(AW!R13="A",AW!O12='Résultats officiels'!O8,AW!V12='Résultats officiels'!V9,'Résultats officiels'!V8=AW!V13),1,"")))</f>
        <v/>
      </c>
      <c r="U12" s="99" t="str">
        <f>IF(OR(I18&lt;2),"B1",T(J17))</f>
        <v>B1</v>
      </c>
      <c r="V12" s="150"/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1</v>
      </c>
      <c r="AJ12" s="18">
        <f>ROUND(AK12,0)</f>
        <v>2</v>
      </c>
      <c r="AK12" s="19">
        <f>MAX(AL9:AL12)</f>
        <v>2.48</v>
      </c>
      <c r="AL12" s="30">
        <f>SUM(BD12:BG12)+2.48</f>
        <v>2.48</v>
      </c>
      <c r="AM12" s="31" t="str">
        <f>G9</f>
        <v>Uruguay</v>
      </c>
      <c r="AN12" s="27">
        <f>SUM(AR12:AU12)</f>
        <v>0</v>
      </c>
      <c r="AO12" s="32">
        <f>F9+E11+E12</f>
        <v>0</v>
      </c>
      <c r="AP12" s="27">
        <f>E9+F11+F12</f>
        <v>0</v>
      </c>
      <c r="AQ12" s="33">
        <f>AO12-AP12</f>
        <v>0</v>
      </c>
      <c r="AR12" s="27">
        <f>IF(ISBLANK(E12),0,IF(AU9=3,0,IF(AU9=1,1,3)))</f>
        <v>0</v>
      </c>
      <c r="AS12" s="27">
        <f>IF(ISBLANK(E11),0,IF(AU10=3,0,IF(AU10=1,1,3)))</f>
        <v>0</v>
      </c>
      <c r="AT12" s="27">
        <f>IF(ISBLANK(F9),0,IF(AU11=3,0,IF(AU11=1,1,3)))</f>
        <v>0</v>
      </c>
      <c r="AU12" s="27" t="s">
        <v>73</v>
      </c>
      <c r="AV12" s="32" t="b">
        <f>10*(AQ9-AQ12)+AO9-AO12&lt;0</f>
        <v>0</v>
      </c>
      <c r="AW12" s="27" t="b">
        <f>10*(AQ10-AQ12)+AO10-AO12&lt;0</f>
        <v>0</v>
      </c>
      <c r="AX12" s="27" t="b">
        <f>10*(AQ11-AQ12)+AO11-AO12&lt;0</f>
        <v>0</v>
      </c>
      <c r="AY12" s="33" t="s">
        <v>73</v>
      </c>
      <c r="AZ12" s="32" t="s">
        <v>73</v>
      </c>
      <c r="BA12" s="27">
        <f>10000*(AR12+AS12)+(E12-F12+E11-F11)*100+(E12+E11)</f>
        <v>0</v>
      </c>
      <c r="BB12" s="27">
        <f>10000*(AR12+AT12)+(F9-E9+E12-F12)*100+(F9+E12)</f>
        <v>0</v>
      </c>
      <c r="BC12" s="33">
        <f>10000*(AS12+AT12)+(E11-F11+F9-E9)*100+(E11+F9)</f>
        <v>0</v>
      </c>
      <c r="BD12" s="34">
        <f>-BG9</f>
        <v>0</v>
      </c>
      <c r="BE12" s="35">
        <f>-BG10</f>
        <v>0</v>
      </c>
      <c r="BF12" s="35">
        <f>-BG11</f>
        <v>0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officiels'!H13,AW!E13='Résultats officiels'!E13,'Résultats officiels'!F13=AW!F13),1,""))</f>
        <v/>
      </c>
      <c r="D13" s="71" t="str">
        <f>G8</f>
        <v>Arabie Saoudite</v>
      </c>
      <c r="E13" s="149"/>
      <c r="F13" s="149"/>
      <c r="G13" s="74" t="str">
        <f>D9</f>
        <v>Egypte</v>
      </c>
      <c r="H13" s="95">
        <f t="shared" si="0"/>
        <v>0</v>
      </c>
      <c r="I13" s="118"/>
      <c r="J13" s="119" t="str">
        <f>IF(OR(I11&lt;3,I10&lt;2),"TIRAGE AU SORT !!!"," ")</f>
        <v>TIRAGE AU SORT !!!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officiels'!U8=AW!U13),"E",""))</f>
        <v/>
      </c>
      <c r="R13" s="98" t="str">
        <f>IF('Résultats officiels'!O8=0,"",IF(AND(U12='Résultats officiels'!U9,'Résultats officiels'!U8=AW!U13),"A",""))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A2</v>
      </c>
      <c r="V13" s="151"/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officiels'!U11=AW!U14),"E",""))</f>
        <v/>
      </c>
      <c r="R14" s="98" t="str">
        <f>IF('Résultats officiels'!O14=0,"",IF(AND(U14='Résultats officiels'!U14,'Résultats officiels'!U15=AW!U15),"A",""))</f>
        <v/>
      </c>
      <c r="S14" s="286" t="str">
        <f>IF(O14=0,"",IF(AND(R14="A",O14='Résultats officiels'!O14),1,IF(AND(AW!R15="A",AW!O14='Résultats officiels'!O10),1,"")))</f>
        <v/>
      </c>
      <c r="T14" s="308" t="str">
        <f>IF(O14=0,"",IF(AND(R14="A",O14='Résultats officiels'!O14,V14='Résultats officiels'!V14,'Résultats officiels'!V15=AW!V15),1,IF(AND(AW!R15="A",AW!O14='Résultats officiels'!O10,AW!V14='Résultats officiels'!V11,'Résultats officiels'!V10=AW!V15),1,"")))</f>
        <v/>
      </c>
      <c r="U14" s="99" t="str">
        <f>IF(OR(I34&lt;2),"D1",T(J33))</f>
        <v>D1</v>
      </c>
      <c r="V14" s="150"/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officiels'!U10=AW!U15),"E",""))</f>
        <v/>
      </c>
      <c r="R15" s="98" t="str">
        <f>IF('Résultats officiels'!O10=0,"",IF(AND(U15='Résultats officiels'!U10,'Résultats officiels'!U11=AW!U14),"A",""))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C2</v>
      </c>
      <c r="V15" s="151"/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officiels'!H16,AW!E16='Résultats officiels'!E16,'Résultats officiels'!F16=AW!F16),1,""))</f>
        <v/>
      </c>
      <c r="D16" s="67" t="s">
        <v>124</v>
      </c>
      <c r="E16" s="149"/>
      <c r="F16" s="149"/>
      <c r="G16" s="72" t="s">
        <v>96</v>
      </c>
      <c r="H16" s="95">
        <f t="shared" si="0"/>
        <v>0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officiels'!U21=AW!U16),"E",""))</f>
        <v/>
      </c>
      <c r="R16" s="98" t="str">
        <f>IF('Résultats officiels'!O16=0,"",IF(AND(U16='Résultats officiels'!U16,'Résultats officiels'!U17=AW!U17),"A",""))</f>
        <v/>
      </c>
      <c r="S16" s="286" t="str">
        <f>IF(O16=0,"",IF(AND(R16="A",O16='Résultats officiels'!O16),1,IF(AND(AW!R17="A",AW!O16='Résultats officiels'!O20),1,"")))</f>
        <v/>
      </c>
      <c r="T16" s="308" t="str">
        <f>IF(O16=0,"",IF(AND(R16="A",O16='Résultats officiels'!O16,V16='Résultats officiels'!V16,'Résultats officiels'!V17=AW!V17),1,IF(AND(AW!R17="A",AW!O16='Résultats officiels'!O20,AW!V16='Résultats officiels'!V21,'Résultats officiels'!V20=AW!V17),1,"")))</f>
        <v/>
      </c>
      <c r="U16" s="121" t="str">
        <f>IF(OR(I42&lt;2),"E1",T(J41))</f>
        <v>E1</v>
      </c>
      <c r="V16" s="150"/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officiels'!H17,AW!E17='Résultats officiels'!E17,'Résultats officiels'!F17=AW!F17),1,""))</f>
        <v/>
      </c>
      <c r="D17" s="68" t="s">
        <v>101</v>
      </c>
      <c r="E17" s="149"/>
      <c r="F17" s="149"/>
      <c r="G17" s="73" t="s">
        <v>75</v>
      </c>
      <c r="H17" s="95">
        <f t="shared" si="0"/>
        <v>0</v>
      </c>
      <c r="I17" s="101">
        <f>AI17</f>
        <v>1</v>
      </c>
      <c r="J17" s="122" t="str">
        <f>INDEX(AM17:AM20,MATCH(AK17,$AL17:$AL20,0))</f>
        <v>Maroc</v>
      </c>
      <c r="K17" s="103">
        <f>INDEX(AN17:AN20,MATCH(AK17,$AL17:$AL20,0))</f>
        <v>0</v>
      </c>
      <c r="L17" s="104">
        <f>INDEX(AO17:AO20,MATCH(AK17,$AL17:$AL20,0))</f>
        <v>0</v>
      </c>
      <c r="M17" s="103">
        <f>INDEX(AP17:AP20,MATCH(AK17,$AL17:$AL20,0))</f>
        <v>0</v>
      </c>
      <c r="N17" s="123">
        <f>INDEX(AQ17:AQ20,MATCH(AK17,$AL17:$AL20,0))</f>
        <v>0</v>
      </c>
      <c r="O17" s="293"/>
      <c r="P17" s="293"/>
      <c r="Q17" s="97" t="str">
        <f>IF(AND('Résultats officiels'!O16&gt;0,U17='Résultats officiels'!U17),"E",IF(AND('Résultats officiels'!O20&gt;0,'Résultats officiels'!U20=AW!U17),"E",""))</f>
        <v/>
      </c>
      <c r="R17" s="98" t="str">
        <f>IF('Résultats officiels'!O20=0,"",IF(AND(U16='Résultats officiels'!U21,'Résultats officiels'!U20=AW!U17),"A",""))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F2</v>
      </c>
      <c r="V17" s="151"/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2</v>
      </c>
      <c r="AK17" s="19">
        <f>MIN(AL17:AL20)</f>
        <v>2.4500000000000002</v>
      </c>
      <c r="AL17" s="20">
        <f>SUM(BD17:BG17)+2.45</f>
        <v>2.4500000000000002</v>
      </c>
      <c r="AM17" s="21" t="str">
        <f>D16</f>
        <v>Maroc</v>
      </c>
      <c r="AN17" s="22">
        <f>SUM(AR17:AU17)</f>
        <v>0</v>
      </c>
      <c r="AO17" s="23">
        <f>E16+E18+F20</f>
        <v>0</v>
      </c>
      <c r="AP17" s="22">
        <f>F16+F18+E20</f>
        <v>0</v>
      </c>
      <c r="AQ17" s="24">
        <f>AO17-AP17</f>
        <v>0</v>
      </c>
      <c r="AR17" s="22" t="s">
        <v>73</v>
      </c>
      <c r="AS17" s="22">
        <f>IF(ISBLANK(E16),0,IF(E16&gt;F16,3,IF(E16=F16,1,0)))</f>
        <v>0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0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0</v>
      </c>
      <c r="BA17" s="22">
        <f>10000*(AS17+AU17)+(E16-F16+F20-E20)*100+(E16+F20)</f>
        <v>0</v>
      </c>
      <c r="BB17" s="22">
        <f>10000*(AT17+AU17)+(F20-E20+E18-F18)*100+(F20+E18)</f>
        <v>0</v>
      </c>
      <c r="BC17" s="24" t="s">
        <v>73</v>
      </c>
      <c r="BD17" s="23" t="s">
        <v>73</v>
      </c>
      <c r="BE17" s="25">
        <f>IF($AN17&gt;$AN18,-0.5,IF($AN18&gt;$AN17,0.5,IF(AW17,-0.5,IF(AV18,0.5,BU17))))</f>
        <v>0</v>
      </c>
      <c r="BF17" s="25">
        <f>IF($AN17&gt;$AN19,-0.5,IF($AN19&gt;$AN17,0.5,IF(AX17,-0.5,IF(AV19,0.5,BV17))))</f>
        <v>0</v>
      </c>
      <c r="BG17" s="26">
        <f>IF($AN17&gt;$AN20,-0.5,IF($AN20&gt;$AN17,0.5,IF(AY17,-0.5,IF(AV20,0.5,BW17))))</f>
        <v>0</v>
      </c>
      <c r="BH17" s="27" t="b">
        <f>AND(AND(AN17=AN18,AN18=AN19,AN19=AN20),AND(AO17=AO18,AO18=AO19,AO19=AO20),AND(AP17=AP18,AP18=AP19,AP19=AP20))</f>
        <v>1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0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 t="str">
        <f>IF(H18=0,"",IF(H18='Résultats officiels'!H18,1,""))</f>
        <v/>
      </c>
      <c r="C18" s="75" t="str">
        <f>IF(H18=0,"",IF(AND(H18='Résultats officiels'!H18,AW!E18='Résultats officiels'!E18,'Résultats officiels'!F18=AW!F18),1,""))</f>
        <v/>
      </c>
      <c r="D18" s="68" t="str">
        <f>D16</f>
        <v>Maroc</v>
      </c>
      <c r="E18" s="149"/>
      <c r="F18" s="149"/>
      <c r="G18" s="73" t="str">
        <f>D17</f>
        <v>Portugal</v>
      </c>
      <c r="H18" s="95">
        <f t="shared" si="0"/>
        <v>0</v>
      </c>
      <c r="I18" s="106">
        <f>AI18</f>
        <v>1</v>
      </c>
      <c r="J18" s="124" t="str">
        <f>INDEX(AM17:AM20,MATCH(AK18,$AL17:$AL20,0))</f>
        <v>Iran</v>
      </c>
      <c r="K18" s="108">
        <f>INDEX(AN17:AN20,MATCH(AK18,$AL17:$AL20,0))</f>
        <v>0</v>
      </c>
      <c r="L18" s="109">
        <f>INDEX(AO17:AO20,MATCH(AK18,$AL17:$AL20,0))</f>
        <v>0</v>
      </c>
      <c r="M18" s="108">
        <f>INDEX(AP17:AP20,MATCH(AK18,$AL17:$AL20,0))</f>
        <v>0</v>
      </c>
      <c r="N18" s="110">
        <f>INDEX(AQ17:AQ20,MATCH(AK18,$AL17:$AL20,0))</f>
        <v>0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officiels'!U23=AW!U18),"E",""))</f>
        <v/>
      </c>
      <c r="R18" s="98" t="str">
        <f>IF('Résultats officiels'!O18=0,"",IF(AND(U18='Résultats officiels'!U18,'Résultats officiels'!U19=AW!U19),"A",""))</f>
        <v/>
      </c>
      <c r="S18" s="286" t="str">
        <f>IF(O18=0,"",IF(AND(R18="A",O18='Résultats officiels'!O18),1,IF(AND(AW!R19="A",AW!O18='Résultats officiels'!O22),1,"")))</f>
        <v/>
      </c>
      <c r="T18" s="308" t="str">
        <f>IF(O18=0,"",IF(AND(R18="A",O18='Résultats officiels'!O18,V18='Résultats officiels'!V18,'Résultats officiels'!V19=AW!V19),1,IF(AND(AW!R19="A",AW!O18='Résultats officiels'!O22,AW!V18='Résultats officiels'!V23,'Résultats officiels'!V22=AW!V19),1,"")))</f>
        <v/>
      </c>
      <c r="U18" s="121" t="str">
        <f>IF(OR(I58&lt;2),"G1",T(J57))</f>
        <v>G1</v>
      </c>
      <c r="V18" s="150"/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1</v>
      </c>
      <c r="AJ18" s="18">
        <f>ROUND(AK18,0)</f>
        <v>2</v>
      </c>
      <c r="AK18" s="19">
        <f>MAX(MIN(AL17:AL19),MIN(AL17,AL18,AL20),MIN(AL17,AL19,AL20),MIN(AL18:AL20))</f>
        <v>2.46</v>
      </c>
      <c r="AL18" s="28">
        <f>SUM(BD18:BG18)+2.46</f>
        <v>2.46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0</v>
      </c>
      <c r="AQ18" s="24">
        <f>AO18-AP18</f>
        <v>0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0</v>
      </c>
      <c r="BA18" s="22">
        <f>10000*(AR18+AU18)+(F16-E16+F19-E19)*100+(F16+F19)</f>
        <v>0</v>
      </c>
      <c r="BB18" s="22" t="s">
        <v>73</v>
      </c>
      <c r="BC18" s="24">
        <f>10000*(AT18+AU18)+(F19-E19+E21-F21)*100+(F19+E21)</f>
        <v>0</v>
      </c>
      <c r="BD18" s="29">
        <f>-BE17</f>
        <v>0</v>
      </c>
      <c r="BE18" s="22" t="s">
        <v>73</v>
      </c>
      <c r="BF18" s="25">
        <f>IF($AN18&gt;$AN19,-0.5,IF($AN19&gt;$AN18,0.5,IF(AX18,-0.5,IF(AW19,0.5,BV18))))</f>
        <v>0</v>
      </c>
      <c r="BG18" s="26">
        <f>IF($AN18&gt;$AN20,-0.5,IF($AN20&gt;$AN18,0.5,IF(AY18,-0.5,IF(AW20,0.5,BW18))))</f>
        <v>0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 t="str">
        <f>IF(H19=0,"",IF(H19='Résultats officiels'!H19,1,""))</f>
        <v/>
      </c>
      <c r="C19" s="75" t="str">
        <f>IF(H19=0,"",IF(AND(H19='Résultats officiels'!H19,AW!E19='Résultats officiels'!E19,'Résultats officiels'!F19=AW!F19),1,""))</f>
        <v/>
      </c>
      <c r="D19" s="68" t="str">
        <f>G17</f>
        <v>Espagne</v>
      </c>
      <c r="E19" s="149"/>
      <c r="F19" s="149"/>
      <c r="G19" s="73" t="str">
        <f>G16</f>
        <v>Iran</v>
      </c>
      <c r="H19" s="95">
        <f t="shared" si="0"/>
        <v>0</v>
      </c>
      <c r="I19" s="106">
        <f>AI19</f>
        <v>1</v>
      </c>
      <c r="J19" s="68" t="str">
        <f>INDEX(AM17:AM20,MATCH(AK19,$AL17:$AL20,0))</f>
        <v>Portugal</v>
      </c>
      <c r="K19" s="111">
        <f>INDEX(AN17:AN20,MATCH(AK19,$AL17:$AL20,0))</f>
        <v>0</v>
      </c>
      <c r="L19" s="112">
        <f>INDEX(AO17:AO20,MATCH(AK19,$AL17:$AL20,0))</f>
        <v>0</v>
      </c>
      <c r="M19" s="111">
        <f>INDEX(AP17:AP20,MATCH(AK19,$AL17:$AL20,0))</f>
        <v>0</v>
      </c>
      <c r="N19" s="113">
        <f>INDEX(AQ17:AQ20,MATCH(AK19,$AL17:$AL20,0))</f>
        <v>0</v>
      </c>
      <c r="O19" s="293"/>
      <c r="P19" s="293"/>
      <c r="Q19" s="97" t="str">
        <f>IF(AND('Résultats officiels'!O18&gt;0,U19='Résultats officiels'!U19),"E",IF(AND('Résultats officiels'!O22&gt;0,'Résultats officiels'!U22=AW!U19),"E",""))</f>
        <v/>
      </c>
      <c r="R19" s="98" t="str">
        <f>IF('Résultats officiels'!O22=0,"",IF(AND(U18='Résultats officiels'!U23,'Résultats officiels'!U22=AW!U19),"A",""))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H2</v>
      </c>
      <c r="V19" s="151"/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1</v>
      </c>
      <c r="AJ19" s="18">
        <f>ROUND(AK19,0)</f>
        <v>2</v>
      </c>
      <c r="AK19" s="19">
        <f>MIN(MAX(AL17:AL19),MAX(AL17,AL18,AL20),MAX(AL17,AL19,AL20),MAX(AL18:AL20))</f>
        <v>2.4700000000000002</v>
      </c>
      <c r="AL19" s="28">
        <f>SUM(BD19:BG19)+2.47</f>
        <v>2.4700000000000002</v>
      </c>
      <c r="AM19" s="21" t="str">
        <f>D17</f>
        <v>Portugal</v>
      </c>
      <c r="AN19" s="22">
        <f>SUM(AR19:AU19)</f>
        <v>0</v>
      </c>
      <c r="AO19" s="23">
        <f>E17+F18+F21</f>
        <v>0</v>
      </c>
      <c r="AP19" s="22">
        <f>F17+E18+E21</f>
        <v>0</v>
      </c>
      <c r="AQ19" s="24">
        <f>AO19-AP19</f>
        <v>0</v>
      </c>
      <c r="AR19" s="22">
        <f>IF(ISBLANK(F18),0,IF(AT17=3,0,IF(AT17=1,1,3)))</f>
        <v>0</v>
      </c>
      <c r="AS19" s="22">
        <f>IF(ISBLANK(F21),0,IF(F21&gt;E21,3,IF(F21=E21,1,0)))</f>
        <v>0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0</v>
      </c>
      <c r="AW19" s="22" t="b">
        <f>10*(AQ18-AQ19)+AO18-AO19&lt;0</f>
        <v>0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0</v>
      </c>
      <c r="BA19" s="22" t="s">
        <v>73</v>
      </c>
      <c r="BB19" s="22">
        <f>10000*(AR19+AU19)+(E17-F17+F18-E18)*100+(E17+F18)</f>
        <v>0</v>
      </c>
      <c r="BC19" s="24">
        <f>10000*(AS19+AU19)+(E17-F17+F21-E21)*100+(E17+F21)</f>
        <v>0</v>
      </c>
      <c r="BD19" s="29">
        <f>-BF17</f>
        <v>0</v>
      </c>
      <c r="BE19" s="25">
        <f>-BF18</f>
        <v>0</v>
      </c>
      <c r="BF19" s="25" t="s">
        <v>73</v>
      </c>
      <c r="BG19" s="26">
        <f>IF($AN19&gt;$AN20,-0.5,IF($AN20&gt;$AN19,0.5,IF(AY19,-0.5,IF(AX20,0.5,BW19))))</f>
        <v>0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officiels'!H20,AW!E20='Résultats officiels'!E20,'Résultats officiels'!F20=AW!F20),1,""))</f>
        <v/>
      </c>
      <c r="D20" s="68" t="str">
        <f>G17</f>
        <v>Espagne</v>
      </c>
      <c r="E20" s="149"/>
      <c r="F20" s="149"/>
      <c r="G20" s="73" t="str">
        <f>D16</f>
        <v>Maroc</v>
      </c>
      <c r="H20" s="95">
        <f t="shared" si="0"/>
        <v>0</v>
      </c>
      <c r="I20" s="114">
        <f>AI20</f>
        <v>1</v>
      </c>
      <c r="J20" s="71" t="str">
        <f>INDEX(AM17:AM20,MATCH(AK20,$AL17:$AL20,0))</f>
        <v>Espagne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0</v>
      </c>
      <c r="N20" s="117">
        <f>INDEX(AQ17:AQ20,MATCH(AK20,$AL17:$AL20,0))</f>
        <v>0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officiels'!U17=AW!U20),"E",""))</f>
        <v/>
      </c>
      <c r="R20" s="98" t="str">
        <f>IF('Résultats officiels'!O20=0,"",IF(AND(U20='Résultats officiels'!U20,'Résultats officiels'!U21=AW!U21),"A",""))</f>
        <v/>
      </c>
      <c r="S20" s="286" t="str">
        <f>IF(O20=0,"",IF(AND(R20="A",O20='Résultats officiels'!O20),1,IF(AND(AW!R21="A",AW!O20='Résultats officiels'!O16),1,"")))</f>
        <v/>
      </c>
      <c r="T20" s="308" t="str">
        <f>IF(O20=0,"",IF(AND(R20="A",O20='Résultats officiels'!O20,V20='Résultats officiels'!V20,'Résultats officiels'!V21=AW!V21),1,IF(AND(AW!R21="A",AW!O20='Résultats officiels'!O16,AW!V20='Résultats officiels'!V17,'Résultats officiels'!V16=AW!V21),1,"")))</f>
        <v/>
      </c>
      <c r="U20" s="121" t="str">
        <f>IF(OR(I50&lt;2),"F1",T(J49))</f>
        <v>F1</v>
      </c>
      <c r="V20" s="150"/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1</v>
      </c>
      <c r="AJ20" s="18">
        <f>ROUND(AK20,0)</f>
        <v>2</v>
      </c>
      <c r="AK20" s="19">
        <f>MAX(AL17:AL20)</f>
        <v>2.48</v>
      </c>
      <c r="AL20" s="30">
        <f>SUM(BD20:BG20)+2.48</f>
        <v>2.48</v>
      </c>
      <c r="AM20" s="31" t="str">
        <f>G17</f>
        <v>Espagne</v>
      </c>
      <c r="AN20" s="27">
        <f>SUM(AR20:AU20)</f>
        <v>0</v>
      </c>
      <c r="AO20" s="32">
        <f>F17+E19+E20</f>
        <v>0</v>
      </c>
      <c r="AP20" s="27">
        <f>E17+F19+F20</f>
        <v>0</v>
      </c>
      <c r="AQ20" s="33">
        <f>AO20-AP20</f>
        <v>0</v>
      </c>
      <c r="AR20" s="27">
        <f>IF(ISBLANK(E20),0,IF(AU17=3,0,IF(AU17=1,1,3)))</f>
        <v>0</v>
      </c>
      <c r="AS20" s="27">
        <f>IF(ISBLANK(E19),0,IF(AU18=3,0,IF(AU18=1,1,3)))</f>
        <v>0</v>
      </c>
      <c r="AT20" s="27">
        <f>IF(ISBLANK(F17),0,IF(AU19=3,0,IF(AU19=1,1,3)))</f>
        <v>0</v>
      </c>
      <c r="AU20" s="27" t="s">
        <v>73</v>
      </c>
      <c r="AV20" s="32" t="b">
        <f>10*(AQ17-AQ20)+AO17-AO20&lt;0</f>
        <v>0</v>
      </c>
      <c r="AW20" s="27" t="b">
        <f>10*(AQ18-AQ20)+AO18-AO20&lt;0</f>
        <v>0</v>
      </c>
      <c r="AX20" s="27" t="b">
        <f>10*(AQ19-AQ20)+AO19-AO20&lt;0</f>
        <v>0</v>
      </c>
      <c r="AY20" s="33" t="s">
        <v>73</v>
      </c>
      <c r="AZ20" s="32" t="s">
        <v>73</v>
      </c>
      <c r="BA20" s="27">
        <f>10000*(AR20+AS20)+(E19-F19+E20-F20)*100+(E19+E20)</f>
        <v>0</v>
      </c>
      <c r="BB20" s="27">
        <f>10000*(AR20+AT20)+(E20-F20+F17-E17)*100+(E20+F17)</f>
        <v>0</v>
      </c>
      <c r="BC20" s="33">
        <f>10000*(AS20+AT20)+(E19-F19+F17-E17)*100+(E19+F17)</f>
        <v>0</v>
      </c>
      <c r="BD20" s="34">
        <f>-BG17</f>
        <v>0</v>
      </c>
      <c r="BE20" s="35">
        <f>-BG18</f>
        <v>0</v>
      </c>
      <c r="BF20" s="35">
        <f>-BG19</f>
        <v>0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officiels'!H21,AW!E21='Résultats officiels'!E21,'Résultats officiels'!F21=AW!F21),1,""))</f>
        <v/>
      </c>
      <c r="D21" s="71" t="str">
        <f>G16</f>
        <v>Iran</v>
      </c>
      <c r="E21" s="149"/>
      <c r="F21" s="149"/>
      <c r="G21" s="74" t="str">
        <f>D17</f>
        <v>Portugal</v>
      </c>
      <c r="H21" s="95">
        <f t="shared" si="0"/>
        <v>0</v>
      </c>
      <c r="I21" s="118"/>
      <c r="J21" s="119" t="str">
        <f>IF(OR(I19&lt;3,I18&lt;2),"TIRAGE AU SORT !!!"," ")</f>
        <v>TIRAGE AU SORT !!!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officiels'!U16=AW!U21),"E",""))</f>
        <v/>
      </c>
      <c r="R21" s="98" t="str">
        <f>IF('Résultats officiels'!O16=0,"",IF(AND(U20='Résultats officiels'!U17,'Résultats officiels'!U16=AW!U21),"A",""))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E2</v>
      </c>
      <c r="V21" s="151"/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officiels'!U19=AW!U22),"E",""))</f>
        <v/>
      </c>
      <c r="R22" s="98" t="str">
        <f>IF('Résultats officiels'!O22=0,"",IF(AND(U22='Résultats officiels'!U22,'Résultats officiels'!U23=AW!U23),"A",""))</f>
        <v/>
      </c>
      <c r="S22" s="286" t="str">
        <f>IF(O22=0,"",IF(AND(R22="A",O22='Résultats officiels'!O22),1,IF(AND(AW!R23="A",AW!O22='Résultats officiels'!O18),1,"")))</f>
        <v/>
      </c>
      <c r="T22" s="308" t="str">
        <f>IF(O22=0,"",IF(AND(R22="A",O22='Résultats officiels'!O22,V22='Résultats officiels'!V22,'Résultats officiels'!V23=AW!V23),1,IF(AND(AW!R23="A",AW!O22='Résultats officiels'!O18,AW!V22='Résultats officiels'!V19,'Résultats officiels'!V18=AW!V23),1,"")))</f>
        <v/>
      </c>
      <c r="U22" s="121" t="str">
        <f>IF(OR(I66&lt;2),"H1",T(J65))</f>
        <v>H1</v>
      </c>
      <c r="V22" s="150"/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officiels'!U18=AW!U23),"E",""))</f>
        <v/>
      </c>
      <c r="R23" s="98" t="str">
        <f>IF('Résultats officiels'!O18=0,"",IF(AND(U22='Résultats officiels'!U19,'Résultats officiels'!U18=AW!U23),"A",""))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G2</v>
      </c>
      <c r="V23" s="151"/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 t="str">
        <f>IF(H24=0,"",IF(H24='Résultats officiels'!H24,1,""))</f>
        <v/>
      </c>
      <c r="C24" s="75" t="str">
        <f>IF(H24=0,"",IF(AND(H24='Résultats officiels'!H24,AW!E24='Résultats officiels'!E24,'Résultats officiels'!F24=AW!F24),1,""))</f>
        <v/>
      </c>
      <c r="D24" s="67" t="s">
        <v>88</v>
      </c>
      <c r="E24" s="149"/>
      <c r="F24" s="149"/>
      <c r="G24" s="72" t="s">
        <v>76</v>
      </c>
      <c r="H24" s="95">
        <f t="shared" si="0"/>
        <v>0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officiels'!H25,AW!E25='Résultats officiels'!E25,'Résultats officiels'!F25=AW!F25),1,""))</f>
        <v/>
      </c>
      <c r="D25" s="68" t="s">
        <v>125</v>
      </c>
      <c r="E25" s="149"/>
      <c r="F25" s="149"/>
      <c r="G25" s="73" t="s">
        <v>126</v>
      </c>
      <c r="H25" s="95">
        <f t="shared" si="0"/>
        <v>0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0</v>
      </c>
      <c r="L25" s="104">
        <f>INDEX(AO25:AO28,MATCH(AK25,$AL25:$AL28,0))</f>
        <v>0</v>
      </c>
      <c r="M25" s="103">
        <f>INDEX(AP25:AP28,MATCH(AK25,$AL25:$AL28,0))</f>
        <v>0</v>
      </c>
      <c r="N25" s="123">
        <f>INDEX(AQ25:AQ28,MATCH(AK25,$AL25:$AL28,0))</f>
        <v>0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2</v>
      </c>
      <c r="AK25" s="19">
        <f>MIN(AL25:AL28)</f>
        <v>2.4500000000000002</v>
      </c>
      <c r="AL25" s="20">
        <f>SUM(BD25:BG25)+2.45</f>
        <v>2.4500000000000002</v>
      </c>
      <c r="AM25" s="21" t="str">
        <f>D24</f>
        <v>France</v>
      </c>
      <c r="AN25" s="22">
        <f>SUM(AR25:AU25)</f>
        <v>0</v>
      </c>
      <c r="AO25" s="23">
        <f>E24+E26+F28</f>
        <v>0</v>
      </c>
      <c r="AP25" s="22">
        <f>F24+F26+E28</f>
        <v>0</v>
      </c>
      <c r="AQ25" s="24">
        <f>AO25-AP25</f>
        <v>0</v>
      </c>
      <c r="AR25" s="22" t="s">
        <v>73</v>
      </c>
      <c r="AS25" s="22">
        <f>IF(ISBLANK(E24),0,IF(E24&gt;F24,3,IF(E24=F24,1,0)))</f>
        <v>0</v>
      </c>
      <c r="AT25" s="22">
        <f>IF(ISBLANK(E26),0,IF(E26&gt;F26,3,IF(E26=F26,1,0)))</f>
        <v>0</v>
      </c>
      <c r="AU25" s="22">
        <f>IF(ISBLANK(F28),0,IF(F28&gt;E28,3,IF(F28=E28,1,0)))</f>
        <v>0</v>
      </c>
      <c r="AV25" s="23" t="s">
        <v>73</v>
      </c>
      <c r="AW25" s="22" t="b">
        <f>(10*(AQ25-AQ26)+AO25-AO26&gt;0)</f>
        <v>0</v>
      </c>
      <c r="AX25" s="22" t="b">
        <f>10*(AQ25-AQ27)+AO25-AO27&gt;0</f>
        <v>0</v>
      </c>
      <c r="AY25" s="24" t="b">
        <f>10*(AQ25-AQ28)+AO25-AO28&gt;0</f>
        <v>0</v>
      </c>
      <c r="AZ25" s="23">
        <f>10000*(AS25+AT25)+(E26-F26+E24-F24)*100+(E26+E24)</f>
        <v>0</v>
      </c>
      <c r="BA25" s="22">
        <f>10000*(AS25+AU25)+(E24-F24+F28-E28)*100+(E24+F28)</f>
        <v>0</v>
      </c>
      <c r="BB25" s="22">
        <f>10000*(AT25+AU25)+(F28-E28+E26-F26)*100+(F28+E26)</f>
        <v>0</v>
      </c>
      <c r="BC25" s="24" t="s">
        <v>73</v>
      </c>
      <c r="BD25" s="23" t="s">
        <v>73</v>
      </c>
      <c r="BE25" s="25">
        <f>IF($AN25&gt;$AN26,-0.5,IF($AN26&gt;$AN25,0.5,IF(AW25,-0.5,IF(AV26,0.5,BU25))))</f>
        <v>0</v>
      </c>
      <c r="BF25" s="25">
        <f>IF($AN25&gt;$AN27,-0.5,IF($AN27&gt;$AN25,0.5,IF(AX25,-0.5,IF(AV27,0.5,BV25))))</f>
        <v>0</v>
      </c>
      <c r="BG25" s="26">
        <f>IF($AN25&gt;$AN28,-0.5,IF($AN28&gt;$AN25,0.5,IF(AY25,-0.5,IF(AV28,0.5,BW25))))</f>
        <v>0</v>
      </c>
      <c r="BH25" s="27" t="b">
        <f>AND(AND(AN25=AN26,AN26=AN27,AN27=AN28),AND(AO25=AO26,AO26=AO27,AO27=AO28),AND(AP25=AP26,AP26=AP27,AP27=AP28))</f>
        <v>1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0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 t="str">
        <f>IF(H26=0,"",IF(H26='Résultats officiels'!H26,1,""))</f>
        <v/>
      </c>
      <c r="C26" s="75" t="str">
        <f>IF(H26=0,"",IF(AND(H26='Résultats officiels'!H26,AW!E26='Résultats officiels'!E26,'Résultats officiels'!F26=AW!F26),1,""))</f>
        <v/>
      </c>
      <c r="D26" s="68" t="str">
        <f>D24</f>
        <v>France</v>
      </c>
      <c r="E26" s="149"/>
      <c r="F26" s="149"/>
      <c r="G26" s="73" t="str">
        <f>D25</f>
        <v>Pérou</v>
      </c>
      <c r="H26" s="95">
        <f t="shared" si="0"/>
        <v>0</v>
      </c>
      <c r="I26" s="106">
        <f>AI26</f>
        <v>1</v>
      </c>
      <c r="J26" s="124" t="str">
        <f>INDEX(AM25:AM28,MATCH(AK26,$AL25:$AL28,0))</f>
        <v>Australie</v>
      </c>
      <c r="K26" s="108">
        <f>INDEX(AN25:AN28,MATCH(AK26,$AL25:$AL28,0))</f>
        <v>0</v>
      </c>
      <c r="L26" s="109">
        <f>INDEX(AO25:AO28,MATCH(AK26,$AL25:$AL28,0))</f>
        <v>0</v>
      </c>
      <c r="M26" s="108">
        <f>INDEX(AP25:AP28,MATCH(AK26,$AL25:$AL28,0))</f>
        <v>0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officiels'!U28=AW!U26),"E",""))</f>
        <v/>
      </c>
      <c r="R26" s="98" t="str">
        <f>IF('Résultats officiels'!O26=0,"",IF(AND(U26='Résultats officiels'!U26,'Résultats officiels'!U27=AW!U27),"A",""))</f>
        <v/>
      </c>
      <c r="S26" s="286" t="str">
        <f>IF(O26=0,"",IF(AND(R26="A",O26='Résultats officiels'!O26),1,IF(AND(AW!R27="A",AW!O26='Résultats officiels'!O28),1,"")))</f>
        <v/>
      </c>
      <c r="T26" s="287" t="str">
        <f>IF(O26=0,"",IF(AND(R26="A",O26='Résultats officiels'!O26,V26='Résultats officiels'!V26,'Résultats officiels'!V27=AW!V27),1,IF(AND(AW!R27="A",AW!O26='Résultats officiels'!O28,AW!V26='Résultats officiels'!V28,'Résultats officiels'!V29=AW!V27),1,"")))</f>
        <v/>
      </c>
      <c r="U26" s="125" t="str">
        <f>IF(100*V8+W8&gt;100*V9+W9,U8,IF(100*V8+W8&lt;100*V9+W9,U9,CONCATENATE(U8," ou ",U9)))</f>
        <v>A1 ou B2</v>
      </c>
      <c r="V26" s="150"/>
      <c r="W26" s="100"/>
      <c r="X26" s="95">
        <f>IF(100*V8+W8&gt;100*V9+W9,1,IF(100*V8+W8&lt;100*V9+W9,1,0))</f>
        <v>0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1</v>
      </c>
      <c r="AJ26" s="18">
        <f>ROUND(AK26,0)</f>
        <v>2</v>
      </c>
      <c r="AK26" s="19">
        <f>MAX(MIN(AL25:AL27),MIN(AL25,AL26,AL28),MIN(AL25,AL27,AL28),MIN(AL26:AL28))</f>
        <v>2.46</v>
      </c>
      <c r="AL26" s="28">
        <f>SUM(BD26:BG26)+2.46</f>
        <v>2.46</v>
      </c>
      <c r="AM26" s="21" t="str">
        <f>G24</f>
        <v>Australie</v>
      </c>
      <c r="AN26" s="22">
        <f>SUM(AR26:AU26)</f>
        <v>0</v>
      </c>
      <c r="AO26" s="23">
        <f>F24+F27+E29</f>
        <v>0</v>
      </c>
      <c r="AP26" s="22">
        <f>E24+E27+F29</f>
        <v>0</v>
      </c>
      <c r="AQ26" s="24">
        <f>AO26-AP26</f>
        <v>0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0</v>
      </c>
      <c r="BA26" s="22">
        <f>10000*(AR26+AU26)+(F24-E24+F27-E27)*100+(F24+F27)</f>
        <v>0</v>
      </c>
      <c r="BB26" s="22" t="s">
        <v>73</v>
      </c>
      <c r="BC26" s="24">
        <f>10000*(AT26+AU26)+(F27-E27+E29-F29)*100+(F27+E29)</f>
        <v>0</v>
      </c>
      <c r="BD26" s="29">
        <f>-BE25</f>
        <v>0</v>
      </c>
      <c r="BE26" s="22" t="s">
        <v>73</v>
      </c>
      <c r="BF26" s="25">
        <f>IF($AN26&gt;$AN27,-0.5,IF($AN27&gt;$AN26,0.5,IF(AX26,-0.5,IF(AW27,0.5,BV26))))</f>
        <v>0</v>
      </c>
      <c r="BG26" s="26">
        <f>IF($AN26&gt;$AN28,-0.5,IF($AN28&gt;$AN26,0.5,IF(AY26,-0.5,IF(AW28,0.5,BW26))))</f>
        <v>0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officiels'!H27,AW!E27='Résultats officiels'!E27,'Résultats officiels'!F27=AW!F27),1,""))</f>
        <v/>
      </c>
      <c r="D27" s="68" t="str">
        <f>G25</f>
        <v>Danemark</v>
      </c>
      <c r="E27" s="149"/>
      <c r="F27" s="149"/>
      <c r="G27" s="73" t="str">
        <f>G24</f>
        <v>Australie</v>
      </c>
      <c r="H27" s="95">
        <f t="shared" si="0"/>
        <v>0</v>
      </c>
      <c r="I27" s="106">
        <f>AI27</f>
        <v>1</v>
      </c>
      <c r="J27" s="68" t="str">
        <f>INDEX(AM25:AM28,MATCH(AK27,$AL25:$AL28,0))</f>
        <v>Pérou</v>
      </c>
      <c r="K27" s="111">
        <f>INDEX(AN25:AN28,MATCH(AK27,$AL25:$AL28,0))</f>
        <v>0</v>
      </c>
      <c r="L27" s="112">
        <f>INDEX(AO25:AO28,MATCH(AK27,$AL25:$AL28,0))</f>
        <v>0</v>
      </c>
      <c r="M27" s="111">
        <f>INDEX(AP25:AP28,MATCH(AK27,$AL25:$AL28,0))</f>
        <v>0</v>
      </c>
      <c r="N27" s="113">
        <f>INDEX(AQ25:AQ28,MATCH(AK27,$AL25:$AL28,0))</f>
        <v>0</v>
      </c>
      <c r="O27" s="293"/>
      <c r="P27" s="293"/>
      <c r="Q27" s="97" t="str">
        <f>IF(AND('Résultats officiels'!O26&gt;0,U27='Résultats officiels'!U27),"E",IF(AND('Résultats officiels'!O28&gt;0,'Résultats officiels'!U29=AW!U27),"E",""))</f>
        <v/>
      </c>
      <c r="R27" s="98" t="str">
        <f>IF('Résultats officiels'!O28=0,"",IF(AND(U26='Résultats officiels'!U28,'Résultats officiels'!U29=AW!U27),"A",""))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C1 ou D2</v>
      </c>
      <c r="V27" s="151"/>
      <c r="W27" s="100"/>
      <c r="X27" s="95">
        <f>IF(100*V10+W10&gt;100*V11+W11,1,IF(100*V10+W10&lt;100*V11+W11,1,0))</f>
        <v>0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1</v>
      </c>
      <c r="AJ27" s="18">
        <f>ROUND(AK27,0)</f>
        <v>2</v>
      </c>
      <c r="AK27" s="19">
        <f>MIN(MAX(AL25:AL27),MAX(AL25,AL26,AL28),MAX(AL25,AL27,AL28),MAX(AL26:AL28))</f>
        <v>2.4700000000000002</v>
      </c>
      <c r="AL27" s="28">
        <f>SUM(BD27:BG27)+2.47</f>
        <v>2.4700000000000002</v>
      </c>
      <c r="AM27" s="21" t="str">
        <f>D25</f>
        <v>Pérou</v>
      </c>
      <c r="AN27" s="22">
        <f>SUM(AR27:AU27)</f>
        <v>0</v>
      </c>
      <c r="AO27" s="23">
        <f>E25+F26+F29</f>
        <v>0</v>
      </c>
      <c r="AP27" s="22">
        <f>F25+E26+E29</f>
        <v>0</v>
      </c>
      <c r="AQ27" s="24">
        <f>AO27-AP27</f>
        <v>0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0</v>
      </c>
      <c r="BA27" s="22" t="s">
        <v>73</v>
      </c>
      <c r="BB27" s="22">
        <f>10000*(AR27+AU27)+(E25-F25+F26-E26)*100+(E25+F26)</f>
        <v>0</v>
      </c>
      <c r="BC27" s="24">
        <f>10000*(AS27+AU27)+(E25-F25+F29-E29)*100+(E25+F29)</f>
        <v>0</v>
      </c>
      <c r="BD27" s="29">
        <f>-BF25</f>
        <v>0</v>
      </c>
      <c r="BE27" s="25">
        <f>-BF26</f>
        <v>0</v>
      </c>
      <c r="BF27" s="25" t="s">
        <v>73</v>
      </c>
      <c r="BG27" s="26">
        <f>IF($AN27&gt;$AN28,-0.5,IF($AN28&gt;$AN27,0.5,IF(AY27,-0.5,IF(AX28,0.5,BW27))))</f>
        <v>0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officiels'!H28,AW!E28='Résultats officiels'!E28,'Résultats officiels'!F28=AW!F28),1,""))</f>
        <v/>
      </c>
      <c r="D28" s="68" t="str">
        <f>G25</f>
        <v>Danemark</v>
      </c>
      <c r="E28" s="149"/>
      <c r="F28" s="149"/>
      <c r="G28" s="73" t="str">
        <f>D24</f>
        <v>France</v>
      </c>
      <c r="H28" s="95">
        <f t="shared" si="0"/>
        <v>0</v>
      </c>
      <c r="I28" s="114">
        <f>AI28</f>
        <v>1</v>
      </c>
      <c r="J28" s="71" t="str">
        <f>INDEX(AM25:AM28,MATCH(AK28,$AL25:$AL28,0))</f>
        <v>Danemark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0</v>
      </c>
      <c r="N28" s="117">
        <f>INDEX(AQ25:AQ28,MATCH(AK28,$AL25:$AL28,0))</f>
        <v>0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officiels'!U26=AW!U28),"E",""))</f>
        <v/>
      </c>
      <c r="R28" s="98" t="str">
        <f>IF('Résultats officiels'!O28=0,"",IF(AND(U28='Résultats officiels'!U28,'Résultats officiels'!U29=AW!U29),"A",""))</f>
        <v/>
      </c>
      <c r="S28" s="286" t="str">
        <f>IF(O28=0,"",IF(AND(R28="A",O28='Résultats officiels'!O28),1,IF(AND(AW!R29="A",AW!O28='Résultats officiels'!O26),1,"")))</f>
        <v/>
      </c>
      <c r="T28" s="287" t="str">
        <f>IF(O28=0,"",IF(AND(R28="A",O28='Résultats officiels'!O28,V28='Résultats officiels'!V28,'Résultats officiels'!V29=AW!V29),1,IF(AND(AW!R29="A",AW!O28='Résultats officiels'!O26,AW!V28='Résultats officiels'!V26,'Résultats officiels'!V27=AW!V29),1,"")))</f>
        <v/>
      </c>
      <c r="U28" s="125" t="str">
        <f>IF(100*V12+W12&gt;100*V13+W13,U12,IF(100*V12+W12&lt;100*V13+W13,U13,CONCATENATE(U12," ou ",U13)))</f>
        <v>B1 ou A2</v>
      </c>
      <c r="V28" s="150"/>
      <c r="W28" s="100"/>
      <c r="X28" s="95">
        <f>IF(100*V12+W12&gt;100*V13+W13,1,IF(100*V12+W12&lt;100*V13+W13,1,0))</f>
        <v>0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1</v>
      </c>
      <c r="AJ28" s="18">
        <f>ROUND(AK28,0)</f>
        <v>2</v>
      </c>
      <c r="AK28" s="19">
        <f>MAX(AL25:AL28)</f>
        <v>2.48</v>
      </c>
      <c r="AL28" s="30">
        <f>SUM(BD28:BG28)+2.48</f>
        <v>2.48</v>
      </c>
      <c r="AM28" s="31" t="str">
        <f>G25</f>
        <v>Danemark</v>
      </c>
      <c r="AN28" s="27">
        <f>SUM(AR28:AU28)</f>
        <v>0</v>
      </c>
      <c r="AO28" s="32">
        <f>F25+E27+E28</f>
        <v>0</v>
      </c>
      <c r="AP28" s="27">
        <f>E25+F27+F28</f>
        <v>0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0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0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0</v>
      </c>
      <c r="BB28" s="27">
        <f>10000*(AR28+AT28)+(E28-F28+F25-E25)*100+(E28+F25)</f>
        <v>0</v>
      </c>
      <c r="BC28" s="33">
        <f>10000*(AS28+AT28)+(E27-F27+F25-E25)*100+(E27+F25)</f>
        <v>0</v>
      </c>
      <c r="BD28" s="34">
        <f>-BG25</f>
        <v>0</v>
      </c>
      <c r="BE28" s="35">
        <f>-BG26</f>
        <v>0</v>
      </c>
      <c r="BF28" s="35">
        <f>-BG27</f>
        <v>0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officiels'!H29,AW!E29='Résultats officiels'!E29,'Résultats officiels'!F29=AW!F29),1,""))</f>
        <v/>
      </c>
      <c r="D29" s="71" t="str">
        <f>G24</f>
        <v>Australie</v>
      </c>
      <c r="E29" s="149"/>
      <c r="F29" s="149"/>
      <c r="G29" s="74" t="str">
        <f>D25</f>
        <v>Pérou</v>
      </c>
      <c r="H29" s="95">
        <f t="shared" si="0"/>
        <v>0</v>
      </c>
      <c r="I29" s="118"/>
      <c r="J29" s="119" t="str">
        <f>IF(OR(I27&lt;3,I26&lt;2),"TIRAGE AU SORT !!!"," ")</f>
        <v>TIRAGE AU SORT !!!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officiels'!U27=AW!U29),"E",""))</f>
        <v/>
      </c>
      <c r="R29" s="98" t="str">
        <f>IF('Résultats officiels'!O26=0,"",IF(AND(U28='Résultats officiels'!U26,'Résultats officiels'!U27=AW!U29),"A",""))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D1 ou C2</v>
      </c>
      <c r="V29" s="151"/>
      <c r="W29" s="100"/>
      <c r="X29" s="95">
        <f>IF(100*V14+W14&gt;100*V15+W15,1,IF(100*V14+W14&lt;100*V15+W15,1,0))</f>
        <v>0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officiels'!U32=AW!U30),"E",""))</f>
        <v/>
      </c>
      <c r="R30" s="98" t="str">
        <f>IF('Résultats officiels'!O30=0,"",IF(AND(U30='Résultats officiels'!U30,'Résultats officiels'!U31=AW!U31),"A",""))</f>
        <v/>
      </c>
      <c r="S30" s="286" t="str">
        <f>IF(O30=0,"",IF(AND(R30="A",O30='Résultats officiels'!O30),1,IF(AND(AW!R31="A",AW!O30='Résultats officiels'!O32),1,"")))</f>
        <v/>
      </c>
      <c r="T30" s="287" t="str">
        <f>IF(O30=0,"",IF(AND(R30="A",O30='Résultats officiels'!O30,V30='Résultats officiels'!V30,'Résultats officiels'!V31=AW!V31),1,IF(AND(AW!R31="A",AW!O30='Résultats officiels'!O32,AW!V30='Résultats officiels'!V32,'Résultats officiels'!V33=AW!V31),1,"")))</f>
        <v/>
      </c>
      <c r="U30" s="125" t="str">
        <f>IF(100*V16+W16&gt;100*V17+W17,U16,IF(100*V16+W16&lt;100*V17+W17,U17,CONCATENATE(U16," ou ",U17)))</f>
        <v>E1 ou F2</v>
      </c>
      <c r="V30" s="150"/>
      <c r="W30" s="100"/>
      <c r="X30" s="95">
        <f>IF(100*V16+W16&gt;100*V17+W17,1,IF(100*V16+W16&lt;100*V17+W17,1,0))</f>
        <v>0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officiels'!U33=AW!U31),"E",""))</f>
        <v/>
      </c>
      <c r="R31" s="98" t="str">
        <f>IF('Résultats officiels'!O32=0,"",IF(AND(U30='Résultats officiels'!U32,'Résultats officiels'!U33=AW!U31),"A",""))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G1 ou H2</v>
      </c>
      <c r="V31" s="151"/>
      <c r="W31" s="100"/>
      <c r="X31" s="95">
        <f>IF(100*V18+W18&gt;100*V19+W19,1,IF(100*V18+W18&lt;100*V19+W19,1,0))</f>
        <v>0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officiels'!H32,AW!E32='Résultats officiels'!E32,'Résultats officiels'!F32=AW!F32),1,""))</f>
        <v/>
      </c>
      <c r="D32" s="67" t="s">
        <v>94</v>
      </c>
      <c r="E32" s="217"/>
      <c r="F32" s="217"/>
      <c r="G32" s="72" t="s">
        <v>127</v>
      </c>
      <c r="H32" s="95">
        <f t="shared" si="0"/>
        <v>0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officiels'!U30=AW!U32),"E",""))</f>
        <v/>
      </c>
      <c r="R32" s="98" t="str">
        <f>IF('Résultats officiels'!O32=0,"",IF(AND(U32='Résultats officiels'!U32,'Résultats officiels'!U33=AW!U33),"A",""))</f>
        <v/>
      </c>
      <c r="S32" s="286" t="str">
        <f>IF(O32=0,"",IF(AND(R32="A",O32='Résultats officiels'!O32),1,IF(AND(AW!R33="A",AW!O32='Résultats officiels'!O30),1,"")))</f>
        <v/>
      </c>
      <c r="T32" s="287" t="str">
        <f>IF(O32=0,"",IF(AND(R32="A",O32='Résultats officiels'!O32,V32='Résultats officiels'!V32,'Résultats officiels'!V33=AW!V33),1,IF(AND(AW!R33="A",AW!O32='Résultats officiels'!O30,AW!V32='Résultats officiels'!V30,'Résultats officiels'!V31=AW!V33),1,"")))</f>
        <v/>
      </c>
      <c r="U32" s="125" t="str">
        <f>IF(100*V20+W20&gt;100*V21+W21,U20,IF(100*V20+W20&lt;100*V21+W21,U21,CONCATENATE(U20," ou ",U21)))</f>
        <v>F1 ou E2</v>
      </c>
      <c r="V32" s="150"/>
      <c r="W32" s="100"/>
      <c r="X32" s="95">
        <f>IF(100*V20+W20&gt;100*V21+W21,1,IF(100*V20+W20&lt;100*V21+W21,1,0))</f>
        <v>0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officiels'!H33,AW!E33='Résultats officiels'!E33,'Résultats officiels'!F33=AW!F33),1,""))</f>
        <v/>
      </c>
      <c r="D33" s="68" t="s">
        <v>37</v>
      </c>
      <c r="E33" s="217"/>
      <c r="F33" s="217"/>
      <c r="G33" s="73" t="s">
        <v>97</v>
      </c>
      <c r="H33" s="95">
        <f t="shared" si="0"/>
        <v>0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0</v>
      </c>
      <c r="L33" s="104">
        <f>INDEX(AO33:AO36,MATCH(AK33,$AL33:$AL36,0))</f>
        <v>0</v>
      </c>
      <c r="M33" s="103">
        <f>INDEX(AP33:AP36,MATCH(AK33,$AL33:$AL36,0))</f>
        <v>0</v>
      </c>
      <c r="N33" s="123">
        <f>INDEX(AQ33:AQ36,MATCH(AK33,$AL33:$AL36,0))</f>
        <v>0</v>
      </c>
      <c r="O33" s="293"/>
      <c r="P33" s="293"/>
      <c r="Q33" s="97" t="str">
        <f>IF(AND('Résultats officiels'!O32&gt;0,U33='Résultats officiels'!U33),"E",IF(AND('Résultats officiels'!O30&gt;0,'Résultats officiels'!U31=AW!U33),"E",""))</f>
        <v/>
      </c>
      <c r="R33" s="98" t="str">
        <f>IF('Résultats officiels'!O30=0,"",IF(AND(U32='Résultats officiels'!U30,'Résultats officiels'!U31=AW!U33),"A",""))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H1 ou G2</v>
      </c>
      <c r="V33" s="151"/>
      <c r="W33" s="100"/>
      <c r="X33" s="95">
        <f>IF(100*V22+W22&gt;100*V23+W23,1,IF(100*V22+W22&lt;100*V23+W23,1,0))</f>
        <v>0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2</v>
      </c>
      <c r="AK33" s="19">
        <f>MIN(AL33:AL36)</f>
        <v>2.4500000000000002</v>
      </c>
      <c r="AL33" s="20">
        <f>SUM(BD33:BG33)+2.45</f>
        <v>2.4500000000000002</v>
      </c>
      <c r="AM33" s="21" t="str">
        <f>D32</f>
        <v>Argentine</v>
      </c>
      <c r="AN33" s="22">
        <f>SUM(AR33:AU33)</f>
        <v>0</v>
      </c>
      <c r="AO33" s="23">
        <f>E32+E34+F36</f>
        <v>0</v>
      </c>
      <c r="AP33" s="22">
        <f>F32+F34+E36</f>
        <v>0</v>
      </c>
      <c r="AQ33" s="24">
        <f>AO33-AP33</f>
        <v>0</v>
      </c>
      <c r="AR33" s="22" t="s">
        <v>73</v>
      </c>
      <c r="AS33" s="22">
        <f>IF(ISBLANK(E32),0,IF(E32&gt;F32,3,IF(E32=F32,1,0)))</f>
        <v>0</v>
      </c>
      <c r="AT33" s="22">
        <f>IF(ISBLANK(E34),0,IF(E34&gt;F34,3,IF(E34=F34,1,0)))</f>
        <v>0</v>
      </c>
      <c r="AU33" s="22">
        <f>IF(ISBLANK(F36),0,IF(F36&gt;E36,3,IF(F36=E36,1,0)))</f>
        <v>0</v>
      </c>
      <c r="AV33" s="23" t="s">
        <v>73</v>
      </c>
      <c r="AW33" s="22" t="b">
        <f>(10*(AQ33-AQ34)+AO33-AO34&gt;0)</f>
        <v>0</v>
      </c>
      <c r="AX33" s="22" t="b">
        <f>10*(AQ33-AQ35)+AO33-AO35&gt;0</f>
        <v>0</v>
      </c>
      <c r="AY33" s="24" t="b">
        <f>10*(AQ33-AQ36)+AO33-AO36&gt;0</f>
        <v>0</v>
      </c>
      <c r="AZ33" s="23">
        <f>10000*(AS33+AT33)+(E34-F34+E32-F32)*100+(E34+E32)</f>
        <v>0</v>
      </c>
      <c r="BA33" s="22">
        <f>10000*(AS33+AU33)+(E32-F32+F36-E36)*100+(E32+F36)</f>
        <v>0</v>
      </c>
      <c r="BB33" s="22">
        <f>10000*(AT33+AU33)+(F36-E36+E34-F34)*100+(F36+E34)</f>
        <v>0</v>
      </c>
      <c r="BC33" s="24" t="s">
        <v>73</v>
      </c>
      <c r="BD33" s="23" t="s">
        <v>73</v>
      </c>
      <c r="BE33" s="25">
        <f>IF($AN33&gt;$AN34,-0.5,IF($AN34&gt;$AN33,0.5,IF(AW33,-0.5,IF(AV34,0.5,BU33))))</f>
        <v>0</v>
      </c>
      <c r="BF33" s="25">
        <f>IF($AN33&gt;$AN35,-0.5,IF($AN35&gt;$AN33,0.5,IF(AX33,-0.5,IF(AV35,0.5,BV33))))</f>
        <v>0</v>
      </c>
      <c r="BG33" s="26">
        <f>IF($AN33&gt;$AN36,-0.5,IF($AN36&gt;$AN33,0.5,IF(AY33,-0.5,IF(AV36,0.5,BW33))))</f>
        <v>0</v>
      </c>
      <c r="BH33" s="27" t="b">
        <f>AND(AND(AN33=AN34,AN34=AN35,AN35=AN36),AND(AO33=AO34,AO34=AO35,AO35=AO36),AND(AP33=AP34,AP34=AP35,AP35=AP36))</f>
        <v>1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0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officiels'!H34,AW!E34='Résultats officiels'!E34,'Résultats officiels'!F34=AW!F34),1,""))</f>
        <v/>
      </c>
      <c r="D34" s="68" t="str">
        <f>D32</f>
        <v>Argentine</v>
      </c>
      <c r="E34" s="149"/>
      <c r="F34" s="149"/>
      <c r="G34" s="73" t="str">
        <f>D33</f>
        <v>Croatie</v>
      </c>
      <c r="H34" s="95">
        <f t="shared" si="0"/>
        <v>0</v>
      </c>
      <c r="I34" s="106">
        <f>AI34</f>
        <v>1</v>
      </c>
      <c r="J34" s="124" t="str">
        <f>INDEX(AM33:AM36,MATCH(AK34,$AL33:$AL36,0))</f>
        <v>Islande</v>
      </c>
      <c r="K34" s="108">
        <f>INDEX(AN33:AN36,MATCH(AK34,$AL33:$AL36,0))</f>
        <v>0</v>
      </c>
      <c r="L34" s="109">
        <f>INDEX(AO33:AO36,MATCH(AK34,$AL33:$AL36,0))</f>
        <v>0</v>
      </c>
      <c r="M34" s="108">
        <f>INDEX(AP33:AP36,MATCH(AK34,$AL33:$AL36,0))</f>
        <v>0</v>
      </c>
      <c r="N34" s="110">
        <f>INDEX(AQ33:AQ36,MATCH(AK34,$AL33:$AL36,0))</f>
        <v>0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1</v>
      </c>
      <c r="AJ34" s="18">
        <f>ROUND(AK34,0)</f>
        <v>2</v>
      </c>
      <c r="AK34" s="19">
        <f>MAX(MIN(AL33:AL35),MIN(AL33,AL34,AL36),MIN(AL33,AL35,AL36),MIN(AL34:AL36))</f>
        <v>2.46</v>
      </c>
      <c r="AL34" s="28">
        <f>SUM(BD34:BG34)+2.46</f>
        <v>2.46</v>
      </c>
      <c r="AM34" s="21" t="str">
        <f>G32</f>
        <v>Islande</v>
      </c>
      <c r="AN34" s="22">
        <f>SUM(AR34:AU34)</f>
        <v>0</v>
      </c>
      <c r="AO34" s="23">
        <f>F32+F35+E37</f>
        <v>0</v>
      </c>
      <c r="AP34" s="22">
        <f>E32+E35+F37</f>
        <v>0</v>
      </c>
      <c r="AQ34" s="24">
        <f>AO34-AP34</f>
        <v>0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0</v>
      </c>
      <c r="BA34" s="22">
        <f>10000*(AR34+AU34)+(F32-E32+F35-E35)*100+(F32+F35)</f>
        <v>0</v>
      </c>
      <c r="BB34" s="22" t="s">
        <v>73</v>
      </c>
      <c r="BC34" s="24">
        <f>10000*(AT34+AU34)+(F35-E35+E37-F37)*100+(F35+E37)</f>
        <v>0</v>
      </c>
      <c r="BD34" s="29">
        <f>-BE33</f>
        <v>0</v>
      </c>
      <c r="BE34" s="22" t="s">
        <v>73</v>
      </c>
      <c r="BF34" s="25">
        <f>IF($AN34&gt;$AN35,-0.5,IF($AN35&gt;$AN34,0.5,IF(AX34,-0.5,IF(AW35,0.5,BV34))))</f>
        <v>0</v>
      </c>
      <c r="BG34" s="26">
        <f>IF($AN34&gt;$AN36,-0.5,IF($AN36&gt;$AN34,0.5,IF(AY34,-0.5,IF(AW36,0.5,BW34))))</f>
        <v>0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officiels'!H35,AW!E35='Résultats officiels'!E35,'Résultats officiels'!F35=AW!F35),1,""))</f>
        <v/>
      </c>
      <c r="D35" s="68" t="str">
        <f>G33</f>
        <v>Nigéria</v>
      </c>
      <c r="E35" s="149"/>
      <c r="F35" s="149"/>
      <c r="G35" s="73" t="str">
        <f>G32</f>
        <v>Islande</v>
      </c>
      <c r="H35" s="95">
        <f t="shared" si="0"/>
        <v>0</v>
      </c>
      <c r="I35" s="106">
        <f>AI35</f>
        <v>1</v>
      </c>
      <c r="J35" s="68" t="str">
        <f>INDEX(AM33:AM36,MATCH(AK35,$AL33:$AL36,0))</f>
        <v>Croatie</v>
      </c>
      <c r="K35" s="111">
        <f>INDEX(AN33:AN36,MATCH(AK35,$AL33:$AL36,0))</f>
        <v>0</v>
      </c>
      <c r="L35" s="112">
        <f>INDEX(AO33:AO36,MATCH(AK35,$AL33:$AL36,0))</f>
        <v>0</v>
      </c>
      <c r="M35" s="111">
        <f>INDEX(AP33:AP36,MATCH(AK35,$AL33:$AL36,0))</f>
        <v>0</v>
      </c>
      <c r="N35" s="113">
        <f>INDEX(AQ33:AQ36,MATCH(AK35,$AL33:$AL36,0))</f>
        <v>0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1</v>
      </c>
      <c r="AJ35" s="18">
        <f>ROUND(AK35,0)</f>
        <v>2</v>
      </c>
      <c r="AK35" s="19">
        <f>MIN(MAX(AL33:AL35),MAX(AL33,AL34,AL36),MAX(AL33,AL35,AL36),MAX(AL34:AL36))</f>
        <v>2.4700000000000002</v>
      </c>
      <c r="AL35" s="28">
        <f>SUM(BD35:BG35)+2.47</f>
        <v>2.4700000000000002</v>
      </c>
      <c r="AM35" s="21" t="str">
        <f>D33</f>
        <v>Croatie</v>
      </c>
      <c r="AN35" s="22">
        <f>SUM(AR35:AU35)</f>
        <v>0</v>
      </c>
      <c r="AO35" s="23">
        <f>E33+F34+F37</f>
        <v>0</v>
      </c>
      <c r="AP35" s="22">
        <f>F33+E34+E37</f>
        <v>0</v>
      </c>
      <c r="AQ35" s="24">
        <f>AO35-AP35</f>
        <v>0</v>
      </c>
      <c r="AR35" s="22">
        <f>IF(ISBLANK(F34),0,IF(AT33=3,0,IF(AT33=1,1,3)))</f>
        <v>0</v>
      </c>
      <c r="AS35" s="22">
        <f>IF(ISBLANK(F37),0,IF(F37&gt;E37,3,IF(F37=E37,1,0)))</f>
        <v>0</v>
      </c>
      <c r="AT35" s="22" t="s">
        <v>73</v>
      </c>
      <c r="AU35" s="22">
        <f>IF(ISBLANK(E33),0,IF(E33&gt;F33,3,IF(E33=F33,1,0)))</f>
        <v>0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0</v>
      </c>
      <c r="BA35" s="22" t="s">
        <v>73</v>
      </c>
      <c r="BB35" s="22">
        <f>10000*(AR35+AU35)+(E33-F33+F34-E34)*100+(E33+F34)</f>
        <v>0</v>
      </c>
      <c r="BC35" s="24">
        <f>10000*(AS35+AU35)+(E33-F33+F37-E37)*100+(E33+F37)</f>
        <v>0</v>
      </c>
      <c r="BD35" s="29">
        <f>-BF33</f>
        <v>0</v>
      </c>
      <c r="BE35" s="25">
        <f>-BF34</f>
        <v>0</v>
      </c>
      <c r="BF35" s="25" t="s">
        <v>73</v>
      </c>
      <c r="BG35" s="26">
        <f>IF($AN35&gt;$AN36,-0.5,IF($AN36&gt;$AN35,0.5,IF(AY35,-0.5,IF(AX36,0.5,BW35))))</f>
        <v>0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 t="str">
        <f>IF(H36=0,"",IF(H36='Résultats officiels'!H36,1,""))</f>
        <v/>
      </c>
      <c r="C36" s="75" t="str">
        <f>IF(H36=0,"",IF(AND(H36='Résultats officiels'!H36,AW!E36='Résultats officiels'!E36,'Résultats officiels'!F36=AW!F36),1,""))</f>
        <v/>
      </c>
      <c r="D36" s="68" t="str">
        <f>G33</f>
        <v>Nigéria</v>
      </c>
      <c r="E36" s="149"/>
      <c r="F36" s="149"/>
      <c r="G36" s="73" t="str">
        <f>D32</f>
        <v>Argentine</v>
      </c>
      <c r="H36" s="95">
        <f t="shared" si="0"/>
        <v>0</v>
      </c>
      <c r="I36" s="114">
        <f>AI36</f>
        <v>1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0</v>
      </c>
      <c r="M36" s="115">
        <f>INDEX(AP33:AP36,MATCH(AK36,$AL33:$AL36,0))</f>
        <v>0</v>
      </c>
      <c r="N36" s="117">
        <f>INDEX(AQ33:AQ36,MATCH(AK36,$AL33:$AL36,0))</f>
        <v>0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officiels'!U38=AW!U36),"E",""))</f>
        <v/>
      </c>
      <c r="R36" s="98" t="str">
        <f>IF('Résultats officiels'!O36=0,"",IF(AND(U36='Résultats officiels'!U36,'Résultats officiels'!U37=AW!U37),"A",""))</f>
        <v/>
      </c>
      <c r="S36" s="286" t="str">
        <f>IF(O36=0,"",IF(AND(R36="A",O36='Résultats officiels'!O36),1,IF(AND(AW!R37="A",AW!O36='Résultats officiels'!O38),1,"")))</f>
        <v/>
      </c>
      <c r="T36" s="297" t="str">
        <f>IF(O36=0,"",IF(AND(R36="A",O36='Résultats officiels'!O36,V36='Résultats officiels'!V36,'Résultats officiels'!V37=AW!V37),1,IF(AND(AW!R37="A",AW!O36='Résultats officiels'!O38,AW!V36='Résultats officiels'!V38,'Résultats officiels'!V39=AW!V37),1,"")))</f>
        <v/>
      </c>
      <c r="U36" s="128" t="str">
        <f>IF(100*V26+W26&gt;100*V27+W27,U26,IF(100*V26+W26&lt;100*V27+W27,U27,IF(X27*X26=1,"-",CONCATENATE(U26," ou ",U27))))</f>
        <v>A1 ou B2 ou C1 ou D2</v>
      </c>
      <c r="V36" s="150"/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1</v>
      </c>
      <c r="AJ36" s="18">
        <f>ROUND(AK36,0)</f>
        <v>2</v>
      </c>
      <c r="AK36" s="19">
        <f>MAX(AL33:AL36)</f>
        <v>2.48</v>
      </c>
      <c r="AL36" s="30">
        <f>SUM(BD36:BG36)+2.48</f>
        <v>2.48</v>
      </c>
      <c r="AM36" s="31" t="str">
        <f>G33</f>
        <v>Nigéria</v>
      </c>
      <c r="AN36" s="27">
        <f>SUM(AR36:AU36)</f>
        <v>0</v>
      </c>
      <c r="AO36" s="32">
        <f>F33+E35+E36</f>
        <v>0</v>
      </c>
      <c r="AP36" s="27">
        <f>E33+F35+F36</f>
        <v>0</v>
      </c>
      <c r="AQ36" s="33">
        <f>AO36-AP36</f>
        <v>0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0</v>
      </c>
      <c r="BB36" s="27">
        <f>10000*(AR36+AT36)+(E36-F36+F33-E33)*100+(E36+F33)</f>
        <v>0</v>
      </c>
      <c r="BC36" s="33">
        <f>10000*(AS36+AT36)+(E35-F35+F33-E33)*100+(E35+F33)</f>
        <v>0</v>
      </c>
      <c r="BD36" s="34">
        <f>-BG33</f>
        <v>0</v>
      </c>
      <c r="BE36" s="35">
        <f>-BG34</f>
        <v>0</v>
      </c>
      <c r="BF36" s="35">
        <f>-BG35</f>
        <v>0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officiels'!H37,AW!E37='Résultats officiels'!E37,'Résultats officiels'!F37=AW!F37),1,""))</f>
        <v/>
      </c>
      <c r="D37" s="71" t="str">
        <f>G32</f>
        <v>Islande</v>
      </c>
      <c r="E37" s="149"/>
      <c r="F37" s="149"/>
      <c r="G37" s="74" t="str">
        <f>D33</f>
        <v>Croatie</v>
      </c>
      <c r="H37" s="95">
        <f t="shared" si="0"/>
        <v>0</v>
      </c>
      <c r="I37" s="118"/>
      <c r="J37" s="119" t="str">
        <f>IF(OR(I35&lt;3,I34&lt;2),"TIRAGE AU SORT !!!"," ")</f>
        <v>TIRAGE AU SORT !!!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officiels'!U39=AW!U37),"E",""))</f>
        <v/>
      </c>
      <c r="R37" s="98" t="str">
        <f>IF('Résultats officiels'!O38=0,"",IF(AND(U36='Résultats officiels'!U38,'Résultats officiels'!U39=AW!U37),"A",""))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B1 ou A2 ou D1 ou C2</v>
      </c>
      <c r="V37" s="151"/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officiels'!U36=AW!U38),"E",""))</f>
        <v/>
      </c>
      <c r="R38" s="98" t="str">
        <f>IF('Résultats officiels'!O38=0,"",IF(AND(U38='Résultats officiels'!U38,'Résultats officiels'!U39=AW!U39),"A",""))</f>
        <v/>
      </c>
      <c r="S38" s="286" t="str">
        <f>IF(O38=0,"",IF(AND(R38="A",O38='Résultats officiels'!O38),1,IF(AND(AW!R39="A",AW!O38='Résultats officiels'!O36),1,"")))</f>
        <v/>
      </c>
      <c r="T38" s="297" t="str">
        <f>IF(O38=0,"",IF(AND(R38="A",O38='Résultats officiels'!O38,V38='Résultats officiels'!V38,'Résultats officiels'!V39=AW!V39),1,IF(AND(AW!R39="A",AW!O38='Résultats officiels'!O36,AW!V38='Résultats officiels'!V36,'Résultats officiels'!V37=AW!V39),1,"")))</f>
        <v/>
      </c>
      <c r="U38" s="125" t="str">
        <f>IF(100*V28+W28&gt;100*V29+W29,U28,IF(100*V28+W28&lt;100*V29+W29,U29,IF(X30*X31=1,"-",CONCATENATE(U28," ou ",U29))))</f>
        <v>B1 ou A2 ou D1 ou C2</v>
      </c>
      <c r="V38" s="150"/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officiels'!U37=AW!U39),"E",""))</f>
        <v/>
      </c>
      <c r="R39" s="98" t="str">
        <f>IF('Résultats officiels'!O36=0,"",IF(AND(U38='Résultats officiels'!U36,'Résultats officiels'!U37=AW!U39),"A",""))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F1 ou E2 ou H1 ou G2</v>
      </c>
      <c r="V39" s="151"/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officiels'!H40,AW!E40='Résultats officiels'!E40,'Résultats officiels'!F40=AW!F40),1,""))</f>
        <v/>
      </c>
      <c r="D40" s="67" t="s">
        <v>83</v>
      </c>
      <c r="E40" s="217"/>
      <c r="F40" s="217"/>
      <c r="G40" s="72" t="s">
        <v>128</v>
      </c>
      <c r="H40" s="95">
        <f t="shared" si="0"/>
        <v>0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officiels'!H41,AW!E41='Résultats officiels'!E41,'Résultats officiels'!F41=AW!F41),1,""))</f>
        <v/>
      </c>
      <c r="D41" s="68" t="s">
        <v>36</v>
      </c>
      <c r="E41" s="217"/>
      <c r="F41" s="217"/>
      <c r="G41" s="73" t="s">
        <v>87</v>
      </c>
      <c r="H41" s="95">
        <f t="shared" si="0"/>
        <v>0</v>
      </c>
      <c r="I41" s="101">
        <f>AI41</f>
        <v>1</v>
      </c>
      <c r="J41" s="122" t="str">
        <f>INDEX(AM41:AM44,MATCH(AK41,$AL41:$AL44,0))</f>
        <v>Costa Rica</v>
      </c>
      <c r="K41" s="103">
        <f>INDEX(AN41:AN44,MATCH(AK41,$AL41:$AL44,0))</f>
        <v>0</v>
      </c>
      <c r="L41" s="104">
        <f>INDEX(AO41:AO44,MATCH(AK41,$AL41:$AL44,0))</f>
        <v>0</v>
      </c>
      <c r="M41" s="103">
        <f>INDEX(AP41:AP44,MATCH(AK41,$AL41:$AL44,0))</f>
        <v>0</v>
      </c>
      <c r="N41" s="123">
        <f>INDEX(AQ41:AQ44,MATCH(AK41,$AL41:$AL44,0))</f>
        <v>0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2</v>
      </c>
      <c r="AK41" s="19">
        <f>MIN(AL41:AL44)</f>
        <v>2.4500000000000002</v>
      </c>
      <c r="AL41" s="20">
        <f>SUM(BD41:BG41)+2.45</f>
        <v>2.4500000000000002</v>
      </c>
      <c r="AM41" s="21" t="str">
        <f>D40</f>
        <v>Costa Rica</v>
      </c>
      <c r="AN41" s="22">
        <f>SUM(AR41:AU41)</f>
        <v>0</v>
      </c>
      <c r="AO41" s="23">
        <f>E40+E42+F44</f>
        <v>0</v>
      </c>
      <c r="AP41" s="22">
        <f>F40+F42+E44</f>
        <v>0</v>
      </c>
      <c r="AQ41" s="24">
        <f>AO41-AP41</f>
        <v>0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0</v>
      </c>
      <c r="BA41" s="22">
        <f>10000*(AS41+AU41)+(E40-F40+F44-E44)*100+(E40+F44)</f>
        <v>0</v>
      </c>
      <c r="BB41" s="22">
        <f>10000*(AT41+AU41)+(F44-E44+E42-F42)*100+(F44+E42)</f>
        <v>0</v>
      </c>
      <c r="BC41" s="24" t="s">
        <v>73</v>
      </c>
      <c r="BD41" s="23" t="s">
        <v>73</v>
      </c>
      <c r="BE41" s="25">
        <f>IF($AN41&gt;$AN42,-0.5,IF($AN42&gt;$AN41,0.5,IF(AW41,-0.5,IF(AV42,0.5,BU41))))</f>
        <v>0</v>
      </c>
      <c r="BF41" s="25">
        <f>IF($AN41&gt;$AN43,-0.5,IF($AN43&gt;$AN41,0.5,IF(AX41,-0.5,IF(AV43,0.5,BV41))))</f>
        <v>0</v>
      </c>
      <c r="BG41" s="26">
        <f>IF($AN41&gt;$AN44,-0.5,IF($AN44&gt;$AN41,0.5,IF(AY41,-0.5,IF(AV44,0.5,BW41))))</f>
        <v>0</v>
      </c>
      <c r="BH41" s="27" t="b">
        <f>AND(AND(AN41=AN42,AN42=AN43,AN43=AN44),AND(AO41=AO42,AO42=AO43,AO43=AO44),AND(AP41=AP42,AP42=AP43,AP43=AP44))</f>
        <v>1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0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 t="str">
        <f>IF(H42=0,"",IF(H42='Résultats officiels'!H42,1,""))</f>
        <v/>
      </c>
      <c r="C42" s="75" t="str">
        <f>IF(H42=0,"",IF(AND(H42='Résultats officiels'!H42,AW!E42='Résultats officiels'!E42,'Résultats officiels'!F42=AW!F42),1,""))</f>
        <v/>
      </c>
      <c r="D42" s="68" t="str">
        <f>D40</f>
        <v>Costa Rica</v>
      </c>
      <c r="E42" s="149"/>
      <c r="F42" s="149"/>
      <c r="G42" s="73" t="str">
        <f>D41</f>
        <v>Brésil</v>
      </c>
      <c r="H42" s="95">
        <f t="shared" si="0"/>
        <v>0</v>
      </c>
      <c r="I42" s="106">
        <f>AI42</f>
        <v>1</v>
      </c>
      <c r="J42" s="124" t="str">
        <f>INDEX(AM41:AM44,MATCH(AK42,$AL41:$AL44,0))</f>
        <v>Serbie</v>
      </c>
      <c r="K42" s="108">
        <f>INDEX(AN41:AN44,MATCH(AK42,$AL41:$AL44,0))</f>
        <v>0</v>
      </c>
      <c r="L42" s="109">
        <f>INDEX(AO41:AO44,MATCH(AK42,$AL41:$AL44,0))</f>
        <v>0</v>
      </c>
      <c r="M42" s="108">
        <f>INDEX(AP41:AP44,MATCH(AK42,$AL41:$AL44,0))</f>
        <v>0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1</v>
      </c>
      <c r="AJ42" s="18">
        <f>ROUND(AK42,0)</f>
        <v>2</v>
      </c>
      <c r="AK42" s="19">
        <f>MAX(MIN(AL41:AL43),MIN(AL41,AL42,AL44),MIN(AL41,AL43,AL44),MIN(AL42:AL44))</f>
        <v>2.46</v>
      </c>
      <c r="AL42" s="28">
        <f>SUM(BD42:BG42)+2.46</f>
        <v>2.46</v>
      </c>
      <c r="AM42" s="21" t="str">
        <f>G40</f>
        <v>Serbie</v>
      </c>
      <c r="AN42" s="22">
        <f>SUM(AR42:AU42)</f>
        <v>0</v>
      </c>
      <c r="AO42" s="23">
        <f>F40+F43+E45</f>
        <v>0</v>
      </c>
      <c r="AP42" s="22">
        <f>E40+E43+F45</f>
        <v>0</v>
      </c>
      <c r="AQ42" s="24">
        <f>AO42-AP42</f>
        <v>0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0</v>
      </c>
      <c r="BA42" s="22">
        <f>10000*(AR42+AU42)+(F40-E40+F43-E43)*100+(F40+F43)</f>
        <v>0</v>
      </c>
      <c r="BB42" s="22" t="s">
        <v>73</v>
      </c>
      <c r="BC42" s="24">
        <f>10000*(AT42+AU42)+(F43-E43+E45-F45)*100+(F43+E45)</f>
        <v>0</v>
      </c>
      <c r="BD42" s="29">
        <f>-BE41</f>
        <v>0</v>
      </c>
      <c r="BE42" s="22" t="s">
        <v>73</v>
      </c>
      <c r="BF42" s="25">
        <f>IF($AN42&gt;$AN43,-0.5,IF($AN43&gt;$AN42,0.5,IF(AX42,-0.5,IF(AW43,0.5,BV42))))</f>
        <v>0</v>
      </c>
      <c r="BG42" s="26">
        <f>IF($AN42&gt;$AN44,-0.5,IF($AN44&gt;$AN42,0.5,IF(AY42,-0.5,IF(AW44,0.5,BW42))))</f>
        <v>0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officiels'!H43,AW!E43='Résultats officiels'!E43,'Résultats officiels'!F43=AW!F43),1,""))</f>
        <v/>
      </c>
      <c r="D43" s="68" t="str">
        <f>G41</f>
        <v>Suisse</v>
      </c>
      <c r="E43" s="149"/>
      <c r="F43" s="149"/>
      <c r="G43" s="73" t="str">
        <f>G40</f>
        <v>Serbie</v>
      </c>
      <c r="H43" s="95">
        <f t="shared" si="0"/>
        <v>0</v>
      </c>
      <c r="I43" s="106">
        <f>AI43</f>
        <v>1</v>
      </c>
      <c r="J43" s="68" t="str">
        <f>INDEX(AM41:AM44,MATCH(AK43,$AL41:$AL44,0))</f>
        <v>Brésil</v>
      </c>
      <c r="K43" s="111">
        <f>INDEX(AN41:AN44,MATCH(AK43,$AL41:$AL44,0))</f>
        <v>0</v>
      </c>
      <c r="L43" s="112">
        <f>INDEX(AO41:AO44,MATCH(AK43,$AL41:$AL44,0))</f>
        <v>0</v>
      </c>
      <c r="M43" s="111">
        <f>INDEX(AP41:AP44,MATCH(AK43,$AL41:$AL44,0))</f>
        <v>0</v>
      </c>
      <c r="N43" s="113">
        <f>INDEX(AQ41:AQ44,MATCH(AK43,$AL41:$AL44,0))</f>
        <v>0</v>
      </c>
      <c r="O43" s="173"/>
      <c r="P43" s="173"/>
      <c r="Q43" s="97" t="str">
        <f>IF(AND('Résultats officiels'!O41&gt;0,U43='Résultats officiels'!U43),"E",IF(AND('Résultats officiels'!O41&gt;0,'Résultats officiels'!U44=AW!U43),"E",""))</f>
        <v/>
      </c>
      <c r="R43" s="98" t="str">
        <f>IF('Résultats officiels'!O41=0,"",IF(AND(U43='Résultats officiels'!U43,'Résultats officiels'!U44=AW!U44),"A",""))</f>
        <v/>
      </c>
      <c r="S43" s="286" t="str">
        <f>IF(O41=0,"",IF(AND(R43="A",O41='Résultats officiels'!O41),1,IF(AND(AW!R44="A",AW!O41='Résultats officiels'!O41),1,"")))</f>
        <v/>
      </c>
      <c r="T43" s="287" t="str">
        <f>IF(O41=0,"",IF(AND(R43="A",O41='Résultats officiels'!O41,V43='Résultats officiels'!V43,'Résultats officiels'!V44=AW!V44),1,IF(AND(AW!R44="A",AW!O41='Résultats officiels'!O41,AW!V43='Résultats officiels'!V44,'Résultats officiels'!V43=AW!V44),1,"")))</f>
        <v/>
      </c>
      <c r="U43" s="125" t="str">
        <f>IF(100*V36+W36&gt;100*V37+W37,U36,IF(100*V36+W36&lt;100*V37+W37,U37," - "))</f>
        <v xml:space="preserve"> - </v>
      </c>
      <c r="V43" s="150"/>
      <c r="W43" s="100"/>
      <c r="X43" s="147" t="str">
        <f>IF(AND('Résultats officiels'!X41&gt;0,AA43='Résultats officiels'!AA43),"E",IF(AND('Résultats officiels'!X41&gt;0,'Résultats officiels'!AA44=AW!AA43),"E",""))</f>
        <v/>
      </c>
      <c r="Y43" s="286" t="str">
        <f>IF(X41=0,"",IF(AND(X45="A",X41='Résultats officiels'!X41),1,IF(AND(X46="A",AW!X41='Résultats officiels'!X41),1,"")))</f>
        <v/>
      </c>
      <c r="Z43" s="287" t="str">
        <f>IF(X41=0,"",IF(AND(X45="A",X41='Résultats officiels'!X41,AB43='Résultats officiels'!AB43,'Résultats officiels'!AB44=AW!AB44),1,IF(AND(AW!X46="A",AW!X41='Résultats officiels'!X41,AW!AB43='Résultats officiels'!AB44,'Résultats officiels'!AB43=AW!AB44),1,"")))</f>
        <v/>
      </c>
      <c r="AA43" s="100" t="str">
        <f>IF(100*V36+W36&gt;100*V37+W37,U37,IF(100*V36+W36&lt;100*V37+W37,U36," - "))</f>
        <v xml:space="preserve"> - </v>
      </c>
      <c r="AB43" s="149"/>
      <c r="AC43" s="100"/>
      <c r="AD43" s="80"/>
      <c r="AE43" s="80"/>
      <c r="AF43" s="1"/>
      <c r="AG43" s="1"/>
      <c r="AH43" s="1"/>
      <c r="AI43" s="17">
        <f>IF(ROUND(AK43,0)=ROUND(AK42,0),AI42,3)</f>
        <v>1</v>
      </c>
      <c r="AJ43" s="18">
        <f>ROUND(AK43,0)</f>
        <v>2</v>
      </c>
      <c r="AK43" s="19">
        <f>MIN(MAX(AL41:AL43),MAX(AL41,AL42,AL44),MAX(AL41,AL43,AL44),MAX(AL42:AL44))</f>
        <v>2.4700000000000002</v>
      </c>
      <c r="AL43" s="28">
        <f>SUM(BD43:BG43)+2.47</f>
        <v>2.4700000000000002</v>
      </c>
      <c r="AM43" s="21" t="str">
        <f>D41</f>
        <v>Brésil</v>
      </c>
      <c r="AN43" s="22">
        <f>SUM(AR43:AU43)</f>
        <v>0</v>
      </c>
      <c r="AO43" s="23">
        <f>E41+F42+F45</f>
        <v>0</v>
      </c>
      <c r="AP43" s="22">
        <f>F41+E42+E45</f>
        <v>0</v>
      </c>
      <c r="AQ43" s="24">
        <f>AO43-AP43</f>
        <v>0</v>
      </c>
      <c r="AR43" s="22">
        <f>IF(ISBLANK(F42),0,IF(AT41=3,0,IF(AT41=1,1,3)))</f>
        <v>0</v>
      </c>
      <c r="AS43" s="22">
        <f>IF(ISBLANK(F45),0,IF(F45&gt;E45,3,IF(F45=E45,1,0)))</f>
        <v>0</v>
      </c>
      <c r="AT43" s="22" t="s">
        <v>73</v>
      </c>
      <c r="AU43" s="22">
        <f>IF(ISBLANK(E41),0,IF(E41&gt;F41,3,IF(E41=F41,1,0)))</f>
        <v>0</v>
      </c>
      <c r="AV43" s="23" t="b">
        <f>10*(AQ41-AQ43)+AO41-AO43&lt;0</f>
        <v>0</v>
      </c>
      <c r="AW43" s="22" t="b">
        <f>10*(AQ42-AQ43)+AO42-AO43&lt;0</f>
        <v>0</v>
      </c>
      <c r="AX43" s="22" t="s">
        <v>73</v>
      </c>
      <c r="AY43" s="24" t="b">
        <f>10*(AQ43-AQ44)+AO43-AO44&gt;0</f>
        <v>0</v>
      </c>
      <c r="AZ43" s="23">
        <f>10000*(AR43+AS43)+(F42-E42+F45-E45)*100+(F42+F45)</f>
        <v>0</v>
      </c>
      <c r="BA43" s="22" t="s">
        <v>73</v>
      </c>
      <c r="BB43" s="22">
        <f>10000*(AR43+AU43)+(E41-F41+F42-E42)*100+(E41+F42)</f>
        <v>0</v>
      </c>
      <c r="BC43" s="24">
        <f>10000*(AS43+AU43)+(E41-F41+F45-E45)*100+(E41+F45)</f>
        <v>0</v>
      </c>
      <c r="BD43" s="29">
        <f>-BF41</f>
        <v>0</v>
      </c>
      <c r="BE43" s="25">
        <f>-BF42</f>
        <v>0</v>
      </c>
      <c r="BF43" s="25" t="s">
        <v>73</v>
      </c>
      <c r="BG43" s="26">
        <f>IF($AN43&gt;$AN44,-0.5,IF($AN44&gt;$AN43,0.5,IF(AY43,-0.5,IF(AX44,0.5,BW43))))</f>
        <v>0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officiels'!H44,AW!E44='Résultats officiels'!E44,'Résultats officiels'!F44=AW!F44),1,""))</f>
        <v/>
      </c>
      <c r="D44" s="68" t="str">
        <f>G41</f>
        <v>Suisse</v>
      </c>
      <c r="E44" s="149"/>
      <c r="F44" s="149"/>
      <c r="G44" s="73" t="str">
        <f>D40</f>
        <v>Costa Rica</v>
      </c>
      <c r="H44" s="95">
        <f t="shared" si="0"/>
        <v>0</v>
      </c>
      <c r="I44" s="114">
        <f>AI44</f>
        <v>1</v>
      </c>
      <c r="J44" s="71" t="str">
        <f>INDEX(AM41:AM44,MATCH(AK44,$AL41:$AL44,0))</f>
        <v>Suisse</v>
      </c>
      <c r="K44" s="115">
        <f>INDEX(AN41:AN44,MATCH(AK44,$AL41:$AL44,0))</f>
        <v>0</v>
      </c>
      <c r="L44" s="116">
        <f>INDEX(AO41:AO44,MATCH(AK44,$AL41:$AL44,0))</f>
        <v>0</v>
      </c>
      <c r="M44" s="115">
        <f>INDEX(AP41:AP44,MATCH(AK44,$AL41:$AL44,0))</f>
        <v>0</v>
      </c>
      <c r="N44" s="117">
        <f>INDEX(AQ41:AQ44,MATCH(AK44,$AL41:$AL44,0))</f>
        <v>0</v>
      </c>
      <c r="O44" s="173"/>
      <c r="P44" s="173"/>
      <c r="Q44" s="97" t="str">
        <f>IF(AND('Résultats officiels'!O41&gt;0,U44='Résultats officiels'!U44),"E",IF(AND('Résultats officiels'!O41&gt;0,'Résultats officiels'!U43=AW!U44),"E",""))</f>
        <v/>
      </c>
      <c r="R44" s="98" t="str">
        <f>IF('Résultats officiels'!O41=0,"",IF(AND(U43='Résultats officiels'!U44,'Résultats officiels'!U43=AW!U44),"A",""))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 xml:space="preserve"> - </v>
      </c>
      <c r="V44" s="151"/>
      <c r="W44" s="100"/>
      <c r="X44" s="147" t="str">
        <f>IF(AND('Résultats officiels'!X41&gt;0,AA44='Résultats officiels'!AA44),"E",IF(AND('Résultats officiels'!X41&gt;0,'Résultats officiels'!AA43=AW!AA44),"E",""))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 xml:space="preserve"> - </v>
      </c>
      <c r="AB44" s="151"/>
      <c r="AC44" s="100"/>
      <c r="AD44" s="80"/>
      <c r="AE44" s="80"/>
      <c r="AF44" s="1"/>
      <c r="AG44" s="1"/>
      <c r="AH44" s="1"/>
      <c r="AI44" s="17">
        <f>IF(ROUND(AK44,0)=ROUND(AK43,0),AI43,4)</f>
        <v>1</v>
      </c>
      <c r="AJ44" s="18">
        <f>ROUND(AK44,0)</f>
        <v>2</v>
      </c>
      <c r="AK44" s="19">
        <f>MAX(AL41:AL44)</f>
        <v>2.48</v>
      </c>
      <c r="AL44" s="30">
        <f>SUM(BD44:BG44)+2.48</f>
        <v>2.48</v>
      </c>
      <c r="AM44" s="31" t="str">
        <f>G41</f>
        <v>Suisse</v>
      </c>
      <c r="AN44" s="27">
        <f>SUM(AR44:AU44)</f>
        <v>0</v>
      </c>
      <c r="AO44" s="32">
        <f>F41+E43+E44</f>
        <v>0</v>
      </c>
      <c r="AP44" s="27">
        <f>E41+F43+F44</f>
        <v>0</v>
      </c>
      <c r="AQ44" s="33">
        <f>AO44-AP44</f>
        <v>0</v>
      </c>
      <c r="AR44" s="27">
        <f>IF(ISBLANK(E44),0,IF(AU41=3,0,IF(AU41=1,1,3)))</f>
        <v>0</v>
      </c>
      <c r="AS44" s="27">
        <f>IF(ISBLANK(E43),0,IF(AU42=3,0,IF(AU42=1,1,3)))</f>
        <v>0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0</v>
      </c>
      <c r="AW44" s="27" t="b">
        <f>10*(AQ42-AQ44)+AO42-AO44&lt;0</f>
        <v>0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0</v>
      </c>
      <c r="BB44" s="27">
        <f>10000*(AR44+AT44)+(E44-F44+F41-E41)*100+(E44+F41)</f>
        <v>0</v>
      </c>
      <c r="BC44" s="33">
        <f>10000*(AS44+AT44)+(E43-F43+F41-E41)*100+(E43+F41)</f>
        <v>0</v>
      </c>
      <c r="BD44" s="34">
        <f>-BG41</f>
        <v>0</v>
      </c>
      <c r="BE44" s="35">
        <f>-BG42</f>
        <v>0</v>
      </c>
      <c r="BF44" s="35">
        <f>-BG43</f>
        <v>0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 t="str">
        <f>IF(H45=0,"",IF(H45='Résultats officiels'!H45,1,""))</f>
        <v/>
      </c>
      <c r="C45" s="75" t="str">
        <f>IF(H45=0,"",IF(AND(H45='Résultats officiels'!H45,AW!E45='Résultats officiels'!E45,'Résultats officiels'!F45=AW!F45),1,""))</f>
        <v/>
      </c>
      <c r="D45" s="71" t="str">
        <f>G40</f>
        <v>Serbie</v>
      </c>
      <c r="E45" s="149"/>
      <c r="F45" s="149"/>
      <c r="G45" s="74" t="str">
        <f>D41</f>
        <v>Brésil</v>
      </c>
      <c r="H45" s="95">
        <f t="shared" si="0"/>
        <v>0</v>
      </c>
      <c r="I45" s="118"/>
      <c r="J45" s="119" t="str">
        <f>IF(OR(I43&lt;3,I42&lt;2),"TIRAGE AU SORT !!!"," ")</f>
        <v>TIRAGE AU SORT !!!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officiels'!AA44=AW!AA44),"A",""))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officiels'!U46=AW!U46),"C","")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-</v>
      </c>
      <c r="V46" s="130"/>
      <c r="W46" s="95"/>
      <c r="X46" s="148" t="str">
        <f>IF('Résultats officiels'!X41=0,"",IF(AND(AA43='Résultats officiels'!AA44,'Résultats officiels'!AA43=AW!AA44),"A",""))</f>
        <v/>
      </c>
      <c r="Y46" s="288" t="s">
        <v>92</v>
      </c>
      <c r="Z46" s="257"/>
      <c r="AA46" s="282" t="str">
        <f>IF(100*V43+W43&gt;100*V44+W44,U44,IF(100*V44+W44&gt;100*V43+W43,U43,"-"))</f>
        <v>-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officiels'!AA46=AW!AA46),"S","")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officiels'!H48,AW!E48='Résultats officiels'!E48,'Résultats officiels'!F48=AW!F48),1,""))</f>
        <v/>
      </c>
      <c r="D48" s="67" t="s">
        <v>100</v>
      </c>
      <c r="E48" s="217"/>
      <c r="F48" s="217"/>
      <c r="G48" s="72" t="s">
        <v>72</v>
      </c>
      <c r="H48" s="95">
        <f t="shared" si="0"/>
        <v>0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-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officiels'!H49,AW!E49='Résultats officiels'!E49,'Résultats officiels'!F49=AW!F49),1,""))</f>
        <v/>
      </c>
      <c r="D49" s="68" t="s">
        <v>129</v>
      </c>
      <c r="E49" s="217"/>
      <c r="F49" s="217"/>
      <c r="G49" s="73" t="s">
        <v>105</v>
      </c>
      <c r="H49" s="95">
        <f t="shared" si="0"/>
        <v>0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0</v>
      </c>
      <c r="L49" s="104">
        <f>INDEX(AO49:AO52,MATCH(AK49,$AL49:$AL52,0))</f>
        <v>0</v>
      </c>
      <c r="M49" s="103">
        <f>INDEX(AP49:AP52,MATCH(AK49,$AL49:$AL52,0))</f>
        <v>0</v>
      </c>
      <c r="N49" s="123">
        <f>INDEX(AQ49:AQ52,MATCH(AK49,$AL49:$AL52,0))</f>
        <v>0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2</v>
      </c>
      <c r="AK49" s="19">
        <f>MIN(AL49:AL52)</f>
        <v>2.4500000000000002</v>
      </c>
      <c r="AL49" s="20">
        <f>SUM(BD49:BG49)+2.45</f>
        <v>2.4500000000000002</v>
      </c>
      <c r="AM49" s="21" t="str">
        <f>D48</f>
        <v>Allemagne</v>
      </c>
      <c r="AN49" s="22">
        <f>SUM(AR49:AU49)</f>
        <v>0</v>
      </c>
      <c r="AO49" s="23">
        <f>E48+E50+F52</f>
        <v>0</v>
      </c>
      <c r="AP49" s="22">
        <f>F48+F50+E52</f>
        <v>0</v>
      </c>
      <c r="AQ49" s="24">
        <f>AO49-AP49</f>
        <v>0</v>
      </c>
      <c r="AR49" s="22" t="s">
        <v>73</v>
      </c>
      <c r="AS49" s="22">
        <f>IF(ISBLANK(E48),0,IF(E48&gt;F48,3,IF(E48=F48,1,0)))</f>
        <v>0</v>
      </c>
      <c r="AT49" s="22">
        <f>IF(ISBLANK(E50),0,IF(E50&gt;F50,3,IF(E50=F50,1,0)))</f>
        <v>0</v>
      </c>
      <c r="AU49" s="22">
        <f>IF(ISBLANK(F52),0,IF(F52&gt;E52,3,IF(F52=E52,1,0)))</f>
        <v>0</v>
      </c>
      <c r="AV49" s="23" t="s">
        <v>73</v>
      </c>
      <c r="AW49" s="22" t="b">
        <f>(10*(AQ49-AQ50)+AO49-AO50&gt;0)</f>
        <v>0</v>
      </c>
      <c r="AX49" s="22" t="b">
        <f>10*(AQ49-AQ51)+AO49-AO51&gt;0</f>
        <v>0</v>
      </c>
      <c r="AY49" s="24" t="b">
        <f>10*(AQ49-AQ52)+AO49-AO52&gt;0</f>
        <v>0</v>
      </c>
      <c r="AZ49" s="23">
        <f>10000*(AS49+AT49)+(E50-F50+E48-F48)*100+(E50+E48)</f>
        <v>0</v>
      </c>
      <c r="BA49" s="22">
        <f>10000*(AS49+AU49)+(E48-F48+F52-E52)*100+(E48+F52)</f>
        <v>0</v>
      </c>
      <c r="BB49" s="22">
        <f>10000*(AT49+AU49)+(F52-E52+E50-F50)*100+(F52+E50)</f>
        <v>0</v>
      </c>
      <c r="BC49" s="24" t="s">
        <v>73</v>
      </c>
      <c r="BD49" s="23" t="s">
        <v>73</v>
      </c>
      <c r="BE49" s="25">
        <f>IF($AN49&gt;$AN50,-0.5,IF($AN50&gt;$AN49,0.5,IF(AW49,-0.5,IF(AV50,0.5,BU49))))</f>
        <v>0</v>
      </c>
      <c r="BF49" s="25">
        <f>IF($AN49&gt;$AN51,-0.5,IF($AN51&gt;$AN49,0.5,IF(AX49,-0.5,IF(AV51,0.5,BV49))))</f>
        <v>0</v>
      </c>
      <c r="BG49" s="26">
        <f>IF($AN49&gt;$AN52,-0.5,IF($AN52&gt;$AN49,0.5,IF(AY49,-0.5,IF(AV52,0.5,BW49))))</f>
        <v>0</v>
      </c>
      <c r="BH49" s="27" t="b">
        <f>AND(AND(AN49=AN50,AN50=AN51,AN51=AN52),AND(AO49=AO50,AO50=AO51,AO51=AO52),AND(AP49=AP50,AP50=AP51,AP51=AP52))</f>
        <v>1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0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 t="str">
        <f>IF(H50=0,"",IF(H50='Résultats officiels'!H50,1,""))</f>
        <v/>
      </c>
      <c r="C50" s="75" t="str">
        <f>IF(H50=0,"",IF(AND(H50='Résultats officiels'!H50,AW!E50='Résultats officiels'!E50,'Résultats officiels'!F50=AW!F50),1,""))</f>
        <v/>
      </c>
      <c r="D50" s="68" t="str">
        <f>D48</f>
        <v>Allemagne</v>
      </c>
      <c r="E50" s="149"/>
      <c r="F50" s="149"/>
      <c r="G50" s="73" t="str">
        <f>D49</f>
        <v>Suède</v>
      </c>
      <c r="H50" s="95">
        <f t="shared" si="0"/>
        <v>0</v>
      </c>
      <c r="I50" s="106">
        <f>AI50</f>
        <v>1</v>
      </c>
      <c r="J50" s="124" t="str">
        <f>INDEX(AM49:AM52,MATCH(AK50,$AL49:$AL52,0))</f>
        <v>Mexique</v>
      </c>
      <c r="K50" s="108">
        <f>INDEX(AN49:AN52,MATCH(AK50,$AL49:$AL52,0))</f>
        <v>0</v>
      </c>
      <c r="L50" s="109">
        <f>INDEX(AO49:AO52,MATCH(AK50,$AL49:$AL52,0))</f>
        <v>0</v>
      </c>
      <c r="M50" s="108">
        <f>INDEX(AP49:AP52,MATCH(AK50,$AL49:$AL52,0))</f>
        <v>0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-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1</v>
      </c>
      <c r="AJ50" s="18">
        <f>ROUND(AK50,0)</f>
        <v>2</v>
      </c>
      <c r="AK50" s="19">
        <f>MAX(MIN(AL49:AL51),MIN(AL49,AL50,AL52),MIN(AL49,AL51,AL52),MIN(AL50:AL52))</f>
        <v>2.46</v>
      </c>
      <c r="AL50" s="28">
        <f>SUM(BD50:BG50)+2.46</f>
        <v>2.46</v>
      </c>
      <c r="AM50" s="21" t="str">
        <f>G48</f>
        <v>Mexique</v>
      </c>
      <c r="AN50" s="22">
        <f>SUM(AR50:AU50)</f>
        <v>0</v>
      </c>
      <c r="AO50" s="23">
        <f>F48+F51+E53</f>
        <v>0</v>
      </c>
      <c r="AP50" s="22">
        <f>E48+E51+F53</f>
        <v>0</v>
      </c>
      <c r="AQ50" s="24">
        <f>AO50-AP50</f>
        <v>0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0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0</v>
      </c>
      <c r="AZ50" s="23">
        <f>10000*(AR50+AT50)+(F48-E48+E53-F53)*100+(F48+E53)</f>
        <v>0</v>
      </c>
      <c r="BA50" s="22">
        <f>10000*(AR50+AU50)+(F48-E48+F51-E51)*100+(F48+F51)</f>
        <v>0</v>
      </c>
      <c r="BB50" s="22" t="s">
        <v>73</v>
      </c>
      <c r="BC50" s="24">
        <f>10000*(AT50+AU50)+(F51-E51+E53-F53)*100+(F51+E53)</f>
        <v>0</v>
      </c>
      <c r="BD50" s="29">
        <f>-BE49</f>
        <v>0</v>
      </c>
      <c r="BE50" s="22" t="s">
        <v>73</v>
      </c>
      <c r="BF50" s="25">
        <f>IF($AN50&gt;$AN51,-0.5,IF($AN51&gt;$AN50,0.5,IF(AX50,-0.5,IF(AW51,0.5,BV50))))</f>
        <v>0</v>
      </c>
      <c r="BG50" s="26">
        <f>IF($AN50&gt;$AN52,-0.5,IF($AN52&gt;$AN50,0.5,IF(AY50,-0.5,IF(AW52,0.5,BW50))))</f>
        <v>0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officiels'!H51,AW!E51='Résultats officiels'!E51,'Résultats officiels'!F51=AW!F51),1,""))</f>
        <v/>
      </c>
      <c r="D51" s="68" t="str">
        <f>G49</f>
        <v>Corée du Sud</v>
      </c>
      <c r="E51" s="149"/>
      <c r="F51" s="149"/>
      <c r="G51" s="73" t="str">
        <f>G48</f>
        <v>Mexique</v>
      </c>
      <c r="H51" s="95">
        <f t="shared" si="0"/>
        <v>0</v>
      </c>
      <c r="I51" s="106">
        <f>AI51</f>
        <v>1</v>
      </c>
      <c r="J51" s="68" t="str">
        <f>INDEX(AM49:AM52,MATCH(AK51,$AL49:$AL52,0))</f>
        <v>Suède</v>
      </c>
      <c r="K51" s="111">
        <f>INDEX(AN49:AN52,MATCH(AK51,$AL49:$AL52,0))</f>
        <v>0</v>
      </c>
      <c r="L51" s="112">
        <f>INDEX(AO49:AO52,MATCH(AK51,$AL49:$AL52,0))</f>
        <v>0</v>
      </c>
      <c r="M51" s="111">
        <f>INDEX(AP49:AP52,MATCH(AK51,$AL49:$AL52,0))</f>
        <v>0</v>
      </c>
      <c r="N51" s="113">
        <f>INDEX(AQ49:AQ52,MATCH(AK51,$AL49:$AL52,0))</f>
        <v>0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0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1</v>
      </c>
      <c r="AJ51" s="18">
        <f>ROUND(AK51,0)</f>
        <v>2</v>
      </c>
      <c r="AK51" s="19">
        <f>MIN(MAX(AL49:AL51),MAX(AL49,AL50,AL52),MAX(AL49,AL51,AL52),MAX(AL50:AL52))</f>
        <v>2.4700000000000002</v>
      </c>
      <c r="AL51" s="28">
        <f>SUM(BD51:BG51)+2.47</f>
        <v>2.4700000000000002</v>
      </c>
      <c r="AM51" s="21" t="str">
        <f>D49</f>
        <v>Suède</v>
      </c>
      <c r="AN51" s="22">
        <f>SUM(AR51:AU51)</f>
        <v>0</v>
      </c>
      <c r="AO51" s="23">
        <f>E49+F50+F53</f>
        <v>0</v>
      </c>
      <c r="AP51" s="22">
        <f>F49+E50+E53</f>
        <v>0</v>
      </c>
      <c r="AQ51" s="24">
        <f>AO51-AP51</f>
        <v>0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0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0</v>
      </c>
      <c r="AZ51" s="23">
        <f>10000*(AR51+AS51)+(F50-E50+F53-E53)*100+(F50+F53)</f>
        <v>0</v>
      </c>
      <c r="BA51" s="22" t="s">
        <v>73</v>
      </c>
      <c r="BB51" s="22">
        <f>10000*(AR51+AU51)+(E49-F49+F50-E50)*100+(E49+F50)</f>
        <v>0</v>
      </c>
      <c r="BC51" s="24">
        <f>10000*(AS51+AU51)+(E49-F49+F53-E53)*100+(E49+F53)</f>
        <v>0</v>
      </c>
      <c r="BD51" s="29">
        <f>-BF49</f>
        <v>0</v>
      </c>
      <c r="BE51" s="25">
        <f>-BF50</f>
        <v>0</v>
      </c>
      <c r="BF51" s="25" t="s">
        <v>73</v>
      </c>
      <c r="BG51" s="26">
        <f>IF($AN51&gt;$AN52,-0.5,IF($AN52&gt;$AN51,0.5,IF(AY51,-0.5,IF(AX52,0.5,BW51))))</f>
        <v>0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officiels'!H52,AW!E52='Résultats officiels'!E52,'Résultats officiels'!F52=AW!F52),1,""))</f>
        <v/>
      </c>
      <c r="D52" s="68" t="str">
        <f>G49</f>
        <v>Corée du Sud</v>
      </c>
      <c r="E52" s="149"/>
      <c r="F52" s="149"/>
      <c r="G52" s="73" t="str">
        <f>D48</f>
        <v>Allemagne</v>
      </c>
      <c r="H52" s="95">
        <f t="shared" si="0"/>
        <v>0</v>
      </c>
      <c r="I52" s="114">
        <f>AI52</f>
        <v>1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0</v>
      </c>
      <c r="M52" s="115">
        <f>INDEX(AP49:AP52,MATCH(AK52,$AL49:$AL52,0))</f>
        <v>0</v>
      </c>
      <c r="N52" s="117">
        <f>INDEX(AQ49:AQ52,MATCH(AK52,$AL49:$AL52,0))</f>
        <v>0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1</v>
      </c>
      <c r="AJ52" s="18">
        <f>ROUND(AK52,0)</f>
        <v>2</v>
      </c>
      <c r="AK52" s="19">
        <f>MAX(AL49:AL52)</f>
        <v>2.48</v>
      </c>
      <c r="AL52" s="30">
        <f>SUM(BD52:BG52)+2.48</f>
        <v>2.48</v>
      </c>
      <c r="AM52" s="31" t="str">
        <f>G49</f>
        <v>Corée du Sud</v>
      </c>
      <c r="AN52" s="27">
        <f>SUM(AR52:AU52)</f>
        <v>0</v>
      </c>
      <c r="AO52" s="32">
        <f>F49+E51+E52</f>
        <v>0</v>
      </c>
      <c r="AP52" s="27">
        <f>E49+F51+F52</f>
        <v>0</v>
      </c>
      <c r="AQ52" s="33">
        <f>AO52-AP52</f>
        <v>0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0</v>
      </c>
      <c r="BB52" s="27">
        <f>10000*(AR52+AT52)+(E52-F52+F49-E49)*100+(E52+F49)</f>
        <v>0</v>
      </c>
      <c r="BC52" s="33">
        <f>10000*(AS52+AT52)+(E51-F51+F49-E49)*100+(E51+F49)</f>
        <v>0</v>
      </c>
      <c r="BD52" s="34">
        <f>-BG49</f>
        <v>0</v>
      </c>
      <c r="BE52" s="35">
        <f>-BG50</f>
        <v>0</v>
      </c>
      <c r="BF52" s="35">
        <f>-BG51</f>
        <v>0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officiels'!H53,AW!E53='Résultats officiels'!E53,'Résultats officiels'!F53=AW!F53),1,""))</f>
        <v/>
      </c>
      <c r="D53" s="71" t="str">
        <f>G48</f>
        <v>Mexique</v>
      </c>
      <c r="E53" s="149"/>
      <c r="F53" s="149"/>
      <c r="G53" s="74" t="str">
        <f>D49</f>
        <v>Suède</v>
      </c>
      <c r="H53" s="95">
        <f t="shared" si="0"/>
        <v>0</v>
      </c>
      <c r="I53" s="118"/>
      <c r="J53" s="119" t="str">
        <f>IF(OR(I51&lt;3,I50&lt;2),"TIRAGE AU SORT !!!"," ")</f>
        <v>TIRAGE AU SORT !!!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0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0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 t="str">
        <f>IF(H56=0,"",IF(H56='Résultats officiels'!H56,1,""))</f>
        <v/>
      </c>
      <c r="C56" s="75" t="str">
        <f>IF(H56=0,"",IF(AND(H56='Résultats officiels'!H56,AW!E56='Résultats officiels'!E56,'Résultats officiels'!F56=AW!F56),1,""))</f>
        <v/>
      </c>
      <c r="D56" s="67" t="s">
        <v>103</v>
      </c>
      <c r="E56" s="217"/>
      <c r="F56" s="217"/>
      <c r="G56" s="72" t="s">
        <v>130</v>
      </c>
      <c r="H56" s="95">
        <f t="shared" si="0"/>
        <v>0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 t="str">
        <f>IF(H57=0,"",IF(H57='Résultats officiels'!H57,1,""))</f>
        <v/>
      </c>
      <c r="C57" s="75" t="str">
        <f>IF(H57=0,"",IF(AND(H57='Résultats officiels'!H57,AW!E57='Résultats officiels'!E57,'Résultats officiels'!F57=AW!F57),1,""))</f>
        <v/>
      </c>
      <c r="D57" s="68" t="s">
        <v>131</v>
      </c>
      <c r="E57" s="217"/>
      <c r="F57" s="217"/>
      <c r="G57" s="73" t="s">
        <v>84</v>
      </c>
      <c r="H57" s="95">
        <f t="shared" si="0"/>
        <v>0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0</v>
      </c>
      <c r="L57" s="104">
        <f>INDEX(AO57:AO60,MATCH(AK57,$AL57:$AL60,0))</f>
        <v>0</v>
      </c>
      <c r="M57" s="103">
        <f>INDEX(AP57:AP60,MATCH(AK57,$AL57:$AL60,0))</f>
        <v>0</v>
      </c>
      <c r="N57" s="123">
        <f>INDEX(AQ57:AQ60,MATCH(AK57,$AL57:$AL60,0))</f>
        <v>0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0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2</v>
      </c>
      <c r="AK57" s="43">
        <f>MIN(AL57:AL60)</f>
        <v>2.4500000000000002</v>
      </c>
      <c r="AL57" s="44">
        <f>SUM(BD57:BG57)+2.45</f>
        <v>2.4500000000000002</v>
      </c>
      <c r="AM57" s="45" t="str">
        <f>D56</f>
        <v>Belgique</v>
      </c>
      <c r="AN57" s="46">
        <f>SUM(AR57:AU57)</f>
        <v>0</v>
      </c>
      <c r="AO57" s="47">
        <f>E56+E58+F60</f>
        <v>0</v>
      </c>
      <c r="AP57" s="46">
        <f>F56+F58+E60</f>
        <v>0</v>
      </c>
      <c r="AQ57" s="48">
        <f>AO57-AP57</f>
        <v>0</v>
      </c>
      <c r="AR57" s="46" t="s">
        <v>73</v>
      </c>
      <c r="AS57" s="46">
        <f>IF(ISBLANK(E56),0,IF(E56&gt;F56,3,IF(E56=F56,1,0)))</f>
        <v>0</v>
      </c>
      <c r="AT57" s="46">
        <f>IF(ISBLANK(E58),0,IF(E58&gt;F58,3,IF(E58=F58,1,0)))</f>
        <v>0</v>
      </c>
      <c r="AU57" s="46">
        <f>IF(ISBLANK(F60),0,IF(F60&gt;E60,3,IF(F60=E60,1,0)))</f>
        <v>0</v>
      </c>
      <c r="AV57" s="47" t="s">
        <v>73</v>
      </c>
      <c r="AW57" s="46" t="b">
        <f>(10*(AQ57-AQ58)+AO57-AO58&gt;0)</f>
        <v>0</v>
      </c>
      <c r="AX57" s="46" t="b">
        <f>10*(AQ57-AQ59)+AO57-AO59&gt;0</f>
        <v>0</v>
      </c>
      <c r="AY57" s="48" t="b">
        <f>10*(AQ57-AQ60)+AO57-AO60&gt;0</f>
        <v>0</v>
      </c>
      <c r="AZ57" s="47">
        <f>10000*(AS57+AT57)+(E58-F58+E56-F56)*100+(E58+E56)</f>
        <v>0</v>
      </c>
      <c r="BA57" s="46">
        <f>10000*(AS57+AU57)+(E56-F56+F60-E60)*100+(E56+F60)</f>
        <v>0</v>
      </c>
      <c r="BB57" s="46">
        <f>10000*(AT57+AU57)+(F60-E60+E58-F58)*100+(F60+E58)</f>
        <v>0</v>
      </c>
      <c r="BC57" s="48" t="s">
        <v>73</v>
      </c>
      <c r="BD57" s="47" t="s">
        <v>73</v>
      </c>
      <c r="BE57" s="49">
        <f>IF($AN57&gt;$AN58,-0.5,IF($AN58&gt;$AN57,0.5,IF(AW57,-0.5,IF(AV58,0.5,BU57))))</f>
        <v>0</v>
      </c>
      <c r="BF57" s="49">
        <f>IF($AN57&gt;$AN59,-0.5,IF($AN59&gt;$AN57,0.5,IF(AX57,-0.5,IF(AV59,0.5,BV57))))</f>
        <v>0</v>
      </c>
      <c r="BG57" s="50">
        <f>IF($AN57&gt;$AN60,-0.5,IF($AN60&gt;$AN57,0.5,IF(AY57,-0.5,IF(AV60,0.5,BW57))))</f>
        <v>0</v>
      </c>
      <c r="BH57" s="51" t="b">
        <f>AND(AND(AN57=AN58,AN58=AN59,AN59=AN60),AND(AO57=AO58,AO58=AO59,AO59=AO60),AND(AP57=AP58,AP58=AP59,AP59=AP60))</f>
        <v>1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0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 t="str">
        <f>IF(H58=0,"",IF(H58='Résultats officiels'!H58,1,""))</f>
        <v/>
      </c>
      <c r="C58" s="75" t="str">
        <f>IF(H58=0,"",IF(AND(H58='Résultats officiels'!H58,AW!E58='Résultats officiels'!E58,'Résultats officiels'!F58=AW!F58),1,""))</f>
        <v/>
      </c>
      <c r="D58" s="68" t="str">
        <f>D56</f>
        <v>Belgique</v>
      </c>
      <c r="E58" s="149"/>
      <c r="F58" s="149"/>
      <c r="G58" s="73" t="str">
        <f>D57</f>
        <v>Tunisie</v>
      </c>
      <c r="H58" s="95">
        <f t="shared" si="0"/>
        <v>0</v>
      </c>
      <c r="I58" s="106">
        <f>AI58</f>
        <v>1</v>
      </c>
      <c r="J58" s="124" t="str">
        <f>INDEX(AM57:AM60,MATCH(AK58,$AL57:$AL60,0))</f>
        <v>Panama</v>
      </c>
      <c r="K58" s="108">
        <f>INDEX(AN57:AN60,MATCH(AK58,$AL57:$AL60,0))</f>
        <v>0</v>
      </c>
      <c r="L58" s="109">
        <f>INDEX(AO57:AO60,MATCH(AK58,$AL57:$AL60,0))</f>
        <v>0</v>
      </c>
      <c r="M58" s="108">
        <f>INDEX(AP57:AP60,MATCH(AK58,$AL57:$AL60,0))</f>
        <v>0</v>
      </c>
      <c r="N58" s="110">
        <f>INDEX(AQ57:AQ60,MATCH(AK58,$AL57:$AL60,0))</f>
        <v>0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1</v>
      </c>
      <c r="AJ58" s="18">
        <f>ROUND(AK58,0)</f>
        <v>2</v>
      </c>
      <c r="AK58" s="43">
        <f>MAX(MIN(AL57:AL59),MIN(AL57,AL58,AL60),MIN(AL57,AL59,AL60),MIN(AL58:AL60))</f>
        <v>2.46</v>
      </c>
      <c r="AL58" s="52">
        <f>SUM(BD58:BG58)+2.46</f>
        <v>2.46</v>
      </c>
      <c r="AM58" s="45" t="str">
        <f>G56</f>
        <v>Panama</v>
      </c>
      <c r="AN58" s="46">
        <f>SUM(AR58:AU58)</f>
        <v>0</v>
      </c>
      <c r="AO58" s="47">
        <f>F56+F59+E61</f>
        <v>0</v>
      </c>
      <c r="AP58" s="46">
        <f>E56+E59+F61</f>
        <v>0</v>
      </c>
      <c r="AQ58" s="48">
        <f>AO58-AP58</f>
        <v>0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0</v>
      </c>
      <c r="BA58" s="46">
        <f>10000*(AR58+AU58)+(F56-E56+F59-E59)*100+(F56+F59)</f>
        <v>0</v>
      </c>
      <c r="BB58" s="46" t="s">
        <v>73</v>
      </c>
      <c r="BC58" s="48">
        <f>10000*(AT58+AU58)+(F59-E59+E61-F61)*100+(F59+E61)</f>
        <v>0</v>
      </c>
      <c r="BD58" s="53">
        <f>-BE57</f>
        <v>0</v>
      </c>
      <c r="BE58" s="46" t="s">
        <v>73</v>
      </c>
      <c r="BF58" s="49">
        <f>IF($AN58&gt;$AN59,-0.5,IF($AN59&gt;$AN58,0.5,IF(AX58,-0.5,IF(AW59,0.5,BV58))))</f>
        <v>0</v>
      </c>
      <c r="BG58" s="50">
        <f>IF($AN58&gt;$AN60,-0.5,IF($AN60&gt;$AN58,0.5,IF(AY58,-0.5,IF(AW60,0.5,BW58))))</f>
        <v>0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 t="str">
        <f>IF(H59=0,"",IF(H59='Résultats officiels'!H59,1,""))</f>
        <v/>
      </c>
      <c r="C59" s="75" t="str">
        <f>IF(H59=0,"",IF(AND(H59='Résultats officiels'!H59,AW!E59='Résultats officiels'!E59,'Résultats officiels'!F59=AW!F59),1,""))</f>
        <v/>
      </c>
      <c r="D59" s="68" t="str">
        <f>G57</f>
        <v>Angleterre</v>
      </c>
      <c r="E59" s="149"/>
      <c r="F59" s="149"/>
      <c r="G59" s="73" t="str">
        <f>G56</f>
        <v>Panama</v>
      </c>
      <c r="H59" s="95">
        <f t="shared" si="0"/>
        <v>0</v>
      </c>
      <c r="I59" s="106">
        <f>AI59</f>
        <v>1</v>
      </c>
      <c r="J59" s="68" t="str">
        <f>INDEX(AM57:AM60,MATCH(AK59,$AL57:$AL60,0))</f>
        <v>Tunisie</v>
      </c>
      <c r="K59" s="111">
        <f>INDEX(AN57:AN60,MATCH(AK59,$AL57:$AL60,0))</f>
        <v>0</v>
      </c>
      <c r="L59" s="112">
        <f>INDEX(AO57:AO60,MATCH(AK59,$AL57:$AL60,0))</f>
        <v>0</v>
      </c>
      <c r="M59" s="111">
        <f>INDEX(AP57:AP60,MATCH(AK59,$AL57:$AL60,0))</f>
        <v>0</v>
      </c>
      <c r="N59" s="113">
        <f>INDEX(AQ57:AQ60,MATCH(AK59,$AL57:$AL60,0))</f>
        <v>0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1</v>
      </c>
      <c r="AJ59" s="18">
        <f>ROUND(AK59,0)</f>
        <v>2</v>
      </c>
      <c r="AK59" s="43">
        <f>MIN(MAX(AL57:AL59),MAX(AL57,AL58,AL60),MAX(AL57,AL59,AL60),MAX(AL58:AL60))</f>
        <v>2.4700000000000002</v>
      </c>
      <c r="AL59" s="52">
        <f>SUM(BD59:BG59)+2.47</f>
        <v>2.4700000000000002</v>
      </c>
      <c r="AM59" s="45" t="str">
        <f>D57</f>
        <v>Tunisie</v>
      </c>
      <c r="AN59" s="46">
        <f>SUM(AR59:AU59)</f>
        <v>0</v>
      </c>
      <c r="AO59" s="47">
        <f>E57+F58+F61</f>
        <v>0</v>
      </c>
      <c r="AP59" s="46">
        <f>F57+E58+E61</f>
        <v>0</v>
      </c>
      <c r="AQ59" s="48">
        <f>AO59-AP59</f>
        <v>0</v>
      </c>
      <c r="AR59" s="46">
        <f>IF(ISBLANK(F58),0,IF(AT57=3,0,IF(AT57=1,1,3)))</f>
        <v>0</v>
      </c>
      <c r="AS59" s="46">
        <f>IF(ISBLANK(F61),0,IF(F61&gt;E61,3,IF(F61=E61,1,0)))</f>
        <v>0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0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0</v>
      </c>
      <c r="BA59" s="46" t="s">
        <v>73</v>
      </c>
      <c r="BB59" s="46">
        <f>10000*(AR59+AU59)+(E57-F57+F58-E58)*100+(E57+F58)</f>
        <v>0</v>
      </c>
      <c r="BC59" s="48">
        <f>10000*(AS59+AU59)+(E57-F57+F61-E61)*100+(E57+F61)</f>
        <v>0</v>
      </c>
      <c r="BD59" s="53">
        <f>-BF57</f>
        <v>0</v>
      </c>
      <c r="BE59" s="49">
        <f>-BF58</f>
        <v>0</v>
      </c>
      <c r="BF59" s="49" t="s">
        <v>73</v>
      </c>
      <c r="BG59" s="50">
        <f>IF($AN59&gt;$AN60,-0.5,IF($AN60&gt;$AN59,0.5,IF(AY59,-0.5,IF(AX60,0.5,BW59))))</f>
        <v>0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officiels'!H60,AW!E60='Résultats officiels'!E60,'Résultats officiels'!F60=AW!F60),1,""))</f>
        <v/>
      </c>
      <c r="D60" s="68" t="str">
        <f>G57</f>
        <v>Angleterre</v>
      </c>
      <c r="E60" s="149"/>
      <c r="F60" s="149"/>
      <c r="G60" s="73" t="str">
        <f>D56</f>
        <v>Belgique</v>
      </c>
      <c r="H60" s="95">
        <f t="shared" si="0"/>
        <v>0</v>
      </c>
      <c r="I60" s="114">
        <f>AI60</f>
        <v>1</v>
      </c>
      <c r="J60" s="71" t="str">
        <f>INDEX(AM57:AM60,MATCH(AK60,$AL57:$AL60,0))</f>
        <v>Angleterre</v>
      </c>
      <c r="K60" s="115">
        <f>INDEX(AN57:AN60,MATCH(AK60,$AL57:$AL60,0))</f>
        <v>0</v>
      </c>
      <c r="L60" s="116">
        <f>INDEX(AO57:AO60,MATCH(AK60,$AL57:$AL60,0))</f>
        <v>0</v>
      </c>
      <c r="M60" s="115">
        <f>INDEX(AP57:AP60,MATCH(AK60,$AL57:$AL60,0))</f>
        <v>0</v>
      </c>
      <c r="N60" s="117">
        <f>INDEX(AQ57:AQ60,MATCH(AK60,$AL57:$AL60,0))</f>
        <v>0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1</v>
      </c>
      <c r="AJ60" s="55">
        <f>ROUND(AK60,0)</f>
        <v>2</v>
      </c>
      <c r="AK60" s="43">
        <f>MAX(AL57:AL60)</f>
        <v>2.48</v>
      </c>
      <c r="AL60" s="56">
        <f>SUM(BD60:BG60)+2.48</f>
        <v>2.48</v>
      </c>
      <c r="AM60" s="57" t="str">
        <f>G57</f>
        <v>Angleterre</v>
      </c>
      <c r="AN60" s="51">
        <f>SUM(AR60:AU60)</f>
        <v>0</v>
      </c>
      <c r="AO60" s="58">
        <f>F57+E59+E60</f>
        <v>0</v>
      </c>
      <c r="AP60" s="51">
        <f>E57+F59+F60</f>
        <v>0</v>
      </c>
      <c r="AQ60" s="59">
        <f>AO60-AP60</f>
        <v>0</v>
      </c>
      <c r="AR60" s="51">
        <f>IF(ISBLANK(E60),0,IF(AU57=3,0,IF(AU57=1,1,3)))</f>
        <v>0</v>
      </c>
      <c r="AS60" s="51">
        <f>IF(ISBLANK(E59),0,IF(AU58=3,0,IF(AU58=1,1,3)))</f>
        <v>0</v>
      </c>
      <c r="AT60" s="51">
        <f>IF(ISBLANK(F57),0,IF(AU59=3,0,IF(AU59=1,1,3)))</f>
        <v>0</v>
      </c>
      <c r="AU60" s="51" t="s">
        <v>73</v>
      </c>
      <c r="AV60" s="58" t="b">
        <f>10*(AQ57-AQ60)+AO57-AO60&lt;0</f>
        <v>0</v>
      </c>
      <c r="AW60" s="51" t="b">
        <f>10*(AQ58-AQ60)+AO58-AO60&lt;0</f>
        <v>0</v>
      </c>
      <c r="AX60" s="51" t="b">
        <f>10*(AQ59-AQ60)+AO59-AO60&lt;0</f>
        <v>0</v>
      </c>
      <c r="AY60" s="59" t="s">
        <v>73</v>
      </c>
      <c r="AZ60" s="58" t="s">
        <v>73</v>
      </c>
      <c r="BA60" s="51">
        <f>10000*(AR60+AS60)+(E59-F59+E60-F60)*100+(E59+E60)</f>
        <v>0</v>
      </c>
      <c r="BB60" s="51">
        <f>10000*(AR60+AT60)+(E60-F60+F57-E57)*100+(E60+F57)</f>
        <v>0</v>
      </c>
      <c r="BC60" s="59">
        <f>10000*(AS60+AT60)+(E59-F59+F57-E57)*100+(E59+F57)</f>
        <v>0</v>
      </c>
      <c r="BD60" s="60">
        <f>-BG57</f>
        <v>0</v>
      </c>
      <c r="BE60" s="61">
        <f>-BG58</f>
        <v>0</v>
      </c>
      <c r="BF60" s="61">
        <f>-BG59</f>
        <v>0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officiels'!H61,AW!E61='Résultats officiels'!E61,'Résultats officiels'!F61=AW!F61),1,""))</f>
        <v/>
      </c>
      <c r="D61" s="71" t="str">
        <f>G56</f>
        <v>Panama</v>
      </c>
      <c r="E61" s="149"/>
      <c r="F61" s="149"/>
      <c r="G61" s="74" t="str">
        <f>D57</f>
        <v>Tunisie</v>
      </c>
      <c r="H61" s="95">
        <f t="shared" si="0"/>
        <v>0</v>
      </c>
      <c r="I61" s="118"/>
      <c r="J61" s="119" t="str">
        <f>IF(OR(I59&lt;3,I58&lt;2),"TIRAGE AU SORT !!!"," ")</f>
        <v>TIRAGE AU SORT !!!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officiels'!H64,AW!E64='Résultats officiels'!E64,'Résultats officiels'!F64=AW!F64),1,""))</f>
        <v/>
      </c>
      <c r="D64" s="67" t="s">
        <v>78</v>
      </c>
      <c r="E64" s="217"/>
      <c r="F64" s="217"/>
      <c r="G64" s="72" t="s">
        <v>79</v>
      </c>
      <c r="H64" s="95">
        <f t="shared" si="0"/>
        <v>0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0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officiels'!H65,AW!E65='Résultats officiels'!E65,'Résultats officiels'!F65=AW!F65),1,""))</f>
        <v/>
      </c>
      <c r="D65" s="68" t="s">
        <v>132</v>
      </c>
      <c r="E65" s="217"/>
      <c r="F65" s="217"/>
      <c r="G65" s="73" t="s">
        <v>133</v>
      </c>
      <c r="H65" s="95">
        <f t="shared" si="0"/>
        <v>0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0</v>
      </c>
      <c r="L65" s="104">
        <f>INDEX(AO65:AO68,MATCH(AK65,$AL65:$AL68,0))</f>
        <v>0</v>
      </c>
      <c r="M65" s="103">
        <f>INDEX(AP65:AP68,MATCH(AK65,$AL65:$AL68,0))</f>
        <v>0</v>
      </c>
      <c r="N65" s="123">
        <f>INDEX(AQ65:AQ68,MATCH(AK65,$AL65:$AL68,0))</f>
        <v>0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2</v>
      </c>
      <c r="AK65" s="43">
        <f>MIN(AL65:AL68)</f>
        <v>2.4500000000000002</v>
      </c>
      <c r="AL65" s="44">
        <f>SUM(BD65:BG65)+2.45</f>
        <v>2.4500000000000002</v>
      </c>
      <c r="AM65" s="45" t="str">
        <f>D64</f>
        <v>Colombie</v>
      </c>
      <c r="AN65" s="46">
        <f>SUM(AR65:AU65)</f>
        <v>0</v>
      </c>
      <c r="AO65" s="47">
        <f>E64+E66+F68</f>
        <v>0</v>
      </c>
      <c r="AP65" s="46">
        <f>F64+F66+E68</f>
        <v>0</v>
      </c>
      <c r="AQ65" s="48">
        <f>AO65-AP65</f>
        <v>0</v>
      </c>
      <c r="AR65" s="46" t="s">
        <v>73</v>
      </c>
      <c r="AS65" s="46">
        <f>IF(ISBLANK(E64),0,IF(E64&gt;F64,3,IF(E64=F64,1,0)))</f>
        <v>0</v>
      </c>
      <c r="AT65" s="46">
        <f>IF(ISBLANK(E66),0,IF(E66&gt;F66,3,IF(E66=F66,1,0)))</f>
        <v>0</v>
      </c>
      <c r="AU65" s="46">
        <f>IF(ISBLANK(F68),0,IF(F68&gt;E68,3,IF(F68=E68,1,0)))</f>
        <v>0</v>
      </c>
      <c r="AV65" s="47" t="s">
        <v>73</v>
      </c>
      <c r="AW65" s="46" t="b">
        <f>(10*(AQ65-AQ66)+AO65-AO66&gt;0)</f>
        <v>0</v>
      </c>
      <c r="AX65" s="46" t="b">
        <f>10*(AQ65-AQ67)+AO65-AO67&gt;0</f>
        <v>0</v>
      </c>
      <c r="AY65" s="48" t="b">
        <f>10*(AQ65-AQ68)+AO65-AO68&gt;0</f>
        <v>0</v>
      </c>
      <c r="AZ65" s="47">
        <f>10000*(AS65+AT65)+(E66-F66+E64-F64)*100+(E66+E64)</f>
        <v>0</v>
      </c>
      <c r="BA65" s="46">
        <f>10000*(AS65+AU65)+(E64-F64+F68-E68)*100+(E64+F68)</f>
        <v>0</v>
      </c>
      <c r="BB65" s="46">
        <f>10000*(AT65+AU65)+(F68-E68+E66-F66)*100+(F68+E66)</f>
        <v>0</v>
      </c>
      <c r="BC65" s="48" t="s">
        <v>73</v>
      </c>
      <c r="BD65" s="47" t="s">
        <v>73</v>
      </c>
      <c r="BE65" s="49">
        <f>IF($AN65&gt;$AN66,-0.5,IF($AN66&gt;$AN65,0.5,IF(AW65,-0.5,IF(AV66,0.5,BU65))))</f>
        <v>0</v>
      </c>
      <c r="BF65" s="49">
        <f>IF($AN65&gt;$AN67,-0.5,IF($AN67&gt;$AN65,0.5,IF(AX65,-0.5,IF(AV67,0.5,BV65))))</f>
        <v>0</v>
      </c>
      <c r="BG65" s="50">
        <f>IF($AN65&gt;$AN68,-0.5,IF($AN68&gt;$AN65,0.5,IF(AY65,-0.5,IF(AV68,0.5,BW65))))</f>
        <v>0</v>
      </c>
      <c r="BH65" s="51" t="b">
        <f>AND(AND(AN65=AN66,AN66=AN67,AN67=AN68),AND(AO65=AO66,AO66=AO67,AO67=AO68),AND(AP65=AP66,AP66=AP67,AP67=AP68))</f>
        <v>1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0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officiels'!H66,AW!E66='Résultats officiels'!E66,'Résultats officiels'!F66=AW!F66),1,""))</f>
        <v/>
      </c>
      <c r="D66" s="68" t="str">
        <f>D64</f>
        <v>Colombie</v>
      </c>
      <c r="E66" s="149"/>
      <c r="F66" s="149"/>
      <c r="G66" s="73" t="str">
        <f>D65</f>
        <v>Pologne</v>
      </c>
      <c r="H66" s="95">
        <f t="shared" si="0"/>
        <v>0</v>
      </c>
      <c r="I66" s="106">
        <f>AI66</f>
        <v>1</v>
      </c>
      <c r="J66" s="124" t="str">
        <f>INDEX(AM65:AM68,MATCH(AK66,$AL65:$AL68,0))</f>
        <v>Japon</v>
      </c>
      <c r="K66" s="108">
        <f>INDEX(AN65:AN68,MATCH(AK66,$AL65:$AL68,0))</f>
        <v>0</v>
      </c>
      <c r="L66" s="109">
        <f>INDEX(AO65:AO68,MATCH(AK66,$AL65:$AL68,0))</f>
        <v>0</v>
      </c>
      <c r="M66" s="108">
        <f>INDEX(AP65:AP68,MATCH(AK66,$AL65:$AL68,0))</f>
        <v>0</v>
      </c>
      <c r="N66" s="110">
        <f>INDEX(AQ65:AQ68,MATCH(AK66,$AL65:$AL68,0))</f>
        <v>0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1</v>
      </c>
      <c r="AJ66" s="55">
        <f>ROUND(AK66,0)</f>
        <v>2</v>
      </c>
      <c r="AK66" s="43">
        <f>MAX(MIN(AL65:AL67),MIN(AL65,AL66,AL68),MIN(AL65,AL67,AL68),MIN(AL66:AL68))</f>
        <v>2.46</v>
      </c>
      <c r="AL66" s="52">
        <f>SUM(BD66:BG66)+2.46</f>
        <v>2.46</v>
      </c>
      <c r="AM66" s="45" t="str">
        <f>G64</f>
        <v>Japon</v>
      </c>
      <c r="AN66" s="46">
        <f>SUM(AR66:AU66)</f>
        <v>0</v>
      </c>
      <c r="AO66" s="47">
        <f>F64+F67+E69</f>
        <v>0</v>
      </c>
      <c r="AP66" s="46">
        <f>E64+E67+F69</f>
        <v>0</v>
      </c>
      <c r="AQ66" s="48">
        <f>AO66-AP66</f>
        <v>0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0</v>
      </c>
      <c r="BA66" s="46">
        <f>10000*(AR66+AU66)+(F64-E64+F67-E67)*100+(F64+F67)</f>
        <v>0</v>
      </c>
      <c r="BB66" s="46" t="s">
        <v>73</v>
      </c>
      <c r="BC66" s="48">
        <f>10000*(AT66+AU66)+(F67-E67+E69-F69)*100+(F67+E69)</f>
        <v>0</v>
      </c>
      <c r="BD66" s="53">
        <f>-BE65</f>
        <v>0</v>
      </c>
      <c r="BE66" s="46" t="s">
        <v>73</v>
      </c>
      <c r="BF66" s="49">
        <f>IF($AN66&gt;$AN67,-0.5,IF($AN67&gt;$AN66,0.5,IF(AX66,-0.5,IF(AW67,0.5,BV66))))</f>
        <v>0</v>
      </c>
      <c r="BG66" s="50">
        <f>IF($AN66&gt;$AN68,-0.5,IF($AN68&gt;$AN66,0.5,IF(AY66,-0.5,IF(AW68,0.5,BW66))))</f>
        <v>0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officiels'!H67,AW!E67='Résultats officiels'!E67,'Résultats officiels'!F67=AW!F67),1,""))</f>
        <v/>
      </c>
      <c r="D67" s="68" t="str">
        <f>G65</f>
        <v>Sénégal</v>
      </c>
      <c r="E67" s="149"/>
      <c r="F67" s="149"/>
      <c r="G67" s="73" t="str">
        <f>G64</f>
        <v>Japon</v>
      </c>
      <c r="H67" s="95">
        <f t="shared" si="0"/>
        <v>0</v>
      </c>
      <c r="I67" s="106">
        <f>AI67</f>
        <v>1</v>
      </c>
      <c r="J67" s="68" t="str">
        <f>INDEX(AM65:AM68,MATCH(AK67,$AL65:$AL68,0))</f>
        <v>Pologne</v>
      </c>
      <c r="K67" s="111">
        <f>INDEX(AN65:AN68,MATCH(AK67,$AL65:$AL68,0))</f>
        <v>0</v>
      </c>
      <c r="L67" s="112">
        <f>INDEX(AO65:AO68,MATCH(AK67,$AL65:$AL68,0))</f>
        <v>0</v>
      </c>
      <c r="M67" s="111">
        <f>INDEX(AP65:AP68,MATCH(AK67,$AL65:$AL68,0))</f>
        <v>0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1</v>
      </c>
      <c r="AJ67" s="55">
        <f>ROUND(AK67,0)</f>
        <v>2</v>
      </c>
      <c r="AK67" s="43">
        <f>MIN(MAX(AL65:AL67),MAX(AL65,AL66,AL68),MAX(AL65,AL67,AL68),MAX(AL66:AL68))</f>
        <v>2.4700000000000002</v>
      </c>
      <c r="AL67" s="52">
        <f>SUM(BD67:BG67)+2.47</f>
        <v>2.4700000000000002</v>
      </c>
      <c r="AM67" s="45" t="str">
        <f>D65</f>
        <v>Pologne</v>
      </c>
      <c r="AN67" s="46">
        <f>SUM(AR67:AU67)</f>
        <v>0</v>
      </c>
      <c r="AO67" s="47">
        <f>E65+F66+F69</f>
        <v>0</v>
      </c>
      <c r="AP67" s="46">
        <f>F65+E66+E69</f>
        <v>0</v>
      </c>
      <c r="AQ67" s="48">
        <f>AO67-AP67</f>
        <v>0</v>
      </c>
      <c r="AR67" s="46">
        <f>IF(ISBLANK(F66),0,IF(AT65=3,0,IF(AT65=1,1,3)))</f>
        <v>0</v>
      </c>
      <c r="AS67" s="46">
        <f>IF(ISBLANK(F69),0,IF(F69&gt;E69,3,IF(F69=E69,1,0)))</f>
        <v>0</v>
      </c>
      <c r="AT67" s="46" t="s">
        <v>73</v>
      </c>
      <c r="AU67" s="46">
        <f>IF(ISBLANK(E65),0,IF(E65&gt;F65,3,IF(E65=F65,1,0)))</f>
        <v>0</v>
      </c>
      <c r="AV67" s="47" t="b">
        <f>10*(AQ65-AQ67)+AO65-AO67&lt;0</f>
        <v>0</v>
      </c>
      <c r="AW67" s="46" t="b">
        <f>10*(AQ66-AQ67)+AO66-AO67&lt;0</f>
        <v>0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0</v>
      </c>
      <c r="BA67" s="46" t="s">
        <v>73</v>
      </c>
      <c r="BB67" s="46">
        <f>10000*(AR67+AU67)+(E65-F65+F66-E66)*100+(E65+F66)</f>
        <v>0</v>
      </c>
      <c r="BC67" s="48">
        <f>10000*(AS67+AU67)+(E65-F65+F69-E69)*100+(E65+F69)</f>
        <v>0</v>
      </c>
      <c r="BD67" s="53">
        <f>-BF65</f>
        <v>0</v>
      </c>
      <c r="BE67" s="49">
        <f>-BF66</f>
        <v>0</v>
      </c>
      <c r="BF67" s="49" t="s">
        <v>73</v>
      </c>
      <c r="BG67" s="50">
        <f>IF($AN67&gt;$AN68,-0.5,IF($AN68&gt;$AN67,0.5,IF(AY67,-0.5,IF(AX68,0.5,BW67))))</f>
        <v>0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officiels'!H68,AW!E68='Résultats officiels'!E68,'Résultats officiels'!F68=AW!F68),1,""))</f>
        <v/>
      </c>
      <c r="D68" s="68" t="str">
        <f>G65</f>
        <v>Sénégal</v>
      </c>
      <c r="E68" s="149"/>
      <c r="F68" s="149"/>
      <c r="G68" s="73" t="str">
        <f>D64</f>
        <v>Colombie</v>
      </c>
      <c r="H68" s="95">
        <f t="shared" si="0"/>
        <v>0</v>
      </c>
      <c r="I68" s="114">
        <f>AI68</f>
        <v>1</v>
      </c>
      <c r="J68" s="71" t="str">
        <f>INDEX(AM65:AM68,MATCH(AK68,$AL65:$AL68,0))</f>
        <v>Sénégal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0</v>
      </c>
      <c r="N68" s="117">
        <f>INDEX(AQ65:AQ68,MATCH(AK68,$AL65:$AL68,0))</f>
        <v>0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1</v>
      </c>
      <c r="AJ68" s="55">
        <f>ROUND(AK68,0)</f>
        <v>2</v>
      </c>
      <c r="AK68" s="43">
        <f>MAX(AL65:AL68)</f>
        <v>2.48</v>
      </c>
      <c r="AL68" s="56">
        <f>SUM(BD68:BG68)+2.48</f>
        <v>2.48</v>
      </c>
      <c r="AM68" s="57" t="str">
        <f>G65</f>
        <v>Sénégal</v>
      </c>
      <c r="AN68" s="51">
        <f>SUM(AR68:AU68)</f>
        <v>0</v>
      </c>
      <c r="AO68" s="58">
        <f>F65+E67+E68</f>
        <v>0</v>
      </c>
      <c r="AP68" s="51">
        <f>E65+F67+F68</f>
        <v>0</v>
      </c>
      <c r="AQ68" s="59">
        <f>AO68-AP68</f>
        <v>0</v>
      </c>
      <c r="AR68" s="51">
        <f>IF(ISBLANK(E68),0,IF(AU65=3,0,IF(AU65=1,1,3)))</f>
        <v>0</v>
      </c>
      <c r="AS68" s="51">
        <f>IF(ISBLANK(E67),0,IF(AU66=3,0,IF(AU66=1,1,3)))</f>
        <v>0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0</v>
      </c>
      <c r="BB68" s="51">
        <f>10000*(AR68+AT68)+(E68-F68+F65-E65)*100+(E68+F65)</f>
        <v>0</v>
      </c>
      <c r="BC68" s="59">
        <f>10000*(AS68+AT68)+(E67-F67+F65-E65)*100+(E67+F65)</f>
        <v>0</v>
      </c>
      <c r="BD68" s="60">
        <f>-BG65</f>
        <v>0</v>
      </c>
      <c r="BE68" s="61">
        <f>-BG66</f>
        <v>0</v>
      </c>
      <c r="BF68" s="61">
        <f>-BG67</f>
        <v>0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officiels'!H69,AW!E69='Résultats officiels'!E69,'Résultats officiels'!F69=AW!F69),1,""))</f>
        <v/>
      </c>
      <c r="D69" s="71" t="str">
        <f>G64</f>
        <v>Japon</v>
      </c>
      <c r="E69" s="149"/>
      <c r="F69" s="149"/>
      <c r="G69" s="74" t="str">
        <f>D65</f>
        <v>Pologne</v>
      </c>
      <c r="H69" s="95">
        <f t="shared" si="0"/>
        <v>0</v>
      </c>
      <c r="I69" s="118"/>
      <c r="J69" s="119" t="str">
        <f>IF(OR(I67&lt;3,I66&lt;2),"TIRAGE AU SORT !!!"," ")</f>
        <v>TIRAGE AU SORT !!!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elect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46" priority="7" stopIfTrue="1">
      <formula>100*$V8+$W8&gt;100*$V9+$W9</formula>
    </cfRule>
  </conditionalFormatting>
  <conditionalFormatting sqref="U9 U11 U13 U15 U17 U19 U21 U23 U27 U29 U31 U33 U37 U39 U44">
    <cfRule type="expression" dxfId="45" priority="6" stopIfTrue="1">
      <formula>100*$V9+$W9&gt;100*$V8+$W8</formula>
    </cfRule>
  </conditionalFormatting>
  <conditionalFormatting sqref="AA43">
    <cfRule type="expression" dxfId="44" priority="5" stopIfTrue="1">
      <formula>100*$AB43+$AC43&gt;100*$AB44+$AC44</formula>
    </cfRule>
  </conditionalFormatting>
  <conditionalFormatting sqref="AA44">
    <cfRule type="expression" dxfId="43" priority="4" stopIfTrue="1">
      <formula>100*$AB44+$AC44&gt;100*$AB43+$AC43</formula>
    </cfRule>
  </conditionalFormatting>
  <conditionalFormatting sqref="J35:N35 J43:N43 J11:N11 J27:N27 J19:N19 J51:N51 J59:N59 J67:N67">
    <cfRule type="expression" dxfId="42" priority="3" stopIfTrue="1">
      <formula>OR($I11&lt;3)</formula>
    </cfRule>
  </conditionalFormatting>
  <conditionalFormatting sqref="J36:N36 J44:N44 J12:N12 J28:N28 J20:N20 J52:N52 J60:N60 J68:N68">
    <cfRule type="expression" dxfId="41" priority="2" stopIfTrue="1">
      <formula>$I12&lt;3</formula>
    </cfRule>
  </conditionalFormatting>
  <conditionalFormatting sqref="U46:U47 AA46:AA51">
    <cfRule type="cellIs" dxfId="40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17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 t="str">
        <f>IF(H8=0,"",IF(H8='Résultats officiels'!H8,1,""))</f>
        <v/>
      </c>
      <c r="C8" s="70" t="str">
        <f>IF(H8=0,"",IF(AND(H8='Résultats officiels'!H8,AX!E8='Résultats officiels'!E8,'Résultats officiels'!F8=AX!F8),1,""))</f>
        <v/>
      </c>
      <c r="D8" s="67" t="s">
        <v>104</v>
      </c>
      <c r="E8" s="149"/>
      <c r="F8" s="149"/>
      <c r="G8" s="72" t="s">
        <v>123</v>
      </c>
      <c r="H8" s="95">
        <f>IF(E8="",0,IF(F8="",0,IF(E8&gt;F8,1,IF(E8&lt;F8,2,IF(E8=F8,3)))))</f>
        <v>0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officiels'!U13=AX!U8),"E",""))</f>
        <v/>
      </c>
      <c r="R8" s="98" t="str">
        <f>IF('Résultats officiels'!O8=0,"",IF(AND(U8='Résultats officiels'!U8,AX!U9='Résultats officiels'!U9),"A",""))</f>
        <v/>
      </c>
      <c r="S8" s="286" t="str">
        <f>IF(O8=0,"",IF(AND(R8="A",O8='Résultats officiels'!O8),1,IF(AND(AX!R9="A",AX!O8='Résultats officiels'!O12),1,"")))</f>
        <v/>
      </c>
      <c r="T8" s="287" t="str">
        <f>IF(O8=0,"",IF(AND(R8="A",O8='Résultats officiels'!O8,V8='Résultats officiels'!V8,'Résultats officiels'!V9=AX!V9),1,IF(AND(AX!R9="A",AX!O8='Résultats officiels'!O12,AX!V8='Résultats officiels'!V13,'Résultats officiels'!V12=AX!V9),1,"")))</f>
        <v/>
      </c>
      <c r="U8" s="99" t="str">
        <f>IF(OR(I10&lt;2),"A1",T(J9))</f>
        <v>A1</v>
      </c>
      <c r="V8" s="150"/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 t="str">
        <f>IF(H9=0,"",IF(H9='Résultats officiels'!H9,1,""))</f>
        <v/>
      </c>
      <c r="C9" s="70" t="str">
        <f>IF(H9=0,"",IF(AND(H9='Résultats officiels'!H9,AX!E9='Résultats officiels'!E9,'Résultats officiels'!F9=AX!F9),1,""))</f>
        <v/>
      </c>
      <c r="D9" s="68" t="s">
        <v>122</v>
      </c>
      <c r="E9" s="149"/>
      <c r="F9" s="149"/>
      <c r="G9" s="73" t="s">
        <v>82</v>
      </c>
      <c r="H9" s="95">
        <f t="shared" ref="H9:H69" si="0">IF(E9="",0,IF(F9="",0,IF(E9&gt;F9,1,IF(E9&lt;F9,2,IF(E9=F9,3)))))</f>
        <v>0</v>
      </c>
      <c r="I9" s="101">
        <f>AI9</f>
        <v>1</v>
      </c>
      <c r="J9" s="102" t="str">
        <f>INDEX(AM9:AM12,MATCH(AK9,$AL9:$AL12,0))</f>
        <v>Russie</v>
      </c>
      <c r="K9" s="103">
        <f>INDEX(AN9:AN12,MATCH(AK9,$AL9:$AL12,0))</f>
        <v>0</v>
      </c>
      <c r="L9" s="104">
        <f>INDEX(AO9:AO12,MATCH(AK9,$AL9:$AL12,0))</f>
        <v>0</v>
      </c>
      <c r="M9" s="103">
        <f>INDEX(AP9:AP12,MATCH(AK9,$AL9:$AL12,0))</f>
        <v>0</v>
      </c>
      <c r="N9" s="105">
        <f>INDEX(AQ9:AQ12,MATCH(AK9,$AL9:$AL12,0))</f>
        <v>0</v>
      </c>
      <c r="O9" s="293"/>
      <c r="P9" s="293"/>
      <c r="Q9" s="97" t="str">
        <f>IF(AND('Résultats officiels'!O8&gt;0,U9='Résultats officiels'!U9),"E",IF(AND('Résultats officiels'!O12&gt;0,'Résultats officiels'!U12=AX!U9),"E",""))</f>
        <v/>
      </c>
      <c r="R9" s="98" t="str">
        <f>IF('Résultats officiels'!O12=0,"",IF(AND(U8='Résultats officiels'!U13,'Résultats officiels'!U12=AX!U9),"A",""))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B2</v>
      </c>
      <c r="V9" s="151"/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2</v>
      </c>
      <c r="AK9" s="19">
        <f>MIN(AL9:AL12)</f>
        <v>2.4500000000000002</v>
      </c>
      <c r="AL9" s="20">
        <f>SUM(BD9:BG9)+2.45</f>
        <v>2.4500000000000002</v>
      </c>
      <c r="AM9" s="21" t="str">
        <f>D8</f>
        <v>Russie</v>
      </c>
      <c r="AN9" s="22">
        <f>SUM(AR9:AU9)</f>
        <v>0</v>
      </c>
      <c r="AO9" s="23">
        <f>E8+E10+F12</f>
        <v>0</v>
      </c>
      <c r="AP9" s="22">
        <f>F8+F10+E12</f>
        <v>0</v>
      </c>
      <c r="AQ9" s="24">
        <f>AO9-AP9</f>
        <v>0</v>
      </c>
      <c r="AR9" s="22" t="s">
        <v>73</v>
      </c>
      <c r="AS9" s="22">
        <f>IF(ISBLANK(E8),0,IF(E8&gt;F8,3,IF(E8=F8,1,0)))</f>
        <v>0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0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0</v>
      </c>
      <c r="BA9" s="22">
        <f>10000*(AS9+AU9)+(E8-F8+F12-E12)*100+(E8+F12)</f>
        <v>0</v>
      </c>
      <c r="BB9" s="22">
        <f>10000*(AT9+AU9)+(E10-F10+F12-E12)*100+(E10+F12)</f>
        <v>0</v>
      </c>
      <c r="BC9" s="24" t="s">
        <v>73</v>
      </c>
      <c r="BD9" s="23" t="s">
        <v>73</v>
      </c>
      <c r="BE9" s="25">
        <f>IF($AN9&gt;$AN10,-0.5,IF($AN10&gt;$AN9,0.5,IF(AW9,-0.5,IF(AV10,0.5,BU9))))</f>
        <v>0</v>
      </c>
      <c r="BF9" s="25">
        <f>IF($AN9&gt;$AN11,-0.5,IF($AN11&gt;$AN9,0.5,IF(AX9,-0.5,IF(AV11,0.5,BV9))))</f>
        <v>0</v>
      </c>
      <c r="BG9" s="26">
        <f>IF($AN9&gt;$AN12,-0.5,IF($AN12&gt;$AN9,0.5,IF(AY9,-0.5,IF(AV12,0.5,BW9))))</f>
        <v>0</v>
      </c>
      <c r="BH9" s="27" t="b">
        <f>AND(AND(AN9=AN10,AN10=AN11,AN11=AN12),AND(AO9=AO10,AO10=AO11,AO11=AO12),AND(AP9=AP10,AP10=AP11,AP11=AP12))</f>
        <v>1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0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officiels'!H10,AX!E10='Résultats officiels'!E10,'Résultats officiels'!F10=AX!F10),1,""))</f>
        <v/>
      </c>
      <c r="D10" s="68" t="str">
        <f>D8</f>
        <v>Russie</v>
      </c>
      <c r="E10" s="149"/>
      <c r="F10" s="149"/>
      <c r="G10" s="73" t="str">
        <f>D9</f>
        <v>Egypte</v>
      </c>
      <c r="H10" s="95">
        <f t="shared" si="0"/>
        <v>0</v>
      </c>
      <c r="I10" s="106">
        <f>AI10</f>
        <v>1</v>
      </c>
      <c r="J10" s="107" t="str">
        <f>INDEX(AM9:AM12,MATCH(AK10,$AL9:$AL12,0))</f>
        <v>Arabie Saoudite</v>
      </c>
      <c r="K10" s="108">
        <f>INDEX(AN9:AN12,MATCH(AK10,$AL9:$AL12,0))</f>
        <v>0</v>
      </c>
      <c r="L10" s="109">
        <f>INDEX(AO9:AO12,MATCH(AK10,$AL9:$AL12,0))</f>
        <v>0</v>
      </c>
      <c r="M10" s="108">
        <f>INDEX(AP9:AP12,MATCH(AK10,$AL9:$AL12,0))</f>
        <v>0</v>
      </c>
      <c r="N10" s="110">
        <f>INDEX(AQ9:AQ12,MATCH(AK10,$AL9:$AL12,0))</f>
        <v>0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officiels'!U15=AX!U10),"E",""))</f>
        <v/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officiels'!O10),1,IF(AND(AX!R11="A",AX!O10='Résultats officiels'!O14),1,"")))</f>
        <v/>
      </c>
      <c r="T10" s="310" t="str">
        <f>IF(O10=0,"",IF(AND(R10="A",O10='Résultats officiels'!O10,V10='Résultats officiels'!V10,'Résultats officiels'!V11=AX!V11),1,IF(AND(AX!R11="A",AX!O10='Résultats officiels'!O14,AX!V10='Résultats officiels'!V15,'Résultats officiels'!V14=AX!V11),1,"")))</f>
        <v/>
      </c>
      <c r="U10" s="99" t="str">
        <f>IF(OR(I26&lt;2),"C1",T(J25))</f>
        <v>C1</v>
      </c>
      <c r="V10" s="150"/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1</v>
      </c>
      <c r="AJ10" s="18">
        <f>ROUND(AK10,0)</f>
        <v>2</v>
      </c>
      <c r="AK10" s="19">
        <f>MAX(MIN(AL9:AL11),MIN(AL9,AL10,AL12),MIN(AL9,AL11,AL12),MIN(AL10:AL12))</f>
        <v>2.46</v>
      </c>
      <c r="AL10" s="28">
        <f>SUM(BD10:BG10)+2.46</f>
        <v>2.46</v>
      </c>
      <c r="AM10" s="21" t="str">
        <f>G8</f>
        <v>Arabie Saoudite</v>
      </c>
      <c r="AN10" s="22">
        <f>SUM(AR10:AU10)</f>
        <v>0</v>
      </c>
      <c r="AO10" s="23">
        <f>F8+F11+E13</f>
        <v>0</v>
      </c>
      <c r="AP10" s="22">
        <f>E8+E11+F13</f>
        <v>0</v>
      </c>
      <c r="AQ10" s="24">
        <f>AO10-AP10</f>
        <v>0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0</v>
      </c>
      <c r="BA10" s="22">
        <f>10000*(AR10+AU10)+(F8-E8+F11-E11)*100+(F8+F11)</f>
        <v>0</v>
      </c>
      <c r="BB10" s="22" t="s">
        <v>73</v>
      </c>
      <c r="BC10" s="24">
        <f>10000*(AT10+AU10)+(F11-E11+E13-F13)*100+(F11+E13)</f>
        <v>0</v>
      </c>
      <c r="BD10" s="29">
        <f>-BE9</f>
        <v>0</v>
      </c>
      <c r="BE10" s="22" t="s">
        <v>73</v>
      </c>
      <c r="BF10" s="25">
        <f>IF($AN10&gt;$AN11,-0.5,IF($AN11&gt;$AN10,0.5,IF(AX10,-0.5,IF(AW11,0.5,BV10))))</f>
        <v>0</v>
      </c>
      <c r="BG10" s="26">
        <f>IF($AN10&gt;$AN12,-0.5,IF($AN12&gt;$AN10,0.5,IF(AY10,-0.5,IF(AW12,0.5,BW10))))</f>
        <v>0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 t="str">
        <f>IF(H11=0,"",IF(H11='Résultats officiels'!H11,1,""))</f>
        <v/>
      </c>
      <c r="C11" s="70" t="str">
        <f>IF(H11=0,"",IF(AND(H11='Résultats officiels'!H11,AX!E11='Résultats officiels'!E11,'Résultats officiels'!F11=AX!F11),1,""))</f>
        <v/>
      </c>
      <c r="D11" s="68" t="str">
        <f>G9</f>
        <v>Uruguay</v>
      </c>
      <c r="E11" s="149"/>
      <c r="F11" s="149"/>
      <c r="G11" s="73" t="str">
        <f>G8</f>
        <v>Arabie Saoudite</v>
      </c>
      <c r="H11" s="95">
        <f t="shared" si="0"/>
        <v>0</v>
      </c>
      <c r="I11" s="106">
        <f>AI11</f>
        <v>1</v>
      </c>
      <c r="J11" s="68" t="str">
        <f>INDEX(AM9:AM12,MATCH(AK11,$AL9:$AL12,0))</f>
        <v>Egypte</v>
      </c>
      <c r="K11" s="111">
        <f>INDEX(AN9:AN12,MATCH(AK11,$AL9:$AL12,0))</f>
        <v>0</v>
      </c>
      <c r="L11" s="112">
        <f>INDEX(AO9:AO12,MATCH(AK11,$AL9:$AL12,0))</f>
        <v>0</v>
      </c>
      <c r="M11" s="111">
        <f>INDEX(AP9:AP12,MATCH(AK11,$AL9:$AL12,0))</f>
        <v>0</v>
      </c>
      <c r="N11" s="113">
        <f>INDEX(AQ9:AQ12,MATCH(AK11,$AL9:$AL12,0))</f>
        <v>0</v>
      </c>
      <c r="O11" s="293"/>
      <c r="P11" s="293"/>
      <c r="Q11" s="97" t="str">
        <f>IF(AND('Résultats officiels'!O10&gt;0,U11='Résultats officiels'!U11),"E",IF(AND('Résultats officiels'!O14&gt;0,'Résultats officiels'!U14=AX!U11),"E",""))</f>
        <v/>
      </c>
      <c r="R11" s="98" t="str">
        <f>IF('Résultats officiels'!O14=0,"",IF(AND(U10='Résultats officiels'!U15,'Résultats officiels'!U14=AX!U11),"A",""))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D2</v>
      </c>
      <c r="V11" s="151"/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1</v>
      </c>
      <c r="AJ11" s="18">
        <f>ROUND(AK11,0)</f>
        <v>2</v>
      </c>
      <c r="AK11" s="19">
        <f>MIN(MAX(AL9:AL11),MAX(AL9,AL10,AL12),MAX(AL9,AL11,AL12),MAX(AL10:AL12))</f>
        <v>2.4700000000000002</v>
      </c>
      <c r="AL11" s="28">
        <f>SUM(BD11:BG11)+2.47</f>
        <v>2.4700000000000002</v>
      </c>
      <c r="AM11" s="21" t="str">
        <f>D9</f>
        <v>Egypte</v>
      </c>
      <c r="AN11" s="22">
        <f>SUM(AR11:AU11)</f>
        <v>0</v>
      </c>
      <c r="AO11" s="23">
        <f>E9+F10+F13</f>
        <v>0</v>
      </c>
      <c r="AP11" s="22">
        <f>F9+E10+E13</f>
        <v>0</v>
      </c>
      <c r="AQ11" s="24">
        <f>AO11-AP11</f>
        <v>0</v>
      </c>
      <c r="AR11" s="22">
        <f>IF(ISBLANK(F10),0,IF(AT9=3,0,IF(AT9=1,1,3)))</f>
        <v>0</v>
      </c>
      <c r="AS11" s="22">
        <f>IF(ISBLANK(F13),0,IF(F13&gt;E13,3,IF(F13=E13,1,0)))</f>
        <v>0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0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0</v>
      </c>
      <c r="BA11" s="22" t="s">
        <v>73</v>
      </c>
      <c r="BB11" s="22">
        <f>10000*(AR11+AU11)+(E9-F9+F10-E10)*100+(E9+F10)</f>
        <v>0</v>
      </c>
      <c r="BC11" s="24">
        <f>10000*(AS11+AU11)+(E9-F9+F13-E13)*100+(E9+F13)</f>
        <v>0</v>
      </c>
      <c r="BD11" s="29">
        <f>-BF9</f>
        <v>0</v>
      </c>
      <c r="BE11" s="25">
        <f>-BF10</f>
        <v>0</v>
      </c>
      <c r="BF11" s="25" t="s">
        <v>73</v>
      </c>
      <c r="BG11" s="26">
        <f>IF($AN11&gt;$AN12,-0.5,IF($AN12&gt;$AN11,0.5,IF(AY11,-0.5,IF(AX12,0.5,BW11))))</f>
        <v>0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officiels'!H12,AX!E12='Résultats officiels'!E12,'Résultats officiels'!F12=AX!F12),1,""))</f>
        <v/>
      </c>
      <c r="D12" s="68" t="str">
        <f>G9</f>
        <v>Uruguay</v>
      </c>
      <c r="E12" s="149"/>
      <c r="F12" s="149"/>
      <c r="G12" s="73" t="str">
        <f>D8</f>
        <v>Russie</v>
      </c>
      <c r="H12" s="95">
        <f t="shared" si="0"/>
        <v>0</v>
      </c>
      <c r="I12" s="114">
        <f>AI12</f>
        <v>1</v>
      </c>
      <c r="J12" s="71" t="str">
        <f>INDEX(AM9:AM12,MATCH(AK12,$AL9:$AL12,0))</f>
        <v>Uruguay</v>
      </c>
      <c r="K12" s="115">
        <f>INDEX(AN9:AN12,MATCH(AK12,$AL9:$AL12,0))</f>
        <v>0</v>
      </c>
      <c r="L12" s="116">
        <f>INDEX(AO9:AO12,MATCH(AK12,$AL9:$AL12,0))</f>
        <v>0</v>
      </c>
      <c r="M12" s="115">
        <f>INDEX(AP9:AP12,MATCH(AK12,$AL9:$AL12,0))</f>
        <v>0</v>
      </c>
      <c r="N12" s="117">
        <f>INDEX(AQ9:AQ12,MATCH(AK12,$AL9:$AL12,0))</f>
        <v>0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officiels'!U9=AX!U12),"E",""))</f>
        <v/>
      </c>
      <c r="R12" s="98" t="str">
        <f>IF('Résultats officiels'!O12=0,"",IF(AND(U12='Résultats officiels'!U12,'Résultats officiels'!U13=AX!U13),"A",""))</f>
        <v/>
      </c>
      <c r="S12" s="286" t="str">
        <f>IF(O12=0,"",IF(AND(R12="A",O12='Résultats officiels'!O12),1,IF(AND(AX!R13="A",AX!O12='Résultats officiels'!O8),1,"")))</f>
        <v/>
      </c>
      <c r="T12" s="308" t="str">
        <f>IF(O12=0,"",IF(AND(R12="A",O12='Résultats officiels'!O12,V12='Résultats officiels'!V12,'Résultats officiels'!V13=AX!V13),1,IF(AND(AX!R13="A",AX!O12='Résultats officiels'!O8,AX!V12='Résultats officiels'!V9,'Résultats officiels'!V8=AX!V13),1,"")))</f>
        <v/>
      </c>
      <c r="U12" s="99" t="str">
        <f>IF(OR(I18&lt;2),"B1",T(J17))</f>
        <v>B1</v>
      </c>
      <c r="V12" s="150"/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1</v>
      </c>
      <c r="AJ12" s="18">
        <f>ROUND(AK12,0)</f>
        <v>2</v>
      </c>
      <c r="AK12" s="19">
        <f>MAX(AL9:AL12)</f>
        <v>2.48</v>
      </c>
      <c r="AL12" s="30">
        <f>SUM(BD12:BG12)+2.48</f>
        <v>2.48</v>
      </c>
      <c r="AM12" s="31" t="str">
        <f>G9</f>
        <v>Uruguay</v>
      </c>
      <c r="AN12" s="27">
        <f>SUM(AR12:AU12)</f>
        <v>0</v>
      </c>
      <c r="AO12" s="32">
        <f>F9+E11+E12</f>
        <v>0</v>
      </c>
      <c r="AP12" s="27">
        <f>E9+F11+F12</f>
        <v>0</v>
      </c>
      <c r="AQ12" s="33">
        <f>AO12-AP12</f>
        <v>0</v>
      </c>
      <c r="AR12" s="27">
        <f>IF(ISBLANK(E12),0,IF(AU9=3,0,IF(AU9=1,1,3)))</f>
        <v>0</v>
      </c>
      <c r="AS12" s="27">
        <f>IF(ISBLANK(E11),0,IF(AU10=3,0,IF(AU10=1,1,3)))</f>
        <v>0</v>
      </c>
      <c r="AT12" s="27">
        <f>IF(ISBLANK(F9),0,IF(AU11=3,0,IF(AU11=1,1,3)))</f>
        <v>0</v>
      </c>
      <c r="AU12" s="27" t="s">
        <v>73</v>
      </c>
      <c r="AV12" s="32" t="b">
        <f>10*(AQ9-AQ12)+AO9-AO12&lt;0</f>
        <v>0</v>
      </c>
      <c r="AW12" s="27" t="b">
        <f>10*(AQ10-AQ12)+AO10-AO12&lt;0</f>
        <v>0</v>
      </c>
      <c r="AX12" s="27" t="b">
        <f>10*(AQ11-AQ12)+AO11-AO12&lt;0</f>
        <v>0</v>
      </c>
      <c r="AY12" s="33" t="s">
        <v>73</v>
      </c>
      <c r="AZ12" s="32" t="s">
        <v>73</v>
      </c>
      <c r="BA12" s="27">
        <f>10000*(AR12+AS12)+(E12-F12+E11-F11)*100+(E12+E11)</f>
        <v>0</v>
      </c>
      <c r="BB12" s="27">
        <f>10000*(AR12+AT12)+(F9-E9+E12-F12)*100+(F9+E12)</f>
        <v>0</v>
      </c>
      <c r="BC12" s="33">
        <f>10000*(AS12+AT12)+(E11-F11+F9-E9)*100+(E11+F9)</f>
        <v>0</v>
      </c>
      <c r="BD12" s="34">
        <f>-BG9</f>
        <v>0</v>
      </c>
      <c r="BE12" s="35">
        <f>-BG10</f>
        <v>0</v>
      </c>
      <c r="BF12" s="35">
        <f>-BG11</f>
        <v>0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officiels'!H13,AX!E13='Résultats officiels'!E13,'Résultats officiels'!F13=AX!F13),1,""))</f>
        <v/>
      </c>
      <c r="D13" s="71" t="str">
        <f>G8</f>
        <v>Arabie Saoudite</v>
      </c>
      <c r="E13" s="149"/>
      <c r="F13" s="149"/>
      <c r="G13" s="74" t="str">
        <f>D9</f>
        <v>Egypte</v>
      </c>
      <c r="H13" s="95">
        <f t="shared" si="0"/>
        <v>0</v>
      </c>
      <c r="I13" s="118"/>
      <c r="J13" s="119" t="str">
        <f>IF(OR(I11&lt;3,I10&lt;2),"TIRAGE AU SORT !!!"," ")</f>
        <v>TIRAGE AU SORT !!!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officiels'!U8=AX!U13),"E",""))</f>
        <v/>
      </c>
      <c r="R13" s="98" t="str">
        <f>IF('Résultats officiels'!O8=0,"",IF(AND(U12='Résultats officiels'!U9,'Résultats officiels'!U8=AX!U13),"A",""))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A2</v>
      </c>
      <c r="V13" s="151"/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officiels'!U11=AX!U14),"E",""))</f>
        <v/>
      </c>
      <c r="R14" s="98" t="str">
        <f>IF('Résultats officiels'!O14=0,"",IF(AND(U14='Résultats officiels'!U14,'Résultats officiels'!U15=AX!U15),"A",""))</f>
        <v/>
      </c>
      <c r="S14" s="286" t="str">
        <f>IF(O14=0,"",IF(AND(R14="A",O14='Résultats officiels'!O14),1,IF(AND(AX!R15="A",AX!O14='Résultats officiels'!O10),1,"")))</f>
        <v/>
      </c>
      <c r="T14" s="308" t="str">
        <f>IF(O14=0,"",IF(AND(R14="A",O14='Résultats officiels'!O14,V14='Résultats officiels'!V14,'Résultats officiels'!V15=AX!V15),1,IF(AND(AX!R15="A",AX!O14='Résultats officiels'!O10,AX!V14='Résultats officiels'!V11,'Résultats officiels'!V10=AX!V15),1,"")))</f>
        <v/>
      </c>
      <c r="U14" s="99" t="str">
        <f>IF(OR(I34&lt;2),"D1",T(J33))</f>
        <v>D1</v>
      </c>
      <c r="V14" s="150"/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officiels'!U10=AX!U15),"E",""))</f>
        <v/>
      </c>
      <c r="R15" s="98" t="str">
        <f>IF('Résultats officiels'!O10=0,"",IF(AND(U15='Résultats officiels'!U10,'Résultats officiels'!U11=AX!U14),"A",""))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C2</v>
      </c>
      <c r="V15" s="151"/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officiels'!H16,AX!E16='Résultats officiels'!E16,'Résultats officiels'!F16=AX!F16),1,""))</f>
        <v/>
      </c>
      <c r="D16" s="67" t="s">
        <v>124</v>
      </c>
      <c r="E16" s="149"/>
      <c r="F16" s="149"/>
      <c r="G16" s="72" t="s">
        <v>96</v>
      </c>
      <c r="H16" s="95">
        <f t="shared" si="0"/>
        <v>0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officiels'!U21=AX!U16),"E",""))</f>
        <v/>
      </c>
      <c r="R16" s="98" t="str">
        <f>IF('Résultats officiels'!O16=0,"",IF(AND(U16='Résultats officiels'!U16,'Résultats officiels'!U17=AX!U17),"A",""))</f>
        <v/>
      </c>
      <c r="S16" s="286" t="str">
        <f>IF(O16=0,"",IF(AND(R16="A",O16='Résultats officiels'!O16),1,IF(AND(AX!R17="A",AX!O16='Résultats officiels'!O20),1,"")))</f>
        <v/>
      </c>
      <c r="T16" s="308" t="str">
        <f>IF(O16=0,"",IF(AND(R16="A",O16='Résultats officiels'!O16,V16='Résultats officiels'!V16,'Résultats officiels'!V17=AX!V17),1,IF(AND(AX!R17="A",AX!O16='Résultats officiels'!O20,AX!V16='Résultats officiels'!V21,'Résultats officiels'!V20=AX!V17),1,"")))</f>
        <v/>
      </c>
      <c r="U16" s="121" t="str">
        <f>IF(OR(I42&lt;2),"E1",T(J41))</f>
        <v>E1</v>
      </c>
      <c r="V16" s="150"/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officiels'!H17,AX!E17='Résultats officiels'!E17,'Résultats officiels'!F17=AX!F17),1,""))</f>
        <v/>
      </c>
      <c r="D17" s="68" t="s">
        <v>101</v>
      </c>
      <c r="E17" s="149"/>
      <c r="F17" s="149"/>
      <c r="G17" s="73" t="s">
        <v>75</v>
      </c>
      <c r="H17" s="95">
        <f t="shared" si="0"/>
        <v>0</v>
      </c>
      <c r="I17" s="101">
        <f>AI17</f>
        <v>1</v>
      </c>
      <c r="J17" s="122" t="str">
        <f>INDEX(AM17:AM20,MATCH(AK17,$AL17:$AL20,0))</f>
        <v>Maroc</v>
      </c>
      <c r="K17" s="103">
        <f>INDEX(AN17:AN20,MATCH(AK17,$AL17:$AL20,0))</f>
        <v>0</v>
      </c>
      <c r="L17" s="104">
        <f>INDEX(AO17:AO20,MATCH(AK17,$AL17:$AL20,0))</f>
        <v>0</v>
      </c>
      <c r="M17" s="103">
        <f>INDEX(AP17:AP20,MATCH(AK17,$AL17:$AL20,0))</f>
        <v>0</v>
      </c>
      <c r="N17" s="123">
        <f>INDEX(AQ17:AQ20,MATCH(AK17,$AL17:$AL20,0))</f>
        <v>0</v>
      </c>
      <c r="O17" s="293"/>
      <c r="P17" s="293"/>
      <c r="Q17" s="97" t="str">
        <f>IF(AND('Résultats officiels'!O16&gt;0,U17='Résultats officiels'!U17),"E",IF(AND('Résultats officiels'!O20&gt;0,'Résultats officiels'!U20=AX!U17),"E",""))</f>
        <v/>
      </c>
      <c r="R17" s="98" t="str">
        <f>IF('Résultats officiels'!O20=0,"",IF(AND(U16='Résultats officiels'!U21,'Résultats officiels'!U20=AX!U17),"A",""))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F2</v>
      </c>
      <c r="V17" s="151"/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2</v>
      </c>
      <c r="AK17" s="19">
        <f>MIN(AL17:AL20)</f>
        <v>2.4500000000000002</v>
      </c>
      <c r="AL17" s="20">
        <f>SUM(BD17:BG17)+2.45</f>
        <v>2.4500000000000002</v>
      </c>
      <c r="AM17" s="21" t="str">
        <f>D16</f>
        <v>Maroc</v>
      </c>
      <c r="AN17" s="22">
        <f>SUM(AR17:AU17)</f>
        <v>0</v>
      </c>
      <c r="AO17" s="23">
        <f>E16+E18+F20</f>
        <v>0</v>
      </c>
      <c r="AP17" s="22">
        <f>F16+F18+E20</f>
        <v>0</v>
      </c>
      <c r="AQ17" s="24">
        <f>AO17-AP17</f>
        <v>0</v>
      </c>
      <c r="AR17" s="22" t="s">
        <v>73</v>
      </c>
      <c r="AS17" s="22">
        <f>IF(ISBLANK(E16),0,IF(E16&gt;F16,3,IF(E16=F16,1,0)))</f>
        <v>0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0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0</v>
      </c>
      <c r="BA17" s="22">
        <f>10000*(AS17+AU17)+(E16-F16+F20-E20)*100+(E16+F20)</f>
        <v>0</v>
      </c>
      <c r="BB17" s="22">
        <f>10000*(AT17+AU17)+(F20-E20+E18-F18)*100+(F20+E18)</f>
        <v>0</v>
      </c>
      <c r="BC17" s="24" t="s">
        <v>73</v>
      </c>
      <c r="BD17" s="23" t="s">
        <v>73</v>
      </c>
      <c r="BE17" s="25">
        <f>IF($AN17&gt;$AN18,-0.5,IF($AN18&gt;$AN17,0.5,IF(AW17,-0.5,IF(AV18,0.5,BU17))))</f>
        <v>0</v>
      </c>
      <c r="BF17" s="25">
        <f>IF($AN17&gt;$AN19,-0.5,IF($AN19&gt;$AN17,0.5,IF(AX17,-0.5,IF(AV19,0.5,BV17))))</f>
        <v>0</v>
      </c>
      <c r="BG17" s="26">
        <f>IF($AN17&gt;$AN20,-0.5,IF($AN20&gt;$AN17,0.5,IF(AY17,-0.5,IF(AV20,0.5,BW17))))</f>
        <v>0</v>
      </c>
      <c r="BH17" s="27" t="b">
        <f>AND(AND(AN17=AN18,AN18=AN19,AN19=AN20),AND(AO17=AO18,AO18=AO19,AO19=AO20),AND(AP17=AP18,AP18=AP19,AP19=AP20))</f>
        <v>1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0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 t="str">
        <f>IF(H18=0,"",IF(H18='Résultats officiels'!H18,1,""))</f>
        <v/>
      </c>
      <c r="C18" s="75" t="str">
        <f>IF(H18=0,"",IF(AND(H18='Résultats officiels'!H18,AX!E18='Résultats officiels'!E18,'Résultats officiels'!F18=AX!F18),1,""))</f>
        <v/>
      </c>
      <c r="D18" s="68" t="str">
        <f>D16</f>
        <v>Maroc</v>
      </c>
      <c r="E18" s="149"/>
      <c r="F18" s="149"/>
      <c r="G18" s="73" t="str">
        <f>D17</f>
        <v>Portugal</v>
      </c>
      <c r="H18" s="95">
        <f t="shared" si="0"/>
        <v>0</v>
      </c>
      <c r="I18" s="106">
        <f>AI18</f>
        <v>1</v>
      </c>
      <c r="J18" s="124" t="str">
        <f>INDEX(AM17:AM20,MATCH(AK18,$AL17:$AL20,0))</f>
        <v>Iran</v>
      </c>
      <c r="K18" s="108">
        <f>INDEX(AN17:AN20,MATCH(AK18,$AL17:$AL20,0))</f>
        <v>0</v>
      </c>
      <c r="L18" s="109">
        <f>INDEX(AO17:AO20,MATCH(AK18,$AL17:$AL20,0))</f>
        <v>0</v>
      </c>
      <c r="M18" s="108">
        <f>INDEX(AP17:AP20,MATCH(AK18,$AL17:$AL20,0))</f>
        <v>0</v>
      </c>
      <c r="N18" s="110">
        <f>INDEX(AQ17:AQ20,MATCH(AK18,$AL17:$AL20,0))</f>
        <v>0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officiels'!U23=AX!U18),"E",""))</f>
        <v/>
      </c>
      <c r="R18" s="98" t="str">
        <f>IF('Résultats officiels'!O18=0,"",IF(AND(U18='Résultats officiels'!U18,'Résultats officiels'!U19=AX!U19),"A",""))</f>
        <v/>
      </c>
      <c r="S18" s="286" t="str">
        <f>IF(O18=0,"",IF(AND(R18="A",O18='Résultats officiels'!O18),1,IF(AND(AX!R19="A",AX!O18='Résultats officiels'!O22),1,"")))</f>
        <v/>
      </c>
      <c r="T18" s="308" t="str">
        <f>IF(O18=0,"",IF(AND(R18="A",O18='Résultats officiels'!O18,V18='Résultats officiels'!V18,'Résultats officiels'!V19=AX!V19),1,IF(AND(AX!R19="A",AX!O18='Résultats officiels'!O22,AX!V18='Résultats officiels'!V23,'Résultats officiels'!V22=AX!V19),1,"")))</f>
        <v/>
      </c>
      <c r="U18" s="121" t="str">
        <f>IF(OR(I58&lt;2),"G1",T(J57))</f>
        <v>G1</v>
      </c>
      <c r="V18" s="150"/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1</v>
      </c>
      <c r="AJ18" s="18">
        <f>ROUND(AK18,0)</f>
        <v>2</v>
      </c>
      <c r="AK18" s="19">
        <f>MAX(MIN(AL17:AL19),MIN(AL17,AL18,AL20),MIN(AL17,AL19,AL20),MIN(AL18:AL20))</f>
        <v>2.46</v>
      </c>
      <c r="AL18" s="28">
        <f>SUM(BD18:BG18)+2.46</f>
        <v>2.46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0</v>
      </c>
      <c r="AQ18" s="24">
        <f>AO18-AP18</f>
        <v>0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0</v>
      </c>
      <c r="BA18" s="22">
        <f>10000*(AR18+AU18)+(F16-E16+F19-E19)*100+(F16+F19)</f>
        <v>0</v>
      </c>
      <c r="BB18" s="22" t="s">
        <v>73</v>
      </c>
      <c r="BC18" s="24">
        <f>10000*(AT18+AU18)+(F19-E19+E21-F21)*100+(F19+E21)</f>
        <v>0</v>
      </c>
      <c r="BD18" s="29">
        <f>-BE17</f>
        <v>0</v>
      </c>
      <c r="BE18" s="22" t="s">
        <v>73</v>
      </c>
      <c r="BF18" s="25">
        <f>IF($AN18&gt;$AN19,-0.5,IF($AN19&gt;$AN18,0.5,IF(AX18,-0.5,IF(AW19,0.5,BV18))))</f>
        <v>0</v>
      </c>
      <c r="BG18" s="26">
        <f>IF($AN18&gt;$AN20,-0.5,IF($AN20&gt;$AN18,0.5,IF(AY18,-0.5,IF(AW20,0.5,BW18))))</f>
        <v>0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 t="str">
        <f>IF(H19=0,"",IF(H19='Résultats officiels'!H19,1,""))</f>
        <v/>
      </c>
      <c r="C19" s="75" t="str">
        <f>IF(H19=0,"",IF(AND(H19='Résultats officiels'!H19,AX!E19='Résultats officiels'!E19,'Résultats officiels'!F19=AX!F19),1,""))</f>
        <v/>
      </c>
      <c r="D19" s="68" t="str">
        <f>G17</f>
        <v>Espagne</v>
      </c>
      <c r="E19" s="149"/>
      <c r="F19" s="149"/>
      <c r="G19" s="73" t="str">
        <f>G16</f>
        <v>Iran</v>
      </c>
      <c r="H19" s="95">
        <f t="shared" si="0"/>
        <v>0</v>
      </c>
      <c r="I19" s="106">
        <f>AI19</f>
        <v>1</v>
      </c>
      <c r="J19" s="68" t="str">
        <f>INDEX(AM17:AM20,MATCH(AK19,$AL17:$AL20,0))</f>
        <v>Portugal</v>
      </c>
      <c r="K19" s="111">
        <f>INDEX(AN17:AN20,MATCH(AK19,$AL17:$AL20,0))</f>
        <v>0</v>
      </c>
      <c r="L19" s="112">
        <f>INDEX(AO17:AO20,MATCH(AK19,$AL17:$AL20,0))</f>
        <v>0</v>
      </c>
      <c r="M19" s="111">
        <f>INDEX(AP17:AP20,MATCH(AK19,$AL17:$AL20,0))</f>
        <v>0</v>
      </c>
      <c r="N19" s="113">
        <f>INDEX(AQ17:AQ20,MATCH(AK19,$AL17:$AL20,0))</f>
        <v>0</v>
      </c>
      <c r="O19" s="293"/>
      <c r="P19" s="293"/>
      <c r="Q19" s="97" t="str">
        <f>IF(AND('Résultats officiels'!O18&gt;0,U19='Résultats officiels'!U19),"E",IF(AND('Résultats officiels'!O22&gt;0,'Résultats officiels'!U22=AX!U19),"E",""))</f>
        <v/>
      </c>
      <c r="R19" s="98" t="str">
        <f>IF('Résultats officiels'!O22=0,"",IF(AND(U18='Résultats officiels'!U23,'Résultats officiels'!U22=AX!U19),"A",""))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H2</v>
      </c>
      <c r="V19" s="151"/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1</v>
      </c>
      <c r="AJ19" s="18">
        <f>ROUND(AK19,0)</f>
        <v>2</v>
      </c>
      <c r="AK19" s="19">
        <f>MIN(MAX(AL17:AL19),MAX(AL17,AL18,AL20),MAX(AL17,AL19,AL20),MAX(AL18:AL20))</f>
        <v>2.4700000000000002</v>
      </c>
      <c r="AL19" s="28">
        <f>SUM(BD19:BG19)+2.47</f>
        <v>2.4700000000000002</v>
      </c>
      <c r="AM19" s="21" t="str">
        <f>D17</f>
        <v>Portugal</v>
      </c>
      <c r="AN19" s="22">
        <f>SUM(AR19:AU19)</f>
        <v>0</v>
      </c>
      <c r="AO19" s="23">
        <f>E17+F18+F21</f>
        <v>0</v>
      </c>
      <c r="AP19" s="22">
        <f>F17+E18+E21</f>
        <v>0</v>
      </c>
      <c r="AQ19" s="24">
        <f>AO19-AP19</f>
        <v>0</v>
      </c>
      <c r="AR19" s="22">
        <f>IF(ISBLANK(F18),0,IF(AT17=3,0,IF(AT17=1,1,3)))</f>
        <v>0</v>
      </c>
      <c r="AS19" s="22">
        <f>IF(ISBLANK(F21),0,IF(F21&gt;E21,3,IF(F21=E21,1,0)))</f>
        <v>0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0</v>
      </c>
      <c r="AW19" s="22" t="b">
        <f>10*(AQ18-AQ19)+AO18-AO19&lt;0</f>
        <v>0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0</v>
      </c>
      <c r="BA19" s="22" t="s">
        <v>73</v>
      </c>
      <c r="BB19" s="22">
        <f>10000*(AR19+AU19)+(E17-F17+F18-E18)*100+(E17+F18)</f>
        <v>0</v>
      </c>
      <c r="BC19" s="24">
        <f>10000*(AS19+AU19)+(E17-F17+F21-E21)*100+(E17+F21)</f>
        <v>0</v>
      </c>
      <c r="BD19" s="29">
        <f>-BF17</f>
        <v>0</v>
      </c>
      <c r="BE19" s="25">
        <f>-BF18</f>
        <v>0</v>
      </c>
      <c r="BF19" s="25" t="s">
        <v>73</v>
      </c>
      <c r="BG19" s="26">
        <f>IF($AN19&gt;$AN20,-0.5,IF($AN20&gt;$AN19,0.5,IF(AY19,-0.5,IF(AX20,0.5,BW19))))</f>
        <v>0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officiels'!H20,AX!E20='Résultats officiels'!E20,'Résultats officiels'!F20=AX!F20),1,""))</f>
        <v/>
      </c>
      <c r="D20" s="68" t="str">
        <f>G17</f>
        <v>Espagne</v>
      </c>
      <c r="E20" s="149"/>
      <c r="F20" s="149"/>
      <c r="G20" s="73" t="str">
        <f>D16</f>
        <v>Maroc</v>
      </c>
      <c r="H20" s="95">
        <f t="shared" si="0"/>
        <v>0</v>
      </c>
      <c r="I20" s="114">
        <f>AI20</f>
        <v>1</v>
      </c>
      <c r="J20" s="71" t="str">
        <f>INDEX(AM17:AM20,MATCH(AK20,$AL17:$AL20,0))</f>
        <v>Espagne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0</v>
      </c>
      <c r="N20" s="117">
        <f>INDEX(AQ17:AQ20,MATCH(AK20,$AL17:$AL20,0))</f>
        <v>0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officiels'!U17=AX!U20),"E",""))</f>
        <v/>
      </c>
      <c r="R20" s="98" t="str">
        <f>IF('Résultats officiels'!O20=0,"",IF(AND(U20='Résultats officiels'!U20,'Résultats officiels'!U21=AX!U21),"A",""))</f>
        <v/>
      </c>
      <c r="S20" s="286" t="str">
        <f>IF(O20=0,"",IF(AND(R20="A",O20='Résultats officiels'!O20),1,IF(AND(AX!R21="A",AX!O20='Résultats officiels'!O16),1,"")))</f>
        <v/>
      </c>
      <c r="T20" s="308" t="str">
        <f>IF(O20=0,"",IF(AND(R20="A",O20='Résultats officiels'!O20,V20='Résultats officiels'!V20,'Résultats officiels'!V21=AX!V21),1,IF(AND(AX!R21="A",AX!O20='Résultats officiels'!O16,AX!V20='Résultats officiels'!V17,'Résultats officiels'!V16=AX!V21),1,"")))</f>
        <v/>
      </c>
      <c r="U20" s="121" t="str">
        <f>IF(OR(I50&lt;2),"F1",T(J49))</f>
        <v>F1</v>
      </c>
      <c r="V20" s="150"/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1</v>
      </c>
      <c r="AJ20" s="18">
        <f>ROUND(AK20,0)</f>
        <v>2</v>
      </c>
      <c r="AK20" s="19">
        <f>MAX(AL17:AL20)</f>
        <v>2.48</v>
      </c>
      <c r="AL20" s="30">
        <f>SUM(BD20:BG20)+2.48</f>
        <v>2.48</v>
      </c>
      <c r="AM20" s="31" t="str">
        <f>G17</f>
        <v>Espagne</v>
      </c>
      <c r="AN20" s="27">
        <f>SUM(AR20:AU20)</f>
        <v>0</v>
      </c>
      <c r="AO20" s="32">
        <f>F17+E19+E20</f>
        <v>0</v>
      </c>
      <c r="AP20" s="27">
        <f>E17+F19+F20</f>
        <v>0</v>
      </c>
      <c r="AQ20" s="33">
        <f>AO20-AP20</f>
        <v>0</v>
      </c>
      <c r="AR20" s="27">
        <f>IF(ISBLANK(E20),0,IF(AU17=3,0,IF(AU17=1,1,3)))</f>
        <v>0</v>
      </c>
      <c r="AS20" s="27">
        <f>IF(ISBLANK(E19),0,IF(AU18=3,0,IF(AU18=1,1,3)))</f>
        <v>0</v>
      </c>
      <c r="AT20" s="27">
        <f>IF(ISBLANK(F17),0,IF(AU19=3,0,IF(AU19=1,1,3)))</f>
        <v>0</v>
      </c>
      <c r="AU20" s="27" t="s">
        <v>73</v>
      </c>
      <c r="AV20" s="32" t="b">
        <f>10*(AQ17-AQ20)+AO17-AO20&lt;0</f>
        <v>0</v>
      </c>
      <c r="AW20" s="27" t="b">
        <f>10*(AQ18-AQ20)+AO18-AO20&lt;0</f>
        <v>0</v>
      </c>
      <c r="AX20" s="27" t="b">
        <f>10*(AQ19-AQ20)+AO19-AO20&lt;0</f>
        <v>0</v>
      </c>
      <c r="AY20" s="33" t="s">
        <v>73</v>
      </c>
      <c r="AZ20" s="32" t="s">
        <v>73</v>
      </c>
      <c r="BA20" s="27">
        <f>10000*(AR20+AS20)+(E19-F19+E20-F20)*100+(E19+E20)</f>
        <v>0</v>
      </c>
      <c r="BB20" s="27">
        <f>10000*(AR20+AT20)+(E20-F20+F17-E17)*100+(E20+F17)</f>
        <v>0</v>
      </c>
      <c r="BC20" s="33">
        <f>10000*(AS20+AT20)+(E19-F19+F17-E17)*100+(E19+F17)</f>
        <v>0</v>
      </c>
      <c r="BD20" s="34">
        <f>-BG17</f>
        <v>0</v>
      </c>
      <c r="BE20" s="35">
        <f>-BG18</f>
        <v>0</v>
      </c>
      <c r="BF20" s="35">
        <f>-BG19</f>
        <v>0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officiels'!H21,AX!E21='Résultats officiels'!E21,'Résultats officiels'!F21=AX!F21),1,""))</f>
        <v/>
      </c>
      <c r="D21" s="71" t="str">
        <f>G16</f>
        <v>Iran</v>
      </c>
      <c r="E21" s="149"/>
      <c r="F21" s="149"/>
      <c r="G21" s="74" t="str">
        <f>D17</f>
        <v>Portugal</v>
      </c>
      <c r="H21" s="95">
        <f t="shared" si="0"/>
        <v>0</v>
      </c>
      <c r="I21" s="118"/>
      <c r="J21" s="119" t="str">
        <f>IF(OR(I19&lt;3,I18&lt;2),"TIRAGE AU SORT !!!"," ")</f>
        <v>TIRAGE AU SORT !!!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officiels'!U16=AX!U21),"E",""))</f>
        <v/>
      </c>
      <c r="R21" s="98" t="str">
        <f>IF('Résultats officiels'!O16=0,"",IF(AND(U20='Résultats officiels'!U17,'Résultats officiels'!U16=AX!U21),"A",""))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E2</v>
      </c>
      <c r="V21" s="151"/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officiels'!U19=AX!U22),"E",""))</f>
        <v/>
      </c>
      <c r="R22" s="98" t="str">
        <f>IF('Résultats officiels'!O22=0,"",IF(AND(U22='Résultats officiels'!U22,'Résultats officiels'!U23=AX!U23),"A",""))</f>
        <v/>
      </c>
      <c r="S22" s="286" t="str">
        <f>IF(O22=0,"",IF(AND(R22="A",O22='Résultats officiels'!O22),1,IF(AND(AX!R23="A",AX!O22='Résultats officiels'!O18),1,"")))</f>
        <v/>
      </c>
      <c r="T22" s="308" t="str">
        <f>IF(O22=0,"",IF(AND(R22="A",O22='Résultats officiels'!O22,V22='Résultats officiels'!V22,'Résultats officiels'!V23=AX!V23),1,IF(AND(AX!R23="A",AX!O22='Résultats officiels'!O18,AX!V22='Résultats officiels'!V19,'Résultats officiels'!V18=AX!V23),1,"")))</f>
        <v/>
      </c>
      <c r="U22" s="121" t="str">
        <f>IF(OR(I66&lt;2),"H1",T(J65))</f>
        <v>H1</v>
      </c>
      <c r="V22" s="150"/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officiels'!U18=AX!U23),"E",""))</f>
        <v/>
      </c>
      <c r="R23" s="98" t="str">
        <f>IF('Résultats officiels'!O18=0,"",IF(AND(U22='Résultats officiels'!U19,'Résultats officiels'!U18=AX!U23),"A",""))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G2</v>
      </c>
      <c r="V23" s="151"/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 t="str">
        <f>IF(H24=0,"",IF(H24='Résultats officiels'!H24,1,""))</f>
        <v/>
      </c>
      <c r="C24" s="75" t="str">
        <f>IF(H24=0,"",IF(AND(H24='Résultats officiels'!H24,AX!E24='Résultats officiels'!E24,'Résultats officiels'!F24=AX!F24),1,""))</f>
        <v/>
      </c>
      <c r="D24" s="67" t="s">
        <v>88</v>
      </c>
      <c r="E24" s="149"/>
      <c r="F24" s="149"/>
      <c r="G24" s="72" t="s">
        <v>76</v>
      </c>
      <c r="H24" s="95">
        <f t="shared" si="0"/>
        <v>0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officiels'!H25,AX!E25='Résultats officiels'!E25,'Résultats officiels'!F25=AX!F25),1,""))</f>
        <v/>
      </c>
      <c r="D25" s="68" t="s">
        <v>125</v>
      </c>
      <c r="E25" s="149"/>
      <c r="F25" s="149"/>
      <c r="G25" s="73" t="s">
        <v>126</v>
      </c>
      <c r="H25" s="95">
        <f t="shared" si="0"/>
        <v>0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0</v>
      </c>
      <c r="L25" s="104">
        <f>INDEX(AO25:AO28,MATCH(AK25,$AL25:$AL28,0))</f>
        <v>0</v>
      </c>
      <c r="M25" s="103">
        <f>INDEX(AP25:AP28,MATCH(AK25,$AL25:$AL28,0))</f>
        <v>0</v>
      </c>
      <c r="N25" s="123">
        <f>INDEX(AQ25:AQ28,MATCH(AK25,$AL25:$AL28,0))</f>
        <v>0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2</v>
      </c>
      <c r="AK25" s="19">
        <f>MIN(AL25:AL28)</f>
        <v>2.4500000000000002</v>
      </c>
      <c r="AL25" s="20">
        <f>SUM(BD25:BG25)+2.45</f>
        <v>2.4500000000000002</v>
      </c>
      <c r="AM25" s="21" t="str">
        <f>D24</f>
        <v>France</v>
      </c>
      <c r="AN25" s="22">
        <f>SUM(AR25:AU25)</f>
        <v>0</v>
      </c>
      <c r="AO25" s="23">
        <f>E24+E26+F28</f>
        <v>0</v>
      </c>
      <c r="AP25" s="22">
        <f>F24+F26+E28</f>
        <v>0</v>
      </c>
      <c r="AQ25" s="24">
        <f>AO25-AP25</f>
        <v>0</v>
      </c>
      <c r="AR25" s="22" t="s">
        <v>73</v>
      </c>
      <c r="AS25" s="22">
        <f>IF(ISBLANK(E24),0,IF(E24&gt;F24,3,IF(E24=F24,1,0)))</f>
        <v>0</v>
      </c>
      <c r="AT25" s="22">
        <f>IF(ISBLANK(E26),0,IF(E26&gt;F26,3,IF(E26=F26,1,0)))</f>
        <v>0</v>
      </c>
      <c r="AU25" s="22">
        <f>IF(ISBLANK(F28),0,IF(F28&gt;E28,3,IF(F28=E28,1,0)))</f>
        <v>0</v>
      </c>
      <c r="AV25" s="23" t="s">
        <v>73</v>
      </c>
      <c r="AW25" s="22" t="b">
        <f>(10*(AQ25-AQ26)+AO25-AO26&gt;0)</f>
        <v>0</v>
      </c>
      <c r="AX25" s="22" t="b">
        <f>10*(AQ25-AQ27)+AO25-AO27&gt;0</f>
        <v>0</v>
      </c>
      <c r="AY25" s="24" t="b">
        <f>10*(AQ25-AQ28)+AO25-AO28&gt;0</f>
        <v>0</v>
      </c>
      <c r="AZ25" s="23">
        <f>10000*(AS25+AT25)+(E26-F26+E24-F24)*100+(E26+E24)</f>
        <v>0</v>
      </c>
      <c r="BA25" s="22">
        <f>10000*(AS25+AU25)+(E24-F24+F28-E28)*100+(E24+F28)</f>
        <v>0</v>
      </c>
      <c r="BB25" s="22">
        <f>10000*(AT25+AU25)+(F28-E28+E26-F26)*100+(F28+E26)</f>
        <v>0</v>
      </c>
      <c r="BC25" s="24" t="s">
        <v>73</v>
      </c>
      <c r="BD25" s="23" t="s">
        <v>73</v>
      </c>
      <c r="BE25" s="25">
        <f>IF($AN25&gt;$AN26,-0.5,IF($AN26&gt;$AN25,0.5,IF(AW25,-0.5,IF(AV26,0.5,BU25))))</f>
        <v>0</v>
      </c>
      <c r="BF25" s="25">
        <f>IF($AN25&gt;$AN27,-0.5,IF($AN27&gt;$AN25,0.5,IF(AX25,-0.5,IF(AV27,0.5,BV25))))</f>
        <v>0</v>
      </c>
      <c r="BG25" s="26">
        <f>IF($AN25&gt;$AN28,-0.5,IF($AN28&gt;$AN25,0.5,IF(AY25,-0.5,IF(AV28,0.5,BW25))))</f>
        <v>0</v>
      </c>
      <c r="BH25" s="27" t="b">
        <f>AND(AND(AN25=AN26,AN26=AN27,AN27=AN28),AND(AO25=AO26,AO26=AO27,AO27=AO28),AND(AP25=AP26,AP26=AP27,AP27=AP28))</f>
        <v>1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0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 t="str">
        <f>IF(H26=0,"",IF(H26='Résultats officiels'!H26,1,""))</f>
        <v/>
      </c>
      <c r="C26" s="75" t="str">
        <f>IF(H26=0,"",IF(AND(H26='Résultats officiels'!H26,AX!E26='Résultats officiels'!E26,'Résultats officiels'!F26=AX!F26),1,""))</f>
        <v/>
      </c>
      <c r="D26" s="68" t="str">
        <f>D24</f>
        <v>France</v>
      </c>
      <c r="E26" s="149"/>
      <c r="F26" s="149"/>
      <c r="G26" s="73" t="str">
        <f>D25</f>
        <v>Pérou</v>
      </c>
      <c r="H26" s="95">
        <f t="shared" si="0"/>
        <v>0</v>
      </c>
      <c r="I26" s="106">
        <f>AI26</f>
        <v>1</v>
      </c>
      <c r="J26" s="124" t="str">
        <f>INDEX(AM25:AM28,MATCH(AK26,$AL25:$AL28,0))</f>
        <v>Australie</v>
      </c>
      <c r="K26" s="108">
        <f>INDEX(AN25:AN28,MATCH(AK26,$AL25:$AL28,0))</f>
        <v>0</v>
      </c>
      <c r="L26" s="109">
        <f>INDEX(AO25:AO28,MATCH(AK26,$AL25:$AL28,0))</f>
        <v>0</v>
      </c>
      <c r="M26" s="108">
        <f>INDEX(AP25:AP28,MATCH(AK26,$AL25:$AL28,0))</f>
        <v>0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officiels'!U28=AX!U26),"E",""))</f>
        <v/>
      </c>
      <c r="R26" s="98" t="str">
        <f>IF('Résultats officiels'!O26=0,"",IF(AND(U26='Résultats officiels'!U26,'Résultats officiels'!U27=AX!U27),"A",""))</f>
        <v/>
      </c>
      <c r="S26" s="286" t="str">
        <f>IF(O26=0,"",IF(AND(R26="A",O26='Résultats officiels'!O26),1,IF(AND(AX!R27="A",AX!O26='Résultats officiels'!O28),1,"")))</f>
        <v/>
      </c>
      <c r="T26" s="287" t="str">
        <f>IF(O26=0,"",IF(AND(R26="A",O26='Résultats officiels'!O26,V26='Résultats officiels'!V26,'Résultats officiels'!V27=AX!V27),1,IF(AND(AX!R27="A",AX!O26='Résultats officiels'!O28,AX!V26='Résultats officiels'!V28,'Résultats officiels'!V29=AX!V27),1,"")))</f>
        <v/>
      </c>
      <c r="U26" s="125" t="str">
        <f>IF(100*V8+W8&gt;100*V9+W9,U8,IF(100*V8+W8&lt;100*V9+W9,U9,CONCATENATE(U8," ou ",U9)))</f>
        <v>A1 ou B2</v>
      </c>
      <c r="V26" s="150"/>
      <c r="W26" s="100"/>
      <c r="X26" s="95">
        <f>IF(100*V8+W8&gt;100*V9+W9,1,IF(100*V8+W8&lt;100*V9+W9,1,0))</f>
        <v>0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1</v>
      </c>
      <c r="AJ26" s="18">
        <f>ROUND(AK26,0)</f>
        <v>2</v>
      </c>
      <c r="AK26" s="19">
        <f>MAX(MIN(AL25:AL27),MIN(AL25,AL26,AL28),MIN(AL25,AL27,AL28),MIN(AL26:AL28))</f>
        <v>2.46</v>
      </c>
      <c r="AL26" s="28">
        <f>SUM(BD26:BG26)+2.46</f>
        <v>2.46</v>
      </c>
      <c r="AM26" s="21" t="str">
        <f>G24</f>
        <v>Australie</v>
      </c>
      <c r="AN26" s="22">
        <f>SUM(AR26:AU26)</f>
        <v>0</v>
      </c>
      <c r="AO26" s="23">
        <f>F24+F27+E29</f>
        <v>0</v>
      </c>
      <c r="AP26" s="22">
        <f>E24+E27+F29</f>
        <v>0</v>
      </c>
      <c r="AQ26" s="24">
        <f>AO26-AP26</f>
        <v>0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0</v>
      </c>
      <c r="BA26" s="22">
        <f>10000*(AR26+AU26)+(F24-E24+F27-E27)*100+(F24+F27)</f>
        <v>0</v>
      </c>
      <c r="BB26" s="22" t="s">
        <v>73</v>
      </c>
      <c r="BC26" s="24">
        <f>10000*(AT26+AU26)+(F27-E27+E29-F29)*100+(F27+E29)</f>
        <v>0</v>
      </c>
      <c r="BD26" s="29">
        <f>-BE25</f>
        <v>0</v>
      </c>
      <c r="BE26" s="22" t="s">
        <v>73</v>
      </c>
      <c r="BF26" s="25">
        <f>IF($AN26&gt;$AN27,-0.5,IF($AN27&gt;$AN26,0.5,IF(AX26,-0.5,IF(AW27,0.5,BV26))))</f>
        <v>0</v>
      </c>
      <c r="BG26" s="26">
        <f>IF($AN26&gt;$AN28,-0.5,IF($AN28&gt;$AN26,0.5,IF(AY26,-0.5,IF(AW28,0.5,BW26))))</f>
        <v>0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officiels'!H27,AX!E27='Résultats officiels'!E27,'Résultats officiels'!F27=AX!F27),1,""))</f>
        <v/>
      </c>
      <c r="D27" s="68" t="str">
        <f>G25</f>
        <v>Danemark</v>
      </c>
      <c r="E27" s="149"/>
      <c r="F27" s="149"/>
      <c r="G27" s="73" t="str">
        <f>G24</f>
        <v>Australie</v>
      </c>
      <c r="H27" s="95">
        <f t="shared" si="0"/>
        <v>0</v>
      </c>
      <c r="I27" s="106">
        <f>AI27</f>
        <v>1</v>
      </c>
      <c r="J27" s="68" t="str">
        <f>INDEX(AM25:AM28,MATCH(AK27,$AL25:$AL28,0))</f>
        <v>Pérou</v>
      </c>
      <c r="K27" s="111">
        <f>INDEX(AN25:AN28,MATCH(AK27,$AL25:$AL28,0))</f>
        <v>0</v>
      </c>
      <c r="L27" s="112">
        <f>INDEX(AO25:AO28,MATCH(AK27,$AL25:$AL28,0))</f>
        <v>0</v>
      </c>
      <c r="M27" s="111">
        <f>INDEX(AP25:AP28,MATCH(AK27,$AL25:$AL28,0))</f>
        <v>0</v>
      </c>
      <c r="N27" s="113">
        <f>INDEX(AQ25:AQ28,MATCH(AK27,$AL25:$AL28,0))</f>
        <v>0</v>
      </c>
      <c r="O27" s="293"/>
      <c r="P27" s="293"/>
      <c r="Q27" s="97" t="str">
        <f>IF(AND('Résultats officiels'!O26&gt;0,U27='Résultats officiels'!U27),"E",IF(AND('Résultats officiels'!O28&gt;0,'Résultats officiels'!U29=AX!U27),"E",""))</f>
        <v/>
      </c>
      <c r="R27" s="98" t="str">
        <f>IF('Résultats officiels'!O28=0,"",IF(AND(U26='Résultats officiels'!U28,'Résultats officiels'!U29=AX!U27),"A",""))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C1 ou D2</v>
      </c>
      <c r="V27" s="151"/>
      <c r="W27" s="100"/>
      <c r="X27" s="95">
        <f>IF(100*V10+W10&gt;100*V11+W11,1,IF(100*V10+W10&lt;100*V11+W11,1,0))</f>
        <v>0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1</v>
      </c>
      <c r="AJ27" s="18">
        <f>ROUND(AK27,0)</f>
        <v>2</v>
      </c>
      <c r="AK27" s="19">
        <f>MIN(MAX(AL25:AL27),MAX(AL25,AL26,AL28),MAX(AL25,AL27,AL28),MAX(AL26:AL28))</f>
        <v>2.4700000000000002</v>
      </c>
      <c r="AL27" s="28">
        <f>SUM(BD27:BG27)+2.47</f>
        <v>2.4700000000000002</v>
      </c>
      <c r="AM27" s="21" t="str">
        <f>D25</f>
        <v>Pérou</v>
      </c>
      <c r="AN27" s="22">
        <f>SUM(AR27:AU27)</f>
        <v>0</v>
      </c>
      <c r="AO27" s="23">
        <f>E25+F26+F29</f>
        <v>0</v>
      </c>
      <c r="AP27" s="22">
        <f>F25+E26+E29</f>
        <v>0</v>
      </c>
      <c r="AQ27" s="24">
        <f>AO27-AP27</f>
        <v>0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0</v>
      </c>
      <c r="BA27" s="22" t="s">
        <v>73</v>
      </c>
      <c r="BB27" s="22">
        <f>10000*(AR27+AU27)+(E25-F25+F26-E26)*100+(E25+F26)</f>
        <v>0</v>
      </c>
      <c r="BC27" s="24">
        <f>10000*(AS27+AU27)+(E25-F25+F29-E29)*100+(E25+F29)</f>
        <v>0</v>
      </c>
      <c r="BD27" s="29">
        <f>-BF25</f>
        <v>0</v>
      </c>
      <c r="BE27" s="25">
        <f>-BF26</f>
        <v>0</v>
      </c>
      <c r="BF27" s="25" t="s">
        <v>73</v>
      </c>
      <c r="BG27" s="26">
        <f>IF($AN27&gt;$AN28,-0.5,IF($AN28&gt;$AN27,0.5,IF(AY27,-0.5,IF(AX28,0.5,BW27))))</f>
        <v>0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officiels'!H28,AX!E28='Résultats officiels'!E28,'Résultats officiels'!F28=AX!F28),1,""))</f>
        <v/>
      </c>
      <c r="D28" s="68" t="str">
        <f>G25</f>
        <v>Danemark</v>
      </c>
      <c r="E28" s="149"/>
      <c r="F28" s="149"/>
      <c r="G28" s="73" t="str">
        <f>D24</f>
        <v>France</v>
      </c>
      <c r="H28" s="95">
        <f t="shared" si="0"/>
        <v>0</v>
      </c>
      <c r="I28" s="114">
        <f>AI28</f>
        <v>1</v>
      </c>
      <c r="J28" s="71" t="str">
        <f>INDEX(AM25:AM28,MATCH(AK28,$AL25:$AL28,0))</f>
        <v>Danemark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0</v>
      </c>
      <c r="N28" s="117">
        <f>INDEX(AQ25:AQ28,MATCH(AK28,$AL25:$AL28,0))</f>
        <v>0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officiels'!U26=AX!U28),"E",""))</f>
        <v/>
      </c>
      <c r="R28" s="98" t="str">
        <f>IF('Résultats officiels'!O28=0,"",IF(AND(U28='Résultats officiels'!U28,'Résultats officiels'!U29=AX!U29),"A",""))</f>
        <v/>
      </c>
      <c r="S28" s="286" t="str">
        <f>IF(O28=0,"",IF(AND(R28="A",O28='Résultats officiels'!O28),1,IF(AND(AX!R29="A",AX!O28='Résultats officiels'!O26),1,"")))</f>
        <v/>
      </c>
      <c r="T28" s="287" t="str">
        <f>IF(O28=0,"",IF(AND(R28="A",O28='Résultats officiels'!O28,V28='Résultats officiels'!V28,'Résultats officiels'!V29=AX!V29),1,IF(AND(AX!R29="A",AX!O28='Résultats officiels'!O26,AX!V28='Résultats officiels'!V26,'Résultats officiels'!V27=AX!V29),1,"")))</f>
        <v/>
      </c>
      <c r="U28" s="125" t="str">
        <f>IF(100*V12+W12&gt;100*V13+W13,U12,IF(100*V12+W12&lt;100*V13+W13,U13,CONCATENATE(U12," ou ",U13)))</f>
        <v>B1 ou A2</v>
      </c>
      <c r="V28" s="150"/>
      <c r="W28" s="100"/>
      <c r="X28" s="95">
        <f>IF(100*V12+W12&gt;100*V13+W13,1,IF(100*V12+W12&lt;100*V13+W13,1,0))</f>
        <v>0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1</v>
      </c>
      <c r="AJ28" s="18">
        <f>ROUND(AK28,0)</f>
        <v>2</v>
      </c>
      <c r="AK28" s="19">
        <f>MAX(AL25:AL28)</f>
        <v>2.48</v>
      </c>
      <c r="AL28" s="30">
        <f>SUM(BD28:BG28)+2.48</f>
        <v>2.48</v>
      </c>
      <c r="AM28" s="31" t="str">
        <f>G25</f>
        <v>Danemark</v>
      </c>
      <c r="AN28" s="27">
        <f>SUM(AR28:AU28)</f>
        <v>0</v>
      </c>
      <c r="AO28" s="32">
        <f>F25+E27+E28</f>
        <v>0</v>
      </c>
      <c r="AP28" s="27">
        <f>E25+F27+F28</f>
        <v>0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0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0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0</v>
      </c>
      <c r="BB28" s="27">
        <f>10000*(AR28+AT28)+(E28-F28+F25-E25)*100+(E28+F25)</f>
        <v>0</v>
      </c>
      <c r="BC28" s="33">
        <f>10000*(AS28+AT28)+(E27-F27+F25-E25)*100+(E27+F25)</f>
        <v>0</v>
      </c>
      <c r="BD28" s="34">
        <f>-BG25</f>
        <v>0</v>
      </c>
      <c r="BE28" s="35">
        <f>-BG26</f>
        <v>0</v>
      </c>
      <c r="BF28" s="35">
        <f>-BG27</f>
        <v>0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officiels'!H29,AX!E29='Résultats officiels'!E29,'Résultats officiels'!F29=AX!F29),1,""))</f>
        <v/>
      </c>
      <c r="D29" s="71" t="str">
        <f>G24</f>
        <v>Australie</v>
      </c>
      <c r="E29" s="149"/>
      <c r="F29" s="149"/>
      <c r="G29" s="74" t="str">
        <f>D25</f>
        <v>Pérou</v>
      </c>
      <c r="H29" s="95">
        <f t="shared" si="0"/>
        <v>0</v>
      </c>
      <c r="I29" s="118"/>
      <c r="J29" s="119" t="str">
        <f>IF(OR(I27&lt;3,I26&lt;2),"TIRAGE AU SORT !!!"," ")</f>
        <v>TIRAGE AU SORT !!!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officiels'!U27=AX!U29),"E",""))</f>
        <v/>
      </c>
      <c r="R29" s="98" t="str">
        <f>IF('Résultats officiels'!O26=0,"",IF(AND(U28='Résultats officiels'!U26,'Résultats officiels'!U27=AX!U29),"A",""))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D1 ou C2</v>
      </c>
      <c r="V29" s="151"/>
      <c r="W29" s="100"/>
      <c r="X29" s="95">
        <f>IF(100*V14+W14&gt;100*V15+W15,1,IF(100*V14+W14&lt;100*V15+W15,1,0))</f>
        <v>0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officiels'!U32=AX!U30),"E",""))</f>
        <v/>
      </c>
      <c r="R30" s="98" t="str">
        <f>IF('Résultats officiels'!O30=0,"",IF(AND(U30='Résultats officiels'!U30,'Résultats officiels'!U31=AX!U31),"A",""))</f>
        <v/>
      </c>
      <c r="S30" s="286" t="str">
        <f>IF(O30=0,"",IF(AND(R30="A",O30='Résultats officiels'!O30),1,IF(AND(AX!R31="A",AX!O30='Résultats officiels'!O32),1,"")))</f>
        <v/>
      </c>
      <c r="T30" s="287" t="str">
        <f>IF(O30=0,"",IF(AND(R30="A",O30='Résultats officiels'!O30,V30='Résultats officiels'!V30,'Résultats officiels'!V31=AX!V31),1,IF(AND(AX!R31="A",AX!O30='Résultats officiels'!O32,AX!V30='Résultats officiels'!V32,'Résultats officiels'!V33=AX!V31),1,"")))</f>
        <v/>
      </c>
      <c r="U30" s="125" t="str">
        <f>IF(100*V16+W16&gt;100*V17+W17,U16,IF(100*V16+W16&lt;100*V17+W17,U17,CONCATENATE(U16," ou ",U17)))</f>
        <v>E1 ou F2</v>
      </c>
      <c r="V30" s="150"/>
      <c r="W30" s="100"/>
      <c r="X30" s="95">
        <f>IF(100*V16+W16&gt;100*V17+W17,1,IF(100*V16+W16&lt;100*V17+W17,1,0))</f>
        <v>0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officiels'!U33=AX!U31),"E",""))</f>
        <v/>
      </c>
      <c r="R31" s="98" t="str">
        <f>IF('Résultats officiels'!O32=0,"",IF(AND(U30='Résultats officiels'!U32,'Résultats officiels'!U33=AX!U31),"A",""))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G1 ou H2</v>
      </c>
      <c r="V31" s="151"/>
      <c r="W31" s="100"/>
      <c r="X31" s="95">
        <f>IF(100*V18+W18&gt;100*V19+W19,1,IF(100*V18+W18&lt;100*V19+W19,1,0))</f>
        <v>0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officiels'!H32,AX!E32='Résultats officiels'!E32,'Résultats officiels'!F32=AX!F32),1,""))</f>
        <v/>
      </c>
      <c r="D32" s="67" t="s">
        <v>94</v>
      </c>
      <c r="E32" s="217"/>
      <c r="F32" s="217"/>
      <c r="G32" s="72" t="s">
        <v>127</v>
      </c>
      <c r="H32" s="95">
        <f t="shared" si="0"/>
        <v>0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officiels'!U30=AX!U32),"E",""))</f>
        <v/>
      </c>
      <c r="R32" s="98" t="str">
        <f>IF('Résultats officiels'!O32=0,"",IF(AND(U32='Résultats officiels'!U32,'Résultats officiels'!U33=AX!U33),"A",""))</f>
        <v/>
      </c>
      <c r="S32" s="286" t="str">
        <f>IF(O32=0,"",IF(AND(R32="A",O32='Résultats officiels'!O32),1,IF(AND(AX!R33="A",AX!O32='Résultats officiels'!O30),1,"")))</f>
        <v/>
      </c>
      <c r="T32" s="287" t="str">
        <f>IF(O32=0,"",IF(AND(R32="A",O32='Résultats officiels'!O32,V32='Résultats officiels'!V32,'Résultats officiels'!V33=AX!V33),1,IF(AND(AX!R33="A",AX!O32='Résultats officiels'!O30,AX!V32='Résultats officiels'!V30,'Résultats officiels'!V31=AX!V33),1,"")))</f>
        <v/>
      </c>
      <c r="U32" s="125" t="str">
        <f>IF(100*V20+W20&gt;100*V21+W21,U20,IF(100*V20+W20&lt;100*V21+W21,U21,CONCATENATE(U20," ou ",U21)))</f>
        <v>F1 ou E2</v>
      </c>
      <c r="V32" s="150"/>
      <c r="W32" s="100"/>
      <c r="X32" s="95">
        <f>IF(100*V20+W20&gt;100*V21+W21,1,IF(100*V20+W20&lt;100*V21+W21,1,0))</f>
        <v>0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officiels'!H33,AX!E33='Résultats officiels'!E33,'Résultats officiels'!F33=AX!F33),1,""))</f>
        <v/>
      </c>
      <c r="D33" s="68" t="s">
        <v>37</v>
      </c>
      <c r="E33" s="217"/>
      <c r="F33" s="217"/>
      <c r="G33" s="73" t="s">
        <v>97</v>
      </c>
      <c r="H33" s="95">
        <f t="shared" si="0"/>
        <v>0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0</v>
      </c>
      <c r="L33" s="104">
        <f>INDEX(AO33:AO36,MATCH(AK33,$AL33:$AL36,0))</f>
        <v>0</v>
      </c>
      <c r="M33" s="103">
        <f>INDEX(AP33:AP36,MATCH(AK33,$AL33:$AL36,0))</f>
        <v>0</v>
      </c>
      <c r="N33" s="123">
        <f>INDEX(AQ33:AQ36,MATCH(AK33,$AL33:$AL36,0))</f>
        <v>0</v>
      </c>
      <c r="O33" s="293"/>
      <c r="P33" s="293"/>
      <c r="Q33" s="97" t="str">
        <f>IF(AND('Résultats officiels'!O32&gt;0,U33='Résultats officiels'!U33),"E",IF(AND('Résultats officiels'!O30&gt;0,'Résultats officiels'!U31=AX!U33),"E",""))</f>
        <v/>
      </c>
      <c r="R33" s="98" t="str">
        <f>IF('Résultats officiels'!O30=0,"",IF(AND(U32='Résultats officiels'!U30,'Résultats officiels'!U31=AX!U33),"A",""))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H1 ou G2</v>
      </c>
      <c r="V33" s="151"/>
      <c r="W33" s="100"/>
      <c r="X33" s="95">
        <f>IF(100*V22+W22&gt;100*V23+W23,1,IF(100*V22+W22&lt;100*V23+W23,1,0))</f>
        <v>0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2</v>
      </c>
      <c r="AK33" s="19">
        <f>MIN(AL33:AL36)</f>
        <v>2.4500000000000002</v>
      </c>
      <c r="AL33" s="20">
        <f>SUM(BD33:BG33)+2.45</f>
        <v>2.4500000000000002</v>
      </c>
      <c r="AM33" s="21" t="str">
        <f>D32</f>
        <v>Argentine</v>
      </c>
      <c r="AN33" s="22">
        <f>SUM(AR33:AU33)</f>
        <v>0</v>
      </c>
      <c r="AO33" s="23">
        <f>E32+E34+F36</f>
        <v>0</v>
      </c>
      <c r="AP33" s="22">
        <f>F32+F34+E36</f>
        <v>0</v>
      </c>
      <c r="AQ33" s="24">
        <f>AO33-AP33</f>
        <v>0</v>
      </c>
      <c r="AR33" s="22" t="s">
        <v>73</v>
      </c>
      <c r="AS33" s="22">
        <f>IF(ISBLANK(E32),0,IF(E32&gt;F32,3,IF(E32=F32,1,0)))</f>
        <v>0</v>
      </c>
      <c r="AT33" s="22">
        <f>IF(ISBLANK(E34),0,IF(E34&gt;F34,3,IF(E34=F34,1,0)))</f>
        <v>0</v>
      </c>
      <c r="AU33" s="22">
        <f>IF(ISBLANK(F36),0,IF(F36&gt;E36,3,IF(F36=E36,1,0)))</f>
        <v>0</v>
      </c>
      <c r="AV33" s="23" t="s">
        <v>73</v>
      </c>
      <c r="AW33" s="22" t="b">
        <f>(10*(AQ33-AQ34)+AO33-AO34&gt;0)</f>
        <v>0</v>
      </c>
      <c r="AX33" s="22" t="b">
        <f>10*(AQ33-AQ35)+AO33-AO35&gt;0</f>
        <v>0</v>
      </c>
      <c r="AY33" s="24" t="b">
        <f>10*(AQ33-AQ36)+AO33-AO36&gt;0</f>
        <v>0</v>
      </c>
      <c r="AZ33" s="23">
        <f>10000*(AS33+AT33)+(E34-F34+E32-F32)*100+(E34+E32)</f>
        <v>0</v>
      </c>
      <c r="BA33" s="22">
        <f>10000*(AS33+AU33)+(E32-F32+F36-E36)*100+(E32+F36)</f>
        <v>0</v>
      </c>
      <c r="BB33" s="22">
        <f>10000*(AT33+AU33)+(F36-E36+E34-F34)*100+(F36+E34)</f>
        <v>0</v>
      </c>
      <c r="BC33" s="24" t="s">
        <v>73</v>
      </c>
      <c r="BD33" s="23" t="s">
        <v>73</v>
      </c>
      <c r="BE33" s="25">
        <f>IF($AN33&gt;$AN34,-0.5,IF($AN34&gt;$AN33,0.5,IF(AW33,-0.5,IF(AV34,0.5,BU33))))</f>
        <v>0</v>
      </c>
      <c r="BF33" s="25">
        <f>IF($AN33&gt;$AN35,-0.5,IF($AN35&gt;$AN33,0.5,IF(AX33,-0.5,IF(AV35,0.5,BV33))))</f>
        <v>0</v>
      </c>
      <c r="BG33" s="26">
        <f>IF($AN33&gt;$AN36,-0.5,IF($AN36&gt;$AN33,0.5,IF(AY33,-0.5,IF(AV36,0.5,BW33))))</f>
        <v>0</v>
      </c>
      <c r="BH33" s="27" t="b">
        <f>AND(AND(AN33=AN34,AN34=AN35,AN35=AN36),AND(AO33=AO34,AO34=AO35,AO35=AO36),AND(AP33=AP34,AP34=AP35,AP35=AP36))</f>
        <v>1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0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officiels'!H34,AX!E34='Résultats officiels'!E34,'Résultats officiels'!F34=AX!F34),1,""))</f>
        <v/>
      </c>
      <c r="D34" s="68" t="str">
        <f>D32</f>
        <v>Argentine</v>
      </c>
      <c r="E34" s="149"/>
      <c r="F34" s="149"/>
      <c r="G34" s="73" t="str">
        <f>D33</f>
        <v>Croatie</v>
      </c>
      <c r="H34" s="95">
        <f t="shared" si="0"/>
        <v>0</v>
      </c>
      <c r="I34" s="106">
        <f>AI34</f>
        <v>1</v>
      </c>
      <c r="J34" s="124" t="str">
        <f>INDEX(AM33:AM36,MATCH(AK34,$AL33:$AL36,0))</f>
        <v>Islande</v>
      </c>
      <c r="K34" s="108">
        <f>INDEX(AN33:AN36,MATCH(AK34,$AL33:$AL36,0))</f>
        <v>0</v>
      </c>
      <c r="L34" s="109">
        <f>INDEX(AO33:AO36,MATCH(AK34,$AL33:$AL36,0))</f>
        <v>0</v>
      </c>
      <c r="M34" s="108">
        <f>INDEX(AP33:AP36,MATCH(AK34,$AL33:$AL36,0))</f>
        <v>0</v>
      </c>
      <c r="N34" s="110">
        <f>INDEX(AQ33:AQ36,MATCH(AK34,$AL33:$AL36,0))</f>
        <v>0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1</v>
      </c>
      <c r="AJ34" s="18">
        <f>ROUND(AK34,0)</f>
        <v>2</v>
      </c>
      <c r="AK34" s="19">
        <f>MAX(MIN(AL33:AL35),MIN(AL33,AL34,AL36),MIN(AL33,AL35,AL36),MIN(AL34:AL36))</f>
        <v>2.46</v>
      </c>
      <c r="AL34" s="28">
        <f>SUM(BD34:BG34)+2.46</f>
        <v>2.46</v>
      </c>
      <c r="AM34" s="21" t="str">
        <f>G32</f>
        <v>Islande</v>
      </c>
      <c r="AN34" s="22">
        <f>SUM(AR34:AU34)</f>
        <v>0</v>
      </c>
      <c r="AO34" s="23">
        <f>F32+F35+E37</f>
        <v>0</v>
      </c>
      <c r="AP34" s="22">
        <f>E32+E35+F37</f>
        <v>0</v>
      </c>
      <c r="AQ34" s="24">
        <f>AO34-AP34</f>
        <v>0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0</v>
      </c>
      <c r="BA34" s="22">
        <f>10000*(AR34+AU34)+(F32-E32+F35-E35)*100+(F32+F35)</f>
        <v>0</v>
      </c>
      <c r="BB34" s="22" t="s">
        <v>73</v>
      </c>
      <c r="BC34" s="24">
        <f>10000*(AT34+AU34)+(F35-E35+E37-F37)*100+(F35+E37)</f>
        <v>0</v>
      </c>
      <c r="BD34" s="29">
        <f>-BE33</f>
        <v>0</v>
      </c>
      <c r="BE34" s="22" t="s">
        <v>73</v>
      </c>
      <c r="BF34" s="25">
        <f>IF($AN34&gt;$AN35,-0.5,IF($AN35&gt;$AN34,0.5,IF(AX34,-0.5,IF(AW35,0.5,BV34))))</f>
        <v>0</v>
      </c>
      <c r="BG34" s="26">
        <f>IF($AN34&gt;$AN36,-0.5,IF($AN36&gt;$AN34,0.5,IF(AY34,-0.5,IF(AW36,0.5,BW34))))</f>
        <v>0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officiels'!H35,AX!E35='Résultats officiels'!E35,'Résultats officiels'!F35=AX!F35),1,""))</f>
        <v/>
      </c>
      <c r="D35" s="68" t="str">
        <f>G33</f>
        <v>Nigéria</v>
      </c>
      <c r="E35" s="149"/>
      <c r="F35" s="149"/>
      <c r="G35" s="73" t="str">
        <f>G32</f>
        <v>Islande</v>
      </c>
      <c r="H35" s="95">
        <f t="shared" si="0"/>
        <v>0</v>
      </c>
      <c r="I35" s="106">
        <f>AI35</f>
        <v>1</v>
      </c>
      <c r="J35" s="68" t="str">
        <f>INDEX(AM33:AM36,MATCH(AK35,$AL33:$AL36,0))</f>
        <v>Croatie</v>
      </c>
      <c r="K35" s="111">
        <f>INDEX(AN33:AN36,MATCH(AK35,$AL33:$AL36,0))</f>
        <v>0</v>
      </c>
      <c r="L35" s="112">
        <f>INDEX(AO33:AO36,MATCH(AK35,$AL33:$AL36,0))</f>
        <v>0</v>
      </c>
      <c r="M35" s="111">
        <f>INDEX(AP33:AP36,MATCH(AK35,$AL33:$AL36,0))</f>
        <v>0</v>
      </c>
      <c r="N35" s="113">
        <f>INDEX(AQ33:AQ36,MATCH(AK35,$AL33:$AL36,0))</f>
        <v>0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1</v>
      </c>
      <c r="AJ35" s="18">
        <f>ROUND(AK35,0)</f>
        <v>2</v>
      </c>
      <c r="AK35" s="19">
        <f>MIN(MAX(AL33:AL35),MAX(AL33,AL34,AL36),MAX(AL33,AL35,AL36),MAX(AL34:AL36))</f>
        <v>2.4700000000000002</v>
      </c>
      <c r="AL35" s="28">
        <f>SUM(BD35:BG35)+2.47</f>
        <v>2.4700000000000002</v>
      </c>
      <c r="AM35" s="21" t="str">
        <f>D33</f>
        <v>Croatie</v>
      </c>
      <c r="AN35" s="22">
        <f>SUM(AR35:AU35)</f>
        <v>0</v>
      </c>
      <c r="AO35" s="23">
        <f>E33+F34+F37</f>
        <v>0</v>
      </c>
      <c r="AP35" s="22">
        <f>F33+E34+E37</f>
        <v>0</v>
      </c>
      <c r="AQ35" s="24">
        <f>AO35-AP35</f>
        <v>0</v>
      </c>
      <c r="AR35" s="22">
        <f>IF(ISBLANK(F34),0,IF(AT33=3,0,IF(AT33=1,1,3)))</f>
        <v>0</v>
      </c>
      <c r="AS35" s="22">
        <f>IF(ISBLANK(F37),0,IF(F37&gt;E37,3,IF(F37=E37,1,0)))</f>
        <v>0</v>
      </c>
      <c r="AT35" s="22" t="s">
        <v>73</v>
      </c>
      <c r="AU35" s="22">
        <f>IF(ISBLANK(E33),0,IF(E33&gt;F33,3,IF(E33=F33,1,0)))</f>
        <v>0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0</v>
      </c>
      <c r="BA35" s="22" t="s">
        <v>73</v>
      </c>
      <c r="BB35" s="22">
        <f>10000*(AR35+AU35)+(E33-F33+F34-E34)*100+(E33+F34)</f>
        <v>0</v>
      </c>
      <c r="BC35" s="24">
        <f>10000*(AS35+AU35)+(E33-F33+F37-E37)*100+(E33+F37)</f>
        <v>0</v>
      </c>
      <c r="BD35" s="29">
        <f>-BF33</f>
        <v>0</v>
      </c>
      <c r="BE35" s="25">
        <f>-BF34</f>
        <v>0</v>
      </c>
      <c r="BF35" s="25" t="s">
        <v>73</v>
      </c>
      <c r="BG35" s="26">
        <f>IF($AN35&gt;$AN36,-0.5,IF($AN36&gt;$AN35,0.5,IF(AY35,-0.5,IF(AX36,0.5,BW35))))</f>
        <v>0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 t="str">
        <f>IF(H36=0,"",IF(H36='Résultats officiels'!H36,1,""))</f>
        <v/>
      </c>
      <c r="C36" s="75" t="str">
        <f>IF(H36=0,"",IF(AND(H36='Résultats officiels'!H36,AX!E36='Résultats officiels'!E36,'Résultats officiels'!F36=AX!F36),1,""))</f>
        <v/>
      </c>
      <c r="D36" s="68" t="str">
        <f>G33</f>
        <v>Nigéria</v>
      </c>
      <c r="E36" s="149"/>
      <c r="F36" s="149"/>
      <c r="G36" s="73" t="str">
        <f>D32</f>
        <v>Argentine</v>
      </c>
      <c r="H36" s="95">
        <f t="shared" si="0"/>
        <v>0</v>
      </c>
      <c r="I36" s="114">
        <f>AI36</f>
        <v>1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0</v>
      </c>
      <c r="M36" s="115">
        <f>INDEX(AP33:AP36,MATCH(AK36,$AL33:$AL36,0))</f>
        <v>0</v>
      </c>
      <c r="N36" s="117">
        <f>INDEX(AQ33:AQ36,MATCH(AK36,$AL33:$AL36,0))</f>
        <v>0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officiels'!U38=AX!U36),"E",""))</f>
        <v/>
      </c>
      <c r="R36" s="98" t="str">
        <f>IF('Résultats officiels'!O36=0,"",IF(AND(U36='Résultats officiels'!U36,'Résultats officiels'!U37=AX!U37),"A",""))</f>
        <v/>
      </c>
      <c r="S36" s="286" t="str">
        <f>IF(O36=0,"",IF(AND(R36="A",O36='Résultats officiels'!O36),1,IF(AND(AX!R37="A",AX!O36='Résultats officiels'!O38),1,"")))</f>
        <v/>
      </c>
      <c r="T36" s="297" t="str">
        <f>IF(O36=0,"",IF(AND(R36="A",O36='Résultats officiels'!O36,V36='Résultats officiels'!V36,'Résultats officiels'!V37=AX!V37),1,IF(AND(AX!R37="A",AX!O36='Résultats officiels'!O38,AX!V36='Résultats officiels'!V38,'Résultats officiels'!V39=AX!V37),1,"")))</f>
        <v/>
      </c>
      <c r="U36" s="128" t="str">
        <f>IF(100*V26+W26&gt;100*V27+W27,U26,IF(100*V26+W26&lt;100*V27+W27,U27,IF(X27*X26=1,"-",CONCATENATE(U26," ou ",U27))))</f>
        <v>A1 ou B2 ou C1 ou D2</v>
      </c>
      <c r="V36" s="150"/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1</v>
      </c>
      <c r="AJ36" s="18">
        <f>ROUND(AK36,0)</f>
        <v>2</v>
      </c>
      <c r="AK36" s="19">
        <f>MAX(AL33:AL36)</f>
        <v>2.48</v>
      </c>
      <c r="AL36" s="30">
        <f>SUM(BD36:BG36)+2.48</f>
        <v>2.48</v>
      </c>
      <c r="AM36" s="31" t="str">
        <f>G33</f>
        <v>Nigéria</v>
      </c>
      <c r="AN36" s="27">
        <f>SUM(AR36:AU36)</f>
        <v>0</v>
      </c>
      <c r="AO36" s="32">
        <f>F33+E35+E36</f>
        <v>0</v>
      </c>
      <c r="AP36" s="27">
        <f>E33+F35+F36</f>
        <v>0</v>
      </c>
      <c r="AQ36" s="33">
        <f>AO36-AP36</f>
        <v>0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0</v>
      </c>
      <c r="BB36" s="27">
        <f>10000*(AR36+AT36)+(E36-F36+F33-E33)*100+(E36+F33)</f>
        <v>0</v>
      </c>
      <c r="BC36" s="33">
        <f>10000*(AS36+AT36)+(E35-F35+F33-E33)*100+(E35+F33)</f>
        <v>0</v>
      </c>
      <c r="BD36" s="34">
        <f>-BG33</f>
        <v>0</v>
      </c>
      <c r="BE36" s="35">
        <f>-BG34</f>
        <v>0</v>
      </c>
      <c r="BF36" s="35">
        <f>-BG35</f>
        <v>0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officiels'!H37,AX!E37='Résultats officiels'!E37,'Résultats officiels'!F37=AX!F37),1,""))</f>
        <v/>
      </c>
      <c r="D37" s="71" t="str">
        <f>G32</f>
        <v>Islande</v>
      </c>
      <c r="E37" s="149"/>
      <c r="F37" s="149"/>
      <c r="G37" s="74" t="str">
        <f>D33</f>
        <v>Croatie</v>
      </c>
      <c r="H37" s="95">
        <f t="shared" si="0"/>
        <v>0</v>
      </c>
      <c r="I37" s="118"/>
      <c r="J37" s="119" t="str">
        <f>IF(OR(I35&lt;3,I34&lt;2),"TIRAGE AU SORT !!!"," ")</f>
        <v>TIRAGE AU SORT !!!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officiels'!U39=AX!U37),"E",""))</f>
        <v/>
      </c>
      <c r="R37" s="98" t="str">
        <f>IF('Résultats officiels'!O38=0,"",IF(AND(U36='Résultats officiels'!U38,'Résultats officiels'!U39=AX!U37),"A",""))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B1 ou A2 ou D1 ou C2</v>
      </c>
      <c r="V37" s="151"/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officiels'!U36=AX!U38),"E",""))</f>
        <v/>
      </c>
      <c r="R38" s="98" t="str">
        <f>IF('Résultats officiels'!O38=0,"",IF(AND(U38='Résultats officiels'!U38,'Résultats officiels'!U39=AX!U39),"A",""))</f>
        <v/>
      </c>
      <c r="S38" s="286" t="str">
        <f>IF(O38=0,"",IF(AND(R38="A",O38='Résultats officiels'!O38),1,IF(AND(AX!R39="A",AX!O38='Résultats officiels'!O36),1,"")))</f>
        <v/>
      </c>
      <c r="T38" s="297" t="str">
        <f>IF(O38=0,"",IF(AND(R38="A",O38='Résultats officiels'!O38,V38='Résultats officiels'!V38,'Résultats officiels'!V39=AX!V39),1,IF(AND(AX!R39="A",AX!O38='Résultats officiels'!O36,AX!V38='Résultats officiels'!V36,'Résultats officiels'!V37=AX!V39),1,"")))</f>
        <v/>
      </c>
      <c r="U38" s="125" t="str">
        <f>IF(100*V28+W28&gt;100*V29+W29,U28,IF(100*V28+W28&lt;100*V29+W29,U29,IF(X30*X31=1,"-",CONCATENATE(U28," ou ",U29))))</f>
        <v>B1 ou A2 ou D1 ou C2</v>
      </c>
      <c r="V38" s="150"/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officiels'!U37=AX!U39),"E",""))</f>
        <v/>
      </c>
      <c r="R39" s="98" t="str">
        <f>IF('Résultats officiels'!O36=0,"",IF(AND(U38='Résultats officiels'!U36,'Résultats officiels'!U37=AX!U39),"A",""))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F1 ou E2 ou H1 ou G2</v>
      </c>
      <c r="V39" s="151"/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officiels'!H40,AX!E40='Résultats officiels'!E40,'Résultats officiels'!F40=AX!F40),1,""))</f>
        <v/>
      </c>
      <c r="D40" s="67" t="s">
        <v>83</v>
      </c>
      <c r="E40" s="217"/>
      <c r="F40" s="217"/>
      <c r="G40" s="72" t="s">
        <v>128</v>
      </c>
      <c r="H40" s="95">
        <f t="shared" si="0"/>
        <v>0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officiels'!H41,AX!E41='Résultats officiels'!E41,'Résultats officiels'!F41=AX!F41),1,""))</f>
        <v/>
      </c>
      <c r="D41" s="68" t="s">
        <v>36</v>
      </c>
      <c r="E41" s="217"/>
      <c r="F41" s="217"/>
      <c r="G41" s="73" t="s">
        <v>87</v>
      </c>
      <c r="H41" s="95">
        <f t="shared" si="0"/>
        <v>0</v>
      </c>
      <c r="I41" s="101">
        <f>AI41</f>
        <v>1</v>
      </c>
      <c r="J41" s="122" t="str">
        <f>INDEX(AM41:AM44,MATCH(AK41,$AL41:$AL44,0))</f>
        <v>Costa Rica</v>
      </c>
      <c r="K41" s="103">
        <f>INDEX(AN41:AN44,MATCH(AK41,$AL41:$AL44,0))</f>
        <v>0</v>
      </c>
      <c r="L41" s="104">
        <f>INDEX(AO41:AO44,MATCH(AK41,$AL41:$AL44,0))</f>
        <v>0</v>
      </c>
      <c r="M41" s="103">
        <f>INDEX(AP41:AP44,MATCH(AK41,$AL41:$AL44,0))</f>
        <v>0</v>
      </c>
      <c r="N41" s="123">
        <f>INDEX(AQ41:AQ44,MATCH(AK41,$AL41:$AL44,0))</f>
        <v>0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2</v>
      </c>
      <c r="AK41" s="19">
        <f>MIN(AL41:AL44)</f>
        <v>2.4500000000000002</v>
      </c>
      <c r="AL41" s="20">
        <f>SUM(BD41:BG41)+2.45</f>
        <v>2.4500000000000002</v>
      </c>
      <c r="AM41" s="21" t="str">
        <f>D40</f>
        <v>Costa Rica</v>
      </c>
      <c r="AN41" s="22">
        <f>SUM(AR41:AU41)</f>
        <v>0</v>
      </c>
      <c r="AO41" s="23">
        <f>E40+E42+F44</f>
        <v>0</v>
      </c>
      <c r="AP41" s="22">
        <f>F40+F42+E44</f>
        <v>0</v>
      </c>
      <c r="AQ41" s="24">
        <f>AO41-AP41</f>
        <v>0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0</v>
      </c>
      <c r="BA41" s="22">
        <f>10000*(AS41+AU41)+(E40-F40+F44-E44)*100+(E40+F44)</f>
        <v>0</v>
      </c>
      <c r="BB41" s="22">
        <f>10000*(AT41+AU41)+(F44-E44+E42-F42)*100+(F44+E42)</f>
        <v>0</v>
      </c>
      <c r="BC41" s="24" t="s">
        <v>73</v>
      </c>
      <c r="BD41" s="23" t="s">
        <v>73</v>
      </c>
      <c r="BE41" s="25">
        <f>IF($AN41&gt;$AN42,-0.5,IF($AN42&gt;$AN41,0.5,IF(AW41,-0.5,IF(AV42,0.5,BU41))))</f>
        <v>0</v>
      </c>
      <c r="BF41" s="25">
        <f>IF($AN41&gt;$AN43,-0.5,IF($AN43&gt;$AN41,0.5,IF(AX41,-0.5,IF(AV43,0.5,BV41))))</f>
        <v>0</v>
      </c>
      <c r="BG41" s="26">
        <f>IF($AN41&gt;$AN44,-0.5,IF($AN44&gt;$AN41,0.5,IF(AY41,-0.5,IF(AV44,0.5,BW41))))</f>
        <v>0</v>
      </c>
      <c r="BH41" s="27" t="b">
        <f>AND(AND(AN41=AN42,AN42=AN43,AN43=AN44),AND(AO41=AO42,AO42=AO43,AO43=AO44),AND(AP41=AP42,AP42=AP43,AP43=AP44))</f>
        <v>1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0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 t="str">
        <f>IF(H42=0,"",IF(H42='Résultats officiels'!H42,1,""))</f>
        <v/>
      </c>
      <c r="C42" s="75" t="str">
        <f>IF(H42=0,"",IF(AND(H42='Résultats officiels'!H42,AX!E42='Résultats officiels'!E42,'Résultats officiels'!F42=AX!F42),1,""))</f>
        <v/>
      </c>
      <c r="D42" s="68" t="str">
        <f>D40</f>
        <v>Costa Rica</v>
      </c>
      <c r="E42" s="149"/>
      <c r="F42" s="149"/>
      <c r="G42" s="73" t="str">
        <f>D41</f>
        <v>Brésil</v>
      </c>
      <c r="H42" s="95">
        <f t="shared" si="0"/>
        <v>0</v>
      </c>
      <c r="I42" s="106">
        <f>AI42</f>
        <v>1</v>
      </c>
      <c r="J42" s="124" t="str">
        <f>INDEX(AM41:AM44,MATCH(AK42,$AL41:$AL44,0))</f>
        <v>Serbie</v>
      </c>
      <c r="K42" s="108">
        <f>INDEX(AN41:AN44,MATCH(AK42,$AL41:$AL44,0))</f>
        <v>0</v>
      </c>
      <c r="L42" s="109">
        <f>INDEX(AO41:AO44,MATCH(AK42,$AL41:$AL44,0))</f>
        <v>0</v>
      </c>
      <c r="M42" s="108">
        <f>INDEX(AP41:AP44,MATCH(AK42,$AL41:$AL44,0))</f>
        <v>0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1</v>
      </c>
      <c r="AJ42" s="18">
        <f>ROUND(AK42,0)</f>
        <v>2</v>
      </c>
      <c r="AK42" s="19">
        <f>MAX(MIN(AL41:AL43),MIN(AL41,AL42,AL44),MIN(AL41,AL43,AL44),MIN(AL42:AL44))</f>
        <v>2.46</v>
      </c>
      <c r="AL42" s="28">
        <f>SUM(BD42:BG42)+2.46</f>
        <v>2.46</v>
      </c>
      <c r="AM42" s="21" t="str">
        <f>G40</f>
        <v>Serbie</v>
      </c>
      <c r="AN42" s="22">
        <f>SUM(AR42:AU42)</f>
        <v>0</v>
      </c>
      <c r="AO42" s="23">
        <f>F40+F43+E45</f>
        <v>0</v>
      </c>
      <c r="AP42" s="22">
        <f>E40+E43+F45</f>
        <v>0</v>
      </c>
      <c r="AQ42" s="24">
        <f>AO42-AP42</f>
        <v>0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0</v>
      </c>
      <c r="BA42" s="22">
        <f>10000*(AR42+AU42)+(F40-E40+F43-E43)*100+(F40+F43)</f>
        <v>0</v>
      </c>
      <c r="BB42" s="22" t="s">
        <v>73</v>
      </c>
      <c r="BC42" s="24">
        <f>10000*(AT42+AU42)+(F43-E43+E45-F45)*100+(F43+E45)</f>
        <v>0</v>
      </c>
      <c r="BD42" s="29">
        <f>-BE41</f>
        <v>0</v>
      </c>
      <c r="BE42" s="22" t="s">
        <v>73</v>
      </c>
      <c r="BF42" s="25">
        <f>IF($AN42&gt;$AN43,-0.5,IF($AN43&gt;$AN42,0.5,IF(AX42,-0.5,IF(AW43,0.5,BV42))))</f>
        <v>0</v>
      </c>
      <c r="BG42" s="26">
        <f>IF($AN42&gt;$AN44,-0.5,IF($AN44&gt;$AN42,0.5,IF(AY42,-0.5,IF(AW44,0.5,BW42))))</f>
        <v>0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officiels'!H43,AX!E43='Résultats officiels'!E43,'Résultats officiels'!F43=AX!F43),1,""))</f>
        <v/>
      </c>
      <c r="D43" s="68" t="str">
        <f>G41</f>
        <v>Suisse</v>
      </c>
      <c r="E43" s="149"/>
      <c r="F43" s="149"/>
      <c r="G43" s="73" t="str">
        <f>G40</f>
        <v>Serbie</v>
      </c>
      <c r="H43" s="95">
        <f t="shared" si="0"/>
        <v>0</v>
      </c>
      <c r="I43" s="106">
        <f>AI43</f>
        <v>1</v>
      </c>
      <c r="J43" s="68" t="str">
        <f>INDEX(AM41:AM44,MATCH(AK43,$AL41:$AL44,0))</f>
        <v>Brésil</v>
      </c>
      <c r="K43" s="111">
        <f>INDEX(AN41:AN44,MATCH(AK43,$AL41:$AL44,0))</f>
        <v>0</v>
      </c>
      <c r="L43" s="112">
        <f>INDEX(AO41:AO44,MATCH(AK43,$AL41:$AL44,0))</f>
        <v>0</v>
      </c>
      <c r="M43" s="111">
        <f>INDEX(AP41:AP44,MATCH(AK43,$AL41:$AL44,0))</f>
        <v>0</v>
      </c>
      <c r="N43" s="113">
        <f>INDEX(AQ41:AQ44,MATCH(AK43,$AL41:$AL44,0))</f>
        <v>0</v>
      </c>
      <c r="O43" s="173"/>
      <c r="P43" s="173"/>
      <c r="Q43" s="97" t="str">
        <f>IF(AND('Résultats officiels'!O41&gt;0,U43='Résultats officiels'!U43),"E",IF(AND('Résultats officiels'!O41&gt;0,'Résultats officiels'!U44=AX!U43),"E",""))</f>
        <v/>
      </c>
      <c r="R43" s="98" t="str">
        <f>IF('Résultats officiels'!O41=0,"",IF(AND(U43='Résultats officiels'!U43,'Résultats officiels'!U44=AX!U44),"A",""))</f>
        <v/>
      </c>
      <c r="S43" s="286" t="str">
        <f>IF(O41=0,"",IF(AND(R43="A",O41='Résultats officiels'!O41),1,IF(AND(AX!R44="A",AX!O41='Résultats officiels'!O41),1,"")))</f>
        <v/>
      </c>
      <c r="T43" s="287" t="str">
        <f>IF(O41=0,"",IF(AND(R43="A",O41='Résultats officiels'!O41,V43='Résultats officiels'!V43,'Résultats officiels'!V44=AX!V44),1,IF(AND(AX!R44="A",AX!O41='Résultats officiels'!O41,AX!V43='Résultats officiels'!V44,'Résultats officiels'!V43=AX!V44),1,"")))</f>
        <v/>
      </c>
      <c r="U43" s="125" t="str">
        <f>IF(100*V36+W36&gt;100*V37+W37,U36,IF(100*V36+W36&lt;100*V37+W37,U37," - "))</f>
        <v xml:space="preserve"> - </v>
      </c>
      <c r="V43" s="150"/>
      <c r="W43" s="100"/>
      <c r="X43" s="147" t="str">
        <f>IF(AND('Résultats officiels'!X41&gt;0,AA43='Résultats officiels'!AA43),"E",IF(AND('Résultats officiels'!X41&gt;0,'Résultats officiels'!AA44=AX!AA43),"E",""))</f>
        <v/>
      </c>
      <c r="Y43" s="286" t="str">
        <f>IF(X41=0,"",IF(AND(X45="A",X41='Résultats officiels'!X41),1,IF(AND(X46="A",AX!X41='Résultats officiels'!X41),1,"")))</f>
        <v/>
      </c>
      <c r="Z43" s="287" t="str">
        <f>IF(X41=0,"",IF(AND(X45="A",X41='Résultats officiels'!X41,AB43='Résultats officiels'!AB43,'Résultats officiels'!AB44=AX!AB44),1,IF(AND(AX!X46="A",AX!X41='Résultats officiels'!X41,AX!AB43='Résultats officiels'!AB44,'Résultats officiels'!AB43=AX!AB44),1,"")))</f>
        <v/>
      </c>
      <c r="AA43" s="100" t="str">
        <f>IF(100*V36+W36&gt;100*V37+W37,U37,IF(100*V36+W36&lt;100*V37+W37,U36," - "))</f>
        <v xml:space="preserve"> - </v>
      </c>
      <c r="AB43" s="149"/>
      <c r="AC43" s="100"/>
      <c r="AD43" s="80"/>
      <c r="AE43" s="80"/>
      <c r="AF43" s="1"/>
      <c r="AG43" s="1"/>
      <c r="AH43" s="1"/>
      <c r="AI43" s="17">
        <f>IF(ROUND(AK43,0)=ROUND(AK42,0),AI42,3)</f>
        <v>1</v>
      </c>
      <c r="AJ43" s="18">
        <f>ROUND(AK43,0)</f>
        <v>2</v>
      </c>
      <c r="AK43" s="19">
        <f>MIN(MAX(AL41:AL43),MAX(AL41,AL42,AL44),MAX(AL41,AL43,AL44),MAX(AL42:AL44))</f>
        <v>2.4700000000000002</v>
      </c>
      <c r="AL43" s="28">
        <f>SUM(BD43:BG43)+2.47</f>
        <v>2.4700000000000002</v>
      </c>
      <c r="AM43" s="21" t="str">
        <f>D41</f>
        <v>Brésil</v>
      </c>
      <c r="AN43" s="22">
        <f>SUM(AR43:AU43)</f>
        <v>0</v>
      </c>
      <c r="AO43" s="23">
        <f>E41+F42+F45</f>
        <v>0</v>
      </c>
      <c r="AP43" s="22">
        <f>F41+E42+E45</f>
        <v>0</v>
      </c>
      <c r="AQ43" s="24">
        <f>AO43-AP43</f>
        <v>0</v>
      </c>
      <c r="AR43" s="22">
        <f>IF(ISBLANK(F42),0,IF(AT41=3,0,IF(AT41=1,1,3)))</f>
        <v>0</v>
      </c>
      <c r="AS43" s="22">
        <f>IF(ISBLANK(F45),0,IF(F45&gt;E45,3,IF(F45=E45,1,0)))</f>
        <v>0</v>
      </c>
      <c r="AT43" s="22" t="s">
        <v>73</v>
      </c>
      <c r="AU43" s="22">
        <f>IF(ISBLANK(E41),0,IF(E41&gt;F41,3,IF(E41=F41,1,0)))</f>
        <v>0</v>
      </c>
      <c r="AV43" s="23" t="b">
        <f>10*(AQ41-AQ43)+AO41-AO43&lt;0</f>
        <v>0</v>
      </c>
      <c r="AW43" s="22" t="b">
        <f>10*(AQ42-AQ43)+AO42-AO43&lt;0</f>
        <v>0</v>
      </c>
      <c r="AX43" s="22" t="s">
        <v>73</v>
      </c>
      <c r="AY43" s="24" t="b">
        <f>10*(AQ43-AQ44)+AO43-AO44&gt;0</f>
        <v>0</v>
      </c>
      <c r="AZ43" s="23">
        <f>10000*(AR43+AS43)+(F42-E42+F45-E45)*100+(F42+F45)</f>
        <v>0</v>
      </c>
      <c r="BA43" s="22" t="s">
        <v>73</v>
      </c>
      <c r="BB43" s="22">
        <f>10000*(AR43+AU43)+(E41-F41+F42-E42)*100+(E41+F42)</f>
        <v>0</v>
      </c>
      <c r="BC43" s="24">
        <f>10000*(AS43+AU43)+(E41-F41+F45-E45)*100+(E41+F45)</f>
        <v>0</v>
      </c>
      <c r="BD43" s="29">
        <f>-BF41</f>
        <v>0</v>
      </c>
      <c r="BE43" s="25">
        <f>-BF42</f>
        <v>0</v>
      </c>
      <c r="BF43" s="25" t="s">
        <v>73</v>
      </c>
      <c r="BG43" s="26">
        <f>IF($AN43&gt;$AN44,-0.5,IF($AN44&gt;$AN43,0.5,IF(AY43,-0.5,IF(AX44,0.5,BW43))))</f>
        <v>0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officiels'!H44,AX!E44='Résultats officiels'!E44,'Résultats officiels'!F44=AX!F44),1,""))</f>
        <v/>
      </c>
      <c r="D44" s="68" t="str">
        <f>G41</f>
        <v>Suisse</v>
      </c>
      <c r="E44" s="149"/>
      <c r="F44" s="149"/>
      <c r="G44" s="73" t="str">
        <f>D40</f>
        <v>Costa Rica</v>
      </c>
      <c r="H44" s="95">
        <f t="shared" si="0"/>
        <v>0</v>
      </c>
      <c r="I44" s="114">
        <f>AI44</f>
        <v>1</v>
      </c>
      <c r="J44" s="71" t="str">
        <f>INDEX(AM41:AM44,MATCH(AK44,$AL41:$AL44,0))</f>
        <v>Suisse</v>
      </c>
      <c r="K44" s="115">
        <f>INDEX(AN41:AN44,MATCH(AK44,$AL41:$AL44,0))</f>
        <v>0</v>
      </c>
      <c r="L44" s="116">
        <f>INDEX(AO41:AO44,MATCH(AK44,$AL41:$AL44,0))</f>
        <v>0</v>
      </c>
      <c r="M44" s="115">
        <f>INDEX(AP41:AP44,MATCH(AK44,$AL41:$AL44,0))</f>
        <v>0</v>
      </c>
      <c r="N44" s="117">
        <f>INDEX(AQ41:AQ44,MATCH(AK44,$AL41:$AL44,0))</f>
        <v>0</v>
      </c>
      <c r="O44" s="173"/>
      <c r="P44" s="173"/>
      <c r="Q44" s="97" t="str">
        <f>IF(AND('Résultats officiels'!O41&gt;0,U44='Résultats officiels'!U44),"E",IF(AND('Résultats officiels'!O41&gt;0,'Résultats officiels'!U43=AX!U44),"E",""))</f>
        <v/>
      </c>
      <c r="R44" s="98" t="str">
        <f>IF('Résultats officiels'!O41=0,"",IF(AND(U43='Résultats officiels'!U44,'Résultats officiels'!U43=AX!U44),"A",""))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 xml:space="preserve"> - </v>
      </c>
      <c r="V44" s="151"/>
      <c r="W44" s="100"/>
      <c r="X44" s="147" t="str">
        <f>IF(AND('Résultats officiels'!X41&gt;0,AA44='Résultats officiels'!AA44),"E",IF(AND('Résultats officiels'!X41&gt;0,'Résultats officiels'!AA43=AX!AA44),"E",""))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 xml:space="preserve"> - </v>
      </c>
      <c r="AB44" s="151"/>
      <c r="AC44" s="100"/>
      <c r="AD44" s="80"/>
      <c r="AE44" s="80"/>
      <c r="AF44" s="1"/>
      <c r="AG44" s="1"/>
      <c r="AH44" s="1"/>
      <c r="AI44" s="17">
        <f>IF(ROUND(AK44,0)=ROUND(AK43,0),AI43,4)</f>
        <v>1</v>
      </c>
      <c r="AJ44" s="18">
        <f>ROUND(AK44,0)</f>
        <v>2</v>
      </c>
      <c r="AK44" s="19">
        <f>MAX(AL41:AL44)</f>
        <v>2.48</v>
      </c>
      <c r="AL44" s="30">
        <f>SUM(BD44:BG44)+2.48</f>
        <v>2.48</v>
      </c>
      <c r="AM44" s="31" t="str">
        <f>G41</f>
        <v>Suisse</v>
      </c>
      <c r="AN44" s="27">
        <f>SUM(AR44:AU44)</f>
        <v>0</v>
      </c>
      <c r="AO44" s="32">
        <f>F41+E43+E44</f>
        <v>0</v>
      </c>
      <c r="AP44" s="27">
        <f>E41+F43+F44</f>
        <v>0</v>
      </c>
      <c r="AQ44" s="33">
        <f>AO44-AP44</f>
        <v>0</v>
      </c>
      <c r="AR44" s="27">
        <f>IF(ISBLANK(E44),0,IF(AU41=3,0,IF(AU41=1,1,3)))</f>
        <v>0</v>
      </c>
      <c r="AS44" s="27">
        <f>IF(ISBLANK(E43),0,IF(AU42=3,0,IF(AU42=1,1,3)))</f>
        <v>0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0</v>
      </c>
      <c r="AW44" s="27" t="b">
        <f>10*(AQ42-AQ44)+AO42-AO44&lt;0</f>
        <v>0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0</v>
      </c>
      <c r="BB44" s="27">
        <f>10000*(AR44+AT44)+(E44-F44+F41-E41)*100+(E44+F41)</f>
        <v>0</v>
      </c>
      <c r="BC44" s="33">
        <f>10000*(AS44+AT44)+(E43-F43+F41-E41)*100+(E43+F41)</f>
        <v>0</v>
      </c>
      <c r="BD44" s="34">
        <f>-BG41</f>
        <v>0</v>
      </c>
      <c r="BE44" s="35">
        <f>-BG42</f>
        <v>0</v>
      </c>
      <c r="BF44" s="35">
        <f>-BG43</f>
        <v>0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 t="str">
        <f>IF(H45=0,"",IF(H45='Résultats officiels'!H45,1,""))</f>
        <v/>
      </c>
      <c r="C45" s="75" t="str">
        <f>IF(H45=0,"",IF(AND(H45='Résultats officiels'!H45,AX!E45='Résultats officiels'!E45,'Résultats officiels'!F45=AX!F45),1,""))</f>
        <v/>
      </c>
      <c r="D45" s="71" t="str">
        <f>G40</f>
        <v>Serbie</v>
      </c>
      <c r="E45" s="149"/>
      <c r="F45" s="149"/>
      <c r="G45" s="74" t="str">
        <f>D41</f>
        <v>Brésil</v>
      </c>
      <c r="H45" s="95">
        <f t="shared" si="0"/>
        <v>0</v>
      </c>
      <c r="I45" s="118"/>
      <c r="J45" s="119" t="str">
        <f>IF(OR(I43&lt;3,I42&lt;2),"TIRAGE AU SORT !!!"," ")</f>
        <v>TIRAGE AU SORT !!!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officiels'!AA44=AX!AA44),"A",""))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officiels'!U46=AX!U46),"C","")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-</v>
      </c>
      <c r="V46" s="130"/>
      <c r="W46" s="95"/>
      <c r="X46" s="148" t="str">
        <f>IF('Résultats officiels'!X41=0,"",IF(AND(AA43='Résultats officiels'!AA44,'Résultats officiels'!AA43=AX!AA44),"A",""))</f>
        <v/>
      </c>
      <c r="Y46" s="288" t="s">
        <v>92</v>
      </c>
      <c r="Z46" s="257"/>
      <c r="AA46" s="282" t="str">
        <f>IF(100*V43+W43&gt;100*V44+W44,U44,IF(100*V44+W44&gt;100*V43+W43,U43,"-"))</f>
        <v>-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officiels'!AA46=AX!AA46),"S","")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officiels'!H48,AX!E48='Résultats officiels'!E48,'Résultats officiels'!F48=AX!F48),1,""))</f>
        <v/>
      </c>
      <c r="D48" s="67" t="s">
        <v>100</v>
      </c>
      <c r="E48" s="217"/>
      <c r="F48" s="217"/>
      <c r="G48" s="72" t="s">
        <v>72</v>
      </c>
      <c r="H48" s="95">
        <f t="shared" si="0"/>
        <v>0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-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officiels'!H49,AX!E49='Résultats officiels'!E49,'Résultats officiels'!F49=AX!F49),1,""))</f>
        <v/>
      </c>
      <c r="D49" s="68" t="s">
        <v>129</v>
      </c>
      <c r="E49" s="217"/>
      <c r="F49" s="217"/>
      <c r="G49" s="73" t="s">
        <v>105</v>
      </c>
      <c r="H49" s="95">
        <f t="shared" si="0"/>
        <v>0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0</v>
      </c>
      <c r="L49" s="104">
        <f>INDEX(AO49:AO52,MATCH(AK49,$AL49:$AL52,0))</f>
        <v>0</v>
      </c>
      <c r="M49" s="103">
        <f>INDEX(AP49:AP52,MATCH(AK49,$AL49:$AL52,0))</f>
        <v>0</v>
      </c>
      <c r="N49" s="123">
        <f>INDEX(AQ49:AQ52,MATCH(AK49,$AL49:$AL52,0))</f>
        <v>0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2</v>
      </c>
      <c r="AK49" s="19">
        <f>MIN(AL49:AL52)</f>
        <v>2.4500000000000002</v>
      </c>
      <c r="AL49" s="20">
        <f>SUM(BD49:BG49)+2.45</f>
        <v>2.4500000000000002</v>
      </c>
      <c r="AM49" s="21" t="str">
        <f>D48</f>
        <v>Allemagne</v>
      </c>
      <c r="AN49" s="22">
        <f>SUM(AR49:AU49)</f>
        <v>0</v>
      </c>
      <c r="AO49" s="23">
        <f>E48+E50+F52</f>
        <v>0</v>
      </c>
      <c r="AP49" s="22">
        <f>F48+F50+E52</f>
        <v>0</v>
      </c>
      <c r="AQ49" s="24">
        <f>AO49-AP49</f>
        <v>0</v>
      </c>
      <c r="AR49" s="22" t="s">
        <v>73</v>
      </c>
      <c r="AS49" s="22">
        <f>IF(ISBLANK(E48),0,IF(E48&gt;F48,3,IF(E48=F48,1,0)))</f>
        <v>0</v>
      </c>
      <c r="AT49" s="22">
        <f>IF(ISBLANK(E50),0,IF(E50&gt;F50,3,IF(E50=F50,1,0)))</f>
        <v>0</v>
      </c>
      <c r="AU49" s="22">
        <f>IF(ISBLANK(F52),0,IF(F52&gt;E52,3,IF(F52=E52,1,0)))</f>
        <v>0</v>
      </c>
      <c r="AV49" s="23" t="s">
        <v>73</v>
      </c>
      <c r="AW49" s="22" t="b">
        <f>(10*(AQ49-AQ50)+AO49-AO50&gt;0)</f>
        <v>0</v>
      </c>
      <c r="AX49" s="22" t="b">
        <f>10*(AQ49-AQ51)+AO49-AO51&gt;0</f>
        <v>0</v>
      </c>
      <c r="AY49" s="24" t="b">
        <f>10*(AQ49-AQ52)+AO49-AO52&gt;0</f>
        <v>0</v>
      </c>
      <c r="AZ49" s="23">
        <f>10000*(AS49+AT49)+(E50-F50+E48-F48)*100+(E50+E48)</f>
        <v>0</v>
      </c>
      <c r="BA49" s="22">
        <f>10000*(AS49+AU49)+(E48-F48+F52-E52)*100+(E48+F52)</f>
        <v>0</v>
      </c>
      <c r="BB49" s="22">
        <f>10000*(AT49+AU49)+(F52-E52+E50-F50)*100+(F52+E50)</f>
        <v>0</v>
      </c>
      <c r="BC49" s="24" t="s">
        <v>73</v>
      </c>
      <c r="BD49" s="23" t="s">
        <v>73</v>
      </c>
      <c r="BE49" s="25">
        <f>IF($AN49&gt;$AN50,-0.5,IF($AN50&gt;$AN49,0.5,IF(AW49,-0.5,IF(AV50,0.5,BU49))))</f>
        <v>0</v>
      </c>
      <c r="BF49" s="25">
        <f>IF($AN49&gt;$AN51,-0.5,IF($AN51&gt;$AN49,0.5,IF(AX49,-0.5,IF(AV51,0.5,BV49))))</f>
        <v>0</v>
      </c>
      <c r="BG49" s="26">
        <f>IF($AN49&gt;$AN52,-0.5,IF($AN52&gt;$AN49,0.5,IF(AY49,-0.5,IF(AV52,0.5,BW49))))</f>
        <v>0</v>
      </c>
      <c r="BH49" s="27" t="b">
        <f>AND(AND(AN49=AN50,AN50=AN51,AN51=AN52),AND(AO49=AO50,AO50=AO51,AO51=AO52),AND(AP49=AP50,AP50=AP51,AP51=AP52))</f>
        <v>1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0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 t="str">
        <f>IF(H50=0,"",IF(H50='Résultats officiels'!H50,1,""))</f>
        <v/>
      </c>
      <c r="C50" s="75" t="str">
        <f>IF(H50=0,"",IF(AND(H50='Résultats officiels'!H50,AX!E50='Résultats officiels'!E50,'Résultats officiels'!F50=AX!F50),1,""))</f>
        <v/>
      </c>
      <c r="D50" s="68" t="str">
        <f>D48</f>
        <v>Allemagne</v>
      </c>
      <c r="E50" s="149"/>
      <c r="F50" s="149"/>
      <c r="G50" s="73" t="str">
        <f>D49</f>
        <v>Suède</v>
      </c>
      <c r="H50" s="95">
        <f t="shared" si="0"/>
        <v>0</v>
      </c>
      <c r="I50" s="106">
        <f>AI50</f>
        <v>1</v>
      </c>
      <c r="J50" s="124" t="str">
        <f>INDEX(AM49:AM52,MATCH(AK50,$AL49:$AL52,0))</f>
        <v>Mexique</v>
      </c>
      <c r="K50" s="108">
        <f>INDEX(AN49:AN52,MATCH(AK50,$AL49:$AL52,0))</f>
        <v>0</v>
      </c>
      <c r="L50" s="109">
        <f>INDEX(AO49:AO52,MATCH(AK50,$AL49:$AL52,0))</f>
        <v>0</v>
      </c>
      <c r="M50" s="108">
        <f>INDEX(AP49:AP52,MATCH(AK50,$AL49:$AL52,0))</f>
        <v>0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-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1</v>
      </c>
      <c r="AJ50" s="18">
        <f>ROUND(AK50,0)</f>
        <v>2</v>
      </c>
      <c r="AK50" s="19">
        <f>MAX(MIN(AL49:AL51),MIN(AL49,AL50,AL52),MIN(AL49,AL51,AL52),MIN(AL50:AL52))</f>
        <v>2.46</v>
      </c>
      <c r="AL50" s="28">
        <f>SUM(BD50:BG50)+2.46</f>
        <v>2.46</v>
      </c>
      <c r="AM50" s="21" t="str">
        <f>G48</f>
        <v>Mexique</v>
      </c>
      <c r="AN50" s="22">
        <f>SUM(AR50:AU50)</f>
        <v>0</v>
      </c>
      <c r="AO50" s="23">
        <f>F48+F51+E53</f>
        <v>0</v>
      </c>
      <c r="AP50" s="22">
        <f>E48+E51+F53</f>
        <v>0</v>
      </c>
      <c r="AQ50" s="24">
        <f>AO50-AP50</f>
        <v>0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0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0</v>
      </c>
      <c r="AZ50" s="23">
        <f>10000*(AR50+AT50)+(F48-E48+E53-F53)*100+(F48+E53)</f>
        <v>0</v>
      </c>
      <c r="BA50" s="22">
        <f>10000*(AR50+AU50)+(F48-E48+F51-E51)*100+(F48+F51)</f>
        <v>0</v>
      </c>
      <c r="BB50" s="22" t="s">
        <v>73</v>
      </c>
      <c r="BC50" s="24">
        <f>10000*(AT50+AU50)+(F51-E51+E53-F53)*100+(F51+E53)</f>
        <v>0</v>
      </c>
      <c r="BD50" s="29">
        <f>-BE49</f>
        <v>0</v>
      </c>
      <c r="BE50" s="22" t="s">
        <v>73</v>
      </c>
      <c r="BF50" s="25">
        <f>IF($AN50&gt;$AN51,-0.5,IF($AN51&gt;$AN50,0.5,IF(AX50,-0.5,IF(AW51,0.5,BV50))))</f>
        <v>0</v>
      </c>
      <c r="BG50" s="26">
        <f>IF($AN50&gt;$AN52,-0.5,IF($AN52&gt;$AN50,0.5,IF(AY50,-0.5,IF(AW52,0.5,BW50))))</f>
        <v>0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officiels'!H51,AX!E51='Résultats officiels'!E51,'Résultats officiels'!F51=AX!F51),1,""))</f>
        <v/>
      </c>
      <c r="D51" s="68" t="str">
        <f>G49</f>
        <v>Corée du Sud</v>
      </c>
      <c r="E51" s="149"/>
      <c r="F51" s="149"/>
      <c r="G51" s="73" t="str">
        <f>G48</f>
        <v>Mexique</v>
      </c>
      <c r="H51" s="95">
        <f t="shared" si="0"/>
        <v>0</v>
      </c>
      <c r="I51" s="106">
        <f>AI51</f>
        <v>1</v>
      </c>
      <c r="J51" s="68" t="str">
        <f>INDEX(AM49:AM52,MATCH(AK51,$AL49:$AL52,0))</f>
        <v>Suède</v>
      </c>
      <c r="K51" s="111">
        <f>INDEX(AN49:AN52,MATCH(AK51,$AL49:$AL52,0))</f>
        <v>0</v>
      </c>
      <c r="L51" s="112">
        <f>INDEX(AO49:AO52,MATCH(AK51,$AL49:$AL52,0))</f>
        <v>0</v>
      </c>
      <c r="M51" s="111">
        <f>INDEX(AP49:AP52,MATCH(AK51,$AL49:$AL52,0))</f>
        <v>0</v>
      </c>
      <c r="N51" s="113">
        <f>INDEX(AQ49:AQ52,MATCH(AK51,$AL49:$AL52,0))</f>
        <v>0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0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1</v>
      </c>
      <c r="AJ51" s="18">
        <f>ROUND(AK51,0)</f>
        <v>2</v>
      </c>
      <c r="AK51" s="19">
        <f>MIN(MAX(AL49:AL51),MAX(AL49,AL50,AL52),MAX(AL49,AL51,AL52),MAX(AL50:AL52))</f>
        <v>2.4700000000000002</v>
      </c>
      <c r="AL51" s="28">
        <f>SUM(BD51:BG51)+2.47</f>
        <v>2.4700000000000002</v>
      </c>
      <c r="AM51" s="21" t="str">
        <f>D49</f>
        <v>Suède</v>
      </c>
      <c r="AN51" s="22">
        <f>SUM(AR51:AU51)</f>
        <v>0</v>
      </c>
      <c r="AO51" s="23">
        <f>E49+F50+F53</f>
        <v>0</v>
      </c>
      <c r="AP51" s="22">
        <f>F49+E50+E53</f>
        <v>0</v>
      </c>
      <c r="AQ51" s="24">
        <f>AO51-AP51</f>
        <v>0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0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0</v>
      </c>
      <c r="AZ51" s="23">
        <f>10000*(AR51+AS51)+(F50-E50+F53-E53)*100+(F50+F53)</f>
        <v>0</v>
      </c>
      <c r="BA51" s="22" t="s">
        <v>73</v>
      </c>
      <c r="BB51" s="22">
        <f>10000*(AR51+AU51)+(E49-F49+F50-E50)*100+(E49+F50)</f>
        <v>0</v>
      </c>
      <c r="BC51" s="24">
        <f>10000*(AS51+AU51)+(E49-F49+F53-E53)*100+(E49+F53)</f>
        <v>0</v>
      </c>
      <c r="BD51" s="29">
        <f>-BF49</f>
        <v>0</v>
      </c>
      <c r="BE51" s="25">
        <f>-BF50</f>
        <v>0</v>
      </c>
      <c r="BF51" s="25" t="s">
        <v>73</v>
      </c>
      <c r="BG51" s="26">
        <f>IF($AN51&gt;$AN52,-0.5,IF($AN52&gt;$AN51,0.5,IF(AY51,-0.5,IF(AX52,0.5,BW51))))</f>
        <v>0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officiels'!H52,AX!E52='Résultats officiels'!E52,'Résultats officiels'!F52=AX!F52),1,""))</f>
        <v/>
      </c>
      <c r="D52" s="68" t="str">
        <f>G49</f>
        <v>Corée du Sud</v>
      </c>
      <c r="E52" s="149"/>
      <c r="F52" s="149"/>
      <c r="G52" s="73" t="str">
        <f>D48</f>
        <v>Allemagne</v>
      </c>
      <c r="H52" s="95">
        <f t="shared" si="0"/>
        <v>0</v>
      </c>
      <c r="I52" s="114">
        <f>AI52</f>
        <v>1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0</v>
      </c>
      <c r="M52" s="115">
        <f>INDEX(AP49:AP52,MATCH(AK52,$AL49:$AL52,0))</f>
        <v>0</v>
      </c>
      <c r="N52" s="117">
        <f>INDEX(AQ49:AQ52,MATCH(AK52,$AL49:$AL52,0))</f>
        <v>0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1</v>
      </c>
      <c r="AJ52" s="18">
        <f>ROUND(AK52,0)</f>
        <v>2</v>
      </c>
      <c r="AK52" s="19">
        <f>MAX(AL49:AL52)</f>
        <v>2.48</v>
      </c>
      <c r="AL52" s="30">
        <f>SUM(BD52:BG52)+2.48</f>
        <v>2.48</v>
      </c>
      <c r="AM52" s="31" t="str">
        <f>G49</f>
        <v>Corée du Sud</v>
      </c>
      <c r="AN52" s="27">
        <f>SUM(AR52:AU52)</f>
        <v>0</v>
      </c>
      <c r="AO52" s="32">
        <f>F49+E51+E52</f>
        <v>0</v>
      </c>
      <c r="AP52" s="27">
        <f>E49+F51+F52</f>
        <v>0</v>
      </c>
      <c r="AQ52" s="33">
        <f>AO52-AP52</f>
        <v>0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0</v>
      </c>
      <c r="BB52" s="27">
        <f>10000*(AR52+AT52)+(E52-F52+F49-E49)*100+(E52+F49)</f>
        <v>0</v>
      </c>
      <c r="BC52" s="33">
        <f>10000*(AS52+AT52)+(E51-F51+F49-E49)*100+(E51+F49)</f>
        <v>0</v>
      </c>
      <c r="BD52" s="34">
        <f>-BG49</f>
        <v>0</v>
      </c>
      <c r="BE52" s="35">
        <f>-BG50</f>
        <v>0</v>
      </c>
      <c r="BF52" s="35">
        <f>-BG51</f>
        <v>0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officiels'!H53,AX!E53='Résultats officiels'!E53,'Résultats officiels'!F53=AX!F53),1,""))</f>
        <v/>
      </c>
      <c r="D53" s="71" t="str">
        <f>G48</f>
        <v>Mexique</v>
      </c>
      <c r="E53" s="149"/>
      <c r="F53" s="149"/>
      <c r="G53" s="74" t="str">
        <f>D49</f>
        <v>Suède</v>
      </c>
      <c r="H53" s="95">
        <f t="shared" si="0"/>
        <v>0</v>
      </c>
      <c r="I53" s="118"/>
      <c r="J53" s="119" t="str">
        <f>IF(OR(I51&lt;3,I50&lt;2),"TIRAGE AU SORT !!!"," ")</f>
        <v>TIRAGE AU SORT !!!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0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0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 t="str">
        <f>IF(H56=0,"",IF(H56='Résultats officiels'!H56,1,""))</f>
        <v/>
      </c>
      <c r="C56" s="75" t="str">
        <f>IF(H56=0,"",IF(AND(H56='Résultats officiels'!H56,AX!E56='Résultats officiels'!E56,'Résultats officiels'!F56=AX!F56),1,""))</f>
        <v/>
      </c>
      <c r="D56" s="67" t="s">
        <v>103</v>
      </c>
      <c r="E56" s="217"/>
      <c r="F56" s="217"/>
      <c r="G56" s="72" t="s">
        <v>130</v>
      </c>
      <c r="H56" s="95">
        <f t="shared" si="0"/>
        <v>0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 t="str">
        <f>IF(H57=0,"",IF(H57='Résultats officiels'!H57,1,""))</f>
        <v/>
      </c>
      <c r="C57" s="75" t="str">
        <f>IF(H57=0,"",IF(AND(H57='Résultats officiels'!H57,AX!E57='Résultats officiels'!E57,'Résultats officiels'!F57=AX!F57),1,""))</f>
        <v/>
      </c>
      <c r="D57" s="68" t="s">
        <v>131</v>
      </c>
      <c r="E57" s="217"/>
      <c r="F57" s="217"/>
      <c r="G57" s="73" t="s">
        <v>84</v>
      </c>
      <c r="H57" s="95">
        <f t="shared" si="0"/>
        <v>0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0</v>
      </c>
      <c r="L57" s="104">
        <f>INDEX(AO57:AO60,MATCH(AK57,$AL57:$AL60,0))</f>
        <v>0</v>
      </c>
      <c r="M57" s="103">
        <f>INDEX(AP57:AP60,MATCH(AK57,$AL57:$AL60,0))</f>
        <v>0</v>
      </c>
      <c r="N57" s="123">
        <f>INDEX(AQ57:AQ60,MATCH(AK57,$AL57:$AL60,0))</f>
        <v>0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0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2</v>
      </c>
      <c r="AK57" s="43">
        <f>MIN(AL57:AL60)</f>
        <v>2.4500000000000002</v>
      </c>
      <c r="AL57" s="44">
        <f>SUM(BD57:BG57)+2.45</f>
        <v>2.4500000000000002</v>
      </c>
      <c r="AM57" s="45" t="str">
        <f>D56</f>
        <v>Belgique</v>
      </c>
      <c r="AN57" s="46">
        <f>SUM(AR57:AU57)</f>
        <v>0</v>
      </c>
      <c r="AO57" s="47">
        <f>E56+E58+F60</f>
        <v>0</v>
      </c>
      <c r="AP57" s="46">
        <f>F56+F58+E60</f>
        <v>0</v>
      </c>
      <c r="AQ57" s="48">
        <f>AO57-AP57</f>
        <v>0</v>
      </c>
      <c r="AR57" s="46" t="s">
        <v>73</v>
      </c>
      <c r="AS57" s="46">
        <f>IF(ISBLANK(E56),0,IF(E56&gt;F56,3,IF(E56=F56,1,0)))</f>
        <v>0</v>
      </c>
      <c r="AT57" s="46">
        <f>IF(ISBLANK(E58),0,IF(E58&gt;F58,3,IF(E58=F58,1,0)))</f>
        <v>0</v>
      </c>
      <c r="AU57" s="46">
        <f>IF(ISBLANK(F60),0,IF(F60&gt;E60,3,IF(F60=E60,1,0)))</f>
        <v>0</v>
      </c>
      <c r="AV57" s="47" t="s">
        <v>73</v>
      </c>
      <c r="AW57" s="46" t="b">
        <f>(10*(AQ57-AQ58)+AO57-AO58&gt;0)</f>
        <v>0</v>
      </c>
      <c r="AX57" s="46" t="b">
        <f>10*(AQ57-AQ59)+AO57-AO59&gt;0</f>
        <v>0</v>
      </c>
      <c r="AY57" s="48" t="b">
        <f>10*(AQ57-AQ60)+AO57-AO60&gt;0</f>
        <v>0</v>
      </c>
      <c r="AZ57" s="47">
        <f>10000*(AS57+AT57)+(E58-F58+E56-F56)*100+(E58+E56)</f>
        <v>0</v>
      </c>
      <c r="BA57" s="46">
        <f>10000*(AS57+AU57)+(E56-F56+F60-E60)*100+(E56+F60)</f>
        <v>0</v>
      </c>
      <c r="BB57" s="46">
        <f>10000*(AT57+AU57)+(F60-E60+E58-F58)*100+(F60+E58)</f>
        <v>0</v>
      </c>
      <c r="BC57" s="48" t="s">
        <v>73</v>
      </c>
      <c r="BD57" s="47" t="s">
        <v>73</v>
      </c>
      <c r="BE57" s="49">
        <f>IF($AN57&gt;$AN58,-0.5,IF($AN58&gt;$AN57,0.5,IF(AW57,-0.5,IF(AV58,0.5,BU57))))</f>
        <v>0</v>
      </c>
      <c r="BF57" s="49">
        <f>IF($AN57&gt;$AN59,-0.5,IF($AN59&gt;$AN57,0.5,IF(AX57,-0.5,IF(AV59,0.5,BV57))))</f>
        <v>0</v>
      </c>
      <c r="BG57" s="50">
        <f>IF($AN57&gt;$AN60,-0.5,IF($AN60&gt;$AN57,0.5,IF(AY57,-0.5,IF(AV60,0.5,BW57))))</f>
        <v>0</v>
      </c>
      <c r="BH57" s="51" t="b">
        <f>AND(AND(AN57=AN58,AN58=AN59,AN59=AN60),AND(AO57=AO58,AO58=AO59,AO59=AO60),AND(AP57=AP58,AP58=AP59,AP59=AP60))</f>
        <v>1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0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 t="str">
        <f>IF(H58=0,"",IF(H58='Résultats officiels'!H58,1,""))</f>
        <v/>
      </c>
      <c r="C58" s="75" t="str">
        <f>IF(H58=0,"",IF(AND(H58='Résultats officiels'!H58,AX!E58='Résultats officiels'!E58,'Résultats officiels'!F58=AX!F58),1,""))</f>
        <v/>
      </c>
      <c r="D58" s="68" t="str">
        <f>D56</f>
        <v>Belgique</v>
      </c>
      <c r="E58" s="149"/>
      <c r="F58" s="149"/>
      <c r="G58" s="73" t="str">
        <f>D57</f>
        <v>Tunisie</v>
      </c>
      <c r="H58" s="95">
        <f t="shared" si="0"/>
        <v>0</v>
      </c>
      <c r="I58" s="106">
        <f>AI58</f>
        <v>1</v>
      </c>
      <c r="J58" s="124" t="str">
        <f>INDEX(AM57:AM60,MATCH(AK58,$AL57:$AL60,0))</f>
        <v>Panama</v>
      </c>
      <c r="K58" s="108">
        <f>INDEX(AN57:AN60,MATCH(AK58,$AL57:$AL60,0))</f>
        <v>0</v>
      </c>
      <c r="L58" s="109">
        <f>INDEX(AO57:AO60,MATCH(AK58,$AL57:$AL60,0))</f>
        <v>0</v>
      </c>
      <c r="M58" s="108">
        <f>INDEX(AP57:AP60,MATCH(AK58,$AL57:$AL60,0))</f>
        <v>0</v>
      </c>
      <c r="N58" s="110">
        <f>INDEX(AQ57:AQ60,MATCH(AK58,$AL57:$AL60,0))</f>
        <v>0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1</v>
      </c>
      <c r="AJ58" s="18">
        <f>ROUND(AK58,0)</f>
        <v>2</v>
      </c>
      <c r="AK58" s="43">
        <f>MAX(MIN(AL57:AL59),MIN(AL57,AL58,AL60),MIN(AL57,AL59,AL60),MIN(AL58:AL60))</f>
        <v>2.46</v>
      </c>
      <c r="AL58" s="52">
        <f>SUM(BD58:BG58)+2.46</f>
        <v>2.46</v>
      </c>
      <c r="AM58" s="45" t="str">
        <f>G56</f>
        <v>Panama</v>
      </c>
      <c r="AN58" s="46">
        <f>SUM(AR58:AU58)</f>
        <v>0</v>
      </c>
      <c r="AO58" s="47">
        <f>F56+F59+E61</f>
        <v>0</v>
      </c>
      <c r="AP58" s="46">
        <f>E56+E59+F61</f>
        <v>0</v>
      </c>
      <c r="AQ58" s="48">
        <f>AO58-AP58</f>
        <v>0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0</v>
      </c>
      <c r="BA58" s="46">
        <f>10000*(AR58+AU58)+(F56-E56+F59-E59)*100+(F56+F59)</f>
        <v>0</v>
      </c>
      <c r="BB58" s="46" t="s">
        <v>73</v>
      </c>
      <c r="BC58" s="48">
        <f>10000*(AT58+AU58)+(F59-E59+E61-F61)*100+(F59+E61)</f>
        <v>0</v>
      </c>
      <c r="BD58" s="53">
        <f>-BE57</f>
        <v>0</v>
      </c>
      <c r="BE58" s="46" t="s">
        <v>73</v>
      </c>
      <c r="BF58" s="49">
        <f>IF($AN58&gt;$AN59,-0.5,IF($AN59&gt;$AN58,0.5,IF(AX58,-0.5,IF(AW59,0.5,BV58))))</f>
        <v>0</v>
      </c>
      <c r="BG58" s="50">
        <f>IF($AN58&gt;$AN60,-0.5,IF($AN60&gt;$AN58,0.5,IF(AY58,-0.5,IF(AW60,0.5,BW58))))</f>
        <v>0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 t="str">
        <f>IF(H59=0,"",IF(H59='Résultats officiels'!H59,1,""))</f>
        <v/>
      </c>
      <c r="C59" s="75" t="str">
        <f>IF(H59=0,"",IF(AND(H59='Résultats officiels'!H59,AX!E59='Résultats officiels'!E59,'Résultats officiels'!F59=AX!F59),1,""))</f>
        <v/>
      </c>
      <c r="D59" s="68" t="str">
        <f>G57</f>
        <v>Angleterre</v>
      </c>
      <c r="E59" s="149"/>
      <c r="F59" s="149"/>
      <c r="G59" s="73" t="str">
        <f>G56</f>
        <v>Panama</v>
      </c>
      <c r="H59" s="95">
        <f t="shared" si="0"/>
        <v>0</v>
      </c>
      <c r="I59" s="106">
        <f>AI59</f>
        <v>1</v>
      </c>
      <c r="J59" s="68" t="str">
        <f>INDEX(AM57:AM60,MATCH(AK59,$AL57:$AL60,0))</f>
        <v>Tunisie</v>
      </c>
      <c r="K59" s="111">
        <f>INDEX(AN57:AN60,MATCH(AK59,$AL57:$AL60,0))</f>
        <v>0</v>
      </c>
      <c r="L59" s="112">
        <f>INDEX(AO57:AO60,MATCH(AK59,$AL57:$AL60,0))</f>
        <v>0</v>
      </c>
      <c r="M59" s="111">
        <f>INDEX(AP57:AP60,MATCH(AK59,$AL57:$AL60,0))</f>
        <v>0</v>
      </c>
      <c r="N59" s="113">
        <f>INDEX(AQ57:AQ60,MATCH(AK59,$AL57:$AL60,0))</f>
        <v>0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1</v>
      </c>
      <c r="AJ59" s="18">
        <f>ROUND(AK59,0)</f>
        <v>2</v>
      </c>
      <c r="AK59" s="43">
        <f>MIN(MAX(AL57:AL59),MAX(AL57,AL58,AL60),MAX(AL57,AL59,AL60),MAX(AL58:AL60))</f>
        <v>2.4700000000000002</v>
      </c>
      <c r="AL59" s="52">
        <f>SUM(BD59:BG59)+2.47</f>
        <v>2.4700000000000002</v>
      </c>
      <c r="AM59" s="45" t="str">
        <f>D57</f>
        <v>Tunisie</v>
      </c>
      <c r="AN59" s="46">
        <f>SUM(AR59:AU59)</f>
        <v>0</v>
      </c>
      <c r="AO59" s="47">
        <f>E57+F58+F61</f>
        <v>0</v>
      </c>
      <c r="AP59" s="46">
        <f>F57+E58+E61</f>
        <v>0</v>
      </c>
      <c r="AQ59" s="48">
        <f>AO59-AP59</f>
        <v>0</v>
      </c>
      <c r="AR59" s="46">
        <f>IF(ISBLANK(F58),0,IF(AT57=3,0,IF(AT57=1,1,3)))</f>
        <v>0</v>
      </c>
      <c r="AS59" s="46">
        <f>IF(ISBLANK(F61),0,IF(F61&gt;E61,3,IF(F61=E61,1,0)))</f>
        <v>0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0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0</v>
      </c>
      <c r="BA59" s="46" t="s">
        <v>73</v>
      </c>
      <c r="BB59" s="46">
        <f>10000*(AR59+AU59)+(E57-F57+F58-E58)*100+(E57+F58)</f>
        <v>0</v>
      </c>
      <c r="BC59" s="48">
        <f>10000*(AS59+AU59)+(E57-F57+F61-E61)*100+(E57+F61)</f>
        <v>0</v>
      </c>
      <c r="BD59" s="53">
        <f>-BF57</f>
        <v>0</v>
      </c>
      <c r="BE59" s="49">
        <f>-BF58</f>
        <v>0</v>
      </c>
      <c r="BF59" s="49" t="s">
        <v>73</v>
      </c>
      <c r="BG59" s="50">
        <f>IF($AN59&gt;$AN60,-0.5,IF($AN60&gt;$AN59,0.5,IF(AY59,-0.5,IF(AX60,0.5,BW59))))</f>
        <v>0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officiels'!H60,AX!E60='Résultats officiels'!E60,'Résultats officiels'!F60=AX!F60),1,""))</f>
        <v/>
      </c>
      <c r="D60" s="68" t="str">
        <f>G57</f>
        <v>Angleterre</v>
      </c>
      <c r="E60" s="149"/>
      <c r="F60" s="149"/>
      <c r="G60" s="73" t="str">
        <f>D56</f>
        <v>Belgique</v>
      </c>
      <c r="H60" s="95">
        <f t="shared" si="0"/>
        <v>0</v>
      </c>
      <c r="I60" s="114">
        <f>AI60</f>
        <v>1</v>
      </c>
      <c r="J60" s="71" t="str">
        <f>INDEX(AM57:AM60,MATCH(AK60,$AL57:$AL60,0))</f>
        <v>Angleterre</v>
      </c>
      <c r="K60" s="115">
        <f>INDEX(AN57:AN60,MATCH(AK60,$AL57:$AL60,0))</f>
        <v>0</v>
      </c>
      <c r="L60" s="116">
        <f>INDEX(AO57:AO60,MATCH(AK60,$AL57:$AL60,0))</f>
        <v>0</v>
      </c>
      <c r="M60" s="115">
        <f>INDEX(AP57:AP60,MATCH(AK60,$AL57:$AL60,0))</f>
        <v>0</v>
      </c>
      <c r="N60" s="117">
        <f>INDEX(AQ57:AQ60,MATCH(AK60,$AL57:$AL60,0))</f>
        <v>0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1</v>
      </c>
      <c r="AJ60" s="55">
        <f>ROUND(AK60,0)</f>
        <v>2</v>
      </c>
      <c r="AK60" s="43">
        <f>MAX(AL57:AL60)</f>
        <v>2.48</v>
      </c>
      <c r="AL60" s="56">
        <f>SUM(BD60:BG60)+2.48</f>
        <v>2.48</v>
      </c>
      <c r="AM60" s="57" t="str">
        <f>G57</f>
        <v>Angleterre</v>
      </c>
      <c r="AN60" s="51">
        <f>SUM(AR60:AU60)</f>
        <v>0</v>
      </c>
      <c r="AO60" s="58">
        <f>F57+E59+E60</f>
        <v>0</v>
      </c>
      <c r="AP60" s="51">
        <f>E57+F59+F60</f>
        <v>0</v>
      </c>
      <c r="AQ60" s="59">
        <f>AO60-AP60</f>
        <v>0</v>
      </c>
      <c r="AR60" s="51">
        <f>IF(ISBLANK(E60),0,IF(AU57=3,0,IF(AU57=1,1,3)))</f>
        <v>0</v>
      </c>
      <c r="AS60" s="51">
        <f>IF(ISBLANK(E59),0,IF(AU58=3,0,IF(AU58=1,1,3)))</f>
        <v>0</v>
      </c>
      <c r="AT60" s="51">
        <f>IF(ISBLANK(F57),0,IF(AU59=3,0,IF(AU59=1,1,3)))</f>
        <v>0</v>
      </c>
      <c r="AU60" s="51" t="s">
        <v>73</v>
      </c>
      <c r="AV60" s="58" t="b">
        <f>10*(AQ57-AQ60)+AO57-AO60&lt;0</f>
        <v>0</v>
      </c>
      <c r="AW60" s="51" t="b">
        <f>10*(AQ58-AQ60)+AO58-AO60&lt;0</f>
        <v>0</v>
      </c>
      <c r="AX60" s="51" t="b">
        <f>10*(AQ59-AQ60)+AO59-AO60&lt;0</f>
        <v>0</v>
      </c>
      <c r="AY60" s="59" t="s">
        <v>73</v>
      </c>
      <c r="AZ60" s="58" t="s">
        <v>73</v>
      </c>
      <c r="BA60" s="51">
        <f>10000*(AR60+AS60)+(E59-F59+E60-F60)*100+(E59+E60)</f>
        <v>0</v>
      </c>
      <c r="BB60" s="51">
        <f>10000*(AR60+AT60)+(E60-F60+F57-E57)*100+(E60+F57)</f>
        <v>0</v>
      </c>
      <c r="BC60" s="59">
        <f>10000*(AS60+AT60)+(E59-F59+F57-E57)*100+(E59+F57)</f>
        <v>0</v>
      </c>
      <c r="BD60" s="60">
        <f>-BG57</f>
        <v>0</v>
      </c>
      <c r="BE60" s="61">
        <f>-BG58</f>
        <v>0</v>
      </c>
      <c r="BF60" s="61">
        <f>-BG59</f>
        <v>0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officiels'!H61,AX!E61='Résultats officiels'!E61,'Résultats officiels'!F61=AX!F61),1,""))</f>
        <v/>
      </c>
      <c r="D61" s="71" t="str">
        <f>G56</f>
        <v>Panama</v>
      </c>
      <c r="E61" s="149"/>
      <c r="F61" s="149"/>
      <c r="G61" s="74" t="str">
        <f>D57</f>
        <v>Tunisie</v>
      </c>
      <c r="H61" s="95">
        <f t="shared" si="0"/>
        <v>0</v>
      </c>
      <c r="I61" s="118"/>
      <c r="J61" s="119" t="str">
        <f>IF(OR(I59&lt;3,I58&lt;2),"TIRAGE AU SORT !!!"," ")</f>
        <v>TIRAGE AU SORT !!!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officiels'!H64,AX!E64='Résultats officiels'!E64,'Résultats officiels'!F64=AX!F64),1,""))</f>
        <v/>
      </c>
      <c r="D64" s="67" t="s">
        <v>78</v>
      </c>
      <c r="E64" s="217"/>
      <c r="F64" s="217"/>
      <c r="G64" s="72" t="s">
        <v>79</v>
      </c>
      <c r="H64" s="95">
        <f t="shared" si="0"/>
        <v>0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0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officiels'!H65,AX!E65='Résultats officiels'!E65,'Résultats officiels'!F65=AX!F65),1,""))</f>
        <v/>
      </c>
      <c r="D65" s="68" t="s">
        <v>132</v>
      </c>
      <c r="E65" s="217"/>
      <c r="F65" s="217"/>
      <c r="G65" s="73" t="s">
        <v>133</v>
      </c>
      <c r="H65" s="95">
        <f t="shared" si="0"/>
        <v>0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0</v>
      </c>
      <c r="L65" s="104">
        <f>INDEX(AO65:AO68,MATCH(AK65,$AL65:$AL68,0))</f>
        <v>0</v>
      </c>
      <c r="M65" s="103">
        <f>INDEX(AP65:AP68,MATCH(AK65,$AL65:$AL68,0))</f>
        <v>0</v>
      </c>
      <c r="N65" s="123">
        <f>INDEX(AQ65:AQ68,MATCH(AK65,$AL65:$AL68,0))</f>
        <v>0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2</v>
      </c>
      <c r="AK65" s="43">
        <f>MIN(AL65:AL68)</f>
        <v>2.4500000000000002</v>
      </c>
      <c r="AL65" s="44">
        <f>SUM(BD65:BG65)+2.45</f>
        <v>2.4500000000000002</v>
      </c>
      <c r="AM65" s="45" t="str">
        <f>D64</f>
        <v>Colombie</v>
      </c>
      <c r="AN65" s="46">
        <f>SUM(AR65:AU65)</f>
        <v>0</v>
      </c>
      <c r="AO65" s="47">
        <f>E64+E66+F68</f>
        <v>0</v>
      </c>
      <c r="AP65" s="46">
        <f>F64+F66+E68</f>
        <v>0</v>
      </c>
      <c r="AQ65" s="48">
        <f>AO65-AP65</f>
        <v>0</v>
      </c>
      <c r="AR65" s="46" t="s">
        <v>73</v>
      </c>
      <c r="AS65" s="46">
        <f>IF(ISBLANK(E64),0,IF(E64&gt;F64,3,IF(E64=F64,1,0)))</f>
        <v>0</v>
      </c>
      <c r="AT65" s="46">
        <f>IF(ISBLANK(E66),0,IF(E66&gt;F66,3,IF(E66=F66,1,0)))</f>
        <v>0</v>
      </c>
      <c r="AU65" s="46">
        <f>IF(ISBLANK(F68),0,IF(F68&gt;E68,3,IF(F68=E68,1,0)))</f>
        <v>0</v>
      </c>
      <c r="AV65" s="47" t="s">
        <v>73</v>
      </c>
      <c r="AW65" s="46" t="b">
        <f>(10*(AQ65-AQ66)+AO65-AO66&gt;0)</f>
        <v>0</v>
      </c>
      <c r="AX65" s="46" t="b">
        <f>10*(AQ65-AQ67)+AO65-AO67&gt;0</f>
        <v>0</v>
      </c>
      <c r="AY65" s="48" t="b">
        <f>10*(AQ65-AQ68)+AO65-AO68&gt;0</f>
        <v>0</v>
      </c>
      <c r="AZ65" s="47">
        <f>10000*(AS65+AT65)+(E66-F66+E64-F64)*100+(E66+E64)</f>
        <v>0</v>
      </c>
      <c r="BA65" s="46">
        <f>10000*(AS65+AU65)+(E64-F64+F68-E68)*100+(E64+F68)</f>
        <v>0</v>
      </c>
      <c r="BB65" s="46">
        <f>10000*(AT65+AU65)+(F68-E68+E66-F66)*100+(F68+E66)</f>
        <v>0</v>
      </c>
      <c r="BC65" s="48" t="s">
        <v>73</v>
      </c>
      <c r="BD65" s="47" t="s">
        <v>73</v>
      </c>
      <c r="BE65" s="49">
        <f>IF($AN65&gt;$AN66,-0.5,IF($AN66&gt;$AN65,0.5,IF(AW65,-0.5,IF(AV66,0.5,BU65))))</f>
        <v>0</v>
      </c>
      <c r="BF65" s="49">
        <f>IF($AN65&gt;$AN67,-0.5,IF($AN67&gt;$AN65,0.5,IF(AX65,-0.5,IF(AV67,0.5,BV65))))</f>
        <v>0</v>
      </c>
      <c r="BG65" s="50">
        <f>IF($AN65&gt;$AN68,-0.5,IF($AN68&gt;$AN65,0.5,IF(AY65,-0.5,IF(AV68,0.5,BW65))))</f>
        <v>0</v>
      </c>
      <c r="BH65" s="51" t="b">
        <f>AND(AND(AN65=AN66,AN66=AN67,AN67=AN68),AND(AO65=AO66,AO66=AO67,AO67=AO68),AND(AP65=AP66,AP66=AP67,AP67=AP68))</f>
        <v>1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0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officiels'!H66,AX!E66='Résultats officiels'!E66,'Résultats officiels'!F66=AX!F66),1,""))</f>
        <v/>
      </c>
      <c r="D66" s="68" t="str">
        <f>D64</f>
        <v>Colombie</v>
      </c>
      <c r="E66" s="149"/>
      <c r="F66" s="149"/>
      <c r="G66" s="73" t="str">
        <f>D65</f>
        <v>Pologne</v>
      </c>
      <c r="H66" s="95">
        <f t="shared" si="0"/>
        <v>0</v>
      </c>
      <c r="I66" s="106">
        <f>AI66</f>
        <v>1</v>
      </c>
      <c r="J66" s="124" t="str">
        <f>INDEX(AM65:AM68,MATCH(AK66,$AL65:$AL68,0))</f>
        <v>Japon</v>
      </c>
      <c r="K66" s="108">
        <f>INDEX(AN65:AN68,MATCH(AK66,$AL65:$AL68,0))</f>
        <v>0</v>
      </c>
      <c r="L66" s="109">
        <f>INDEX(AO65:AO68,MATCH(AK66,$AL65:$AL68,0))</f>
        <v>0</v>
      </c>
      <c r="M66" s="108">
        <f>INDEX(AP65:AP68,MATCH(AK66,$AL65:$AL68,0))</f>
        <v>0</v>
      </c>
      <c r="N66" s="110">
        <f>INDEX(AQ65:AQ68,MATCH(AK66,$AL65:$AL68,0))</f>
        <v>0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1</v>
      </c>
      <c r="AJ66" s="55">
        <f>ROUND(AK66,0)</f>
        <v>2</v>
      </c>
      <c r="AK66" s="43">
        <f>MAX(MIN(AL65:AL67),MIN(AL65,AL66,AL68),MIN(AL65,AL67,AL68),MIN(AL66:AL68))</f>
        <v>2.46</v>
      </c>
      <c r="AL66" s="52">
        <f>SUM(BD66:BG66)+2.46</f>
        <v>2.46</v>
      </c>
      <c r="AM66" s="45" t="str">
        <f>G64</f>
        <v>Japon</v>
      </c>
      <c r="AN66" s="46">
        <f>SUM(AR66:AU66)</f>
        <v>0</v>
      </c>
      <c r="AO66" s="47">
        <f>F64+F67+E69</f>
        <v>0</v>
      </c>
      <c r="AP66" s="46">
        <f>E64+E67+F69</f>
        <v>0</v>
      </c>
      <c r="AQ66" s="48">
        <f>AO66-AP66</f>
        <v>0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0</v>
      </c>
      <c r="BA66" s="46">
        <f>10000*(AR66+AU66)+(F64-E64+F67-E67)*100+(F64+F67)</f>
        <v>0</v>
      </c>
      <c r="BB66" s="46" t="s">
        <v>73</v>
      </c>
      <c r="BC66" s="48">
        <f>10000*(AT66+AU66)+(F67-E67+E69-F69)*100+(F67+E69)</f>
        <v>0</v>
      </c>
      <c r="BD66" s="53">
        <f>-BE65</f>
        <v>0</v>
      </c>
      <c r="BE66" s="46" t="s">
        <v>73</v>
      </c>
      <c r="BF66" s="49">
        <f>IF($AN66&gt;$AN67,-0.5,IF($AN67&gt;$AN66,0.5,IF(AX66,-0.5,IF(AW67,0.5,BV66))))</f>
        <v>0</v>
      </c>
      <c r="BG66" s="50">
        <f>IF($AN66&gt;$AN68,-0.5,IF($AN68&gt;$AN66,0.5,IF(AY66,-0.5,IF(AW68,0.5,BW66))))</f>
        <v>0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officiels'!H67,AX!E67='Résultats officiels'!E67,'Résultats officiels'!F67=AX!F67),1,""))</f>
        <v/>
      </c>
      <c r="D67" s="68" t="str">
        <f>G65</f>
        <v>Sénégal</v>
      </c>
      <c r="E67" s="149"/>
      <c r="F67" s="149"/>
      <c r="G67" s="73" t="str">
        <f>G64</f>
        <v>Japon</v>
      </c>
      <c r="H67" s="95">
        <f t="shared" si="0"/>
        <v>0</v>
      </c>
      <c r="I67" s="106">
        <f>AI67</f>
        <v>1</v>
      </c>
      <c r="J67" s="68" t="str">
        <f>INDEX(AM65:AM68,MATCH(AK67,$AL65:$AL68,0))</f>
        <v>Pologne</v>
      </c>
      <c r="K67" s="111">
        <f>INDEX(AN65:AN68,MATCH(AK67,$AL65:$AL68,0))</f>
        <v>0</v>
      </c>
      <c r="L67" s="112">
        <f>INDEX(AO65:AO68,MATCH(AK67,$AL65:$AL68,0))</f>
        <v>0</v>
      </c>
      <c r="M67" s="111">
        <f>INDEX(AP65:AP68,MATCH(AK67,$AL65:$AL68,0))</f>
        <v>0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1</v>
      </c>
      <c r="AJ67" s="55">
        <f>ROUND(AK67,0)</f>
        <v>2</v>
      </c>
      <c r="AK67" s="43">
        <f>MIN(MAX(AL65:AL67),MAX(AL65,AL66,AL68),MAX(AL65,AL67,AL68),MAX(AL66:AL68))</f>
        <v>2.4700000000000002</v>
      </c>
      <c r="AL67" s="52">
        <f>SUM(BD67:BG67)+2.47</f>
        <v>2.4700000000000002</v>
      </c>
      <c r="AM67" s="45" t="str">
        <f>D65</f>
        <v>Pologne</v>
      </c>
      <c r="AN67" s="46">
        <f>SUM(AR67:AU67)</f>
        <v>0</v>
      </c>
      <c r="AO67" s="47">
        <f>E65+F66+F69</f>
        <v>0</v>
      </c>
      <c r="AP67" s="46">
        <f>F65+E66+E69</f>
        <v>0</v>
      </c>
      <c r="AQ67" s="48">
        <f>AO67-AP67</f>
        <v>0</v>
      </c>
      <c r="AR67" s="46">
        <f>IF(ISBLANK(F66),0,IF(AT65=3,0,IF(AT65=1,1,3)))</f>
        <v>0</v>
      </c>
      <c r="AS67" s="46">
        <f>IF(ISBLANK(F69),0,IF(F69&gt;E69,3,IF(F69=E69,1,0)))</f>
        <v>0</v>
      </c>
      <c r="AT67" s="46" t="s">
        <v>73</v>
      </c>
      <c r="AU67" s="46">
        <f>IF(ISBLANK(E65),0,IF(E65&gt;F65,3,IF(E65=F65,1,0)))</f>
        <v>0</v>
      </c>
      <c r="AV67" s="47" t="b">
        <f>10*(AQ65-AQ67)+AO65-AO67&lt;0</f>
        <v>0</v>
      </c>
      <c r="AW67" s="46" t="b">
        <f>10*(AQ66-AQ67)+AO66-AO67&lt;0</f>
        <v>0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0</v>
      </c>
      <c r="BA67" s="46" t="s">
        <v>73</v>
      </c>
      <c r="BB67" s="46">
        <f>10000*(AR67+AU67)+(E65-F65+F66-E66)*100+(E65+F66)</f>
        <v>0</v>
      </c>
      <c r="BC67" s="48">
        <f>10000*(AS67+AU67)+(E65-F65+F69-E69)*100+(E65+F69)</f>
        <v>0</v>
      </c>
      <c r="BD67" s="53">
        <f>-BF65</f>
        <v>0</v>
      </c>
      <c r="BE67" s="49">
        <f>-BF66</f>
        <v>0</v>
      </c>
      <c r="BF67" s="49" t="s">
        <v>73</v>
      </c>
      <c r="BG67" s="50">
        <f>IF($AN67&gt;$AN68,-0.5,IF($AN68&gt;$AN67,0.5,IF(AY67,-0.5,IF(AX68,0.5,BW67))))</f>
        <v>0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officiels'!H68,AX!E68='Résultats officiels'!E68,'Résultats officiels'!F68=AX!F68),1,""))</f>
        <v/>
      </c>
      <c r="D68" s="68" t="str">
        <f>G65</f>
        <v>Sénégal</v>
      </c>
      <c r="E68" s="149"/>
      <c r="F68" s="149"/>
      <c r="G68" s="73" t="str">
        <f>D64</f>
        <v>Colombie</v>
      </c>
      <c r="H68" s="95">
        <f t="shared" si="0"/>
        <v>0</v>
      </c>
      <c r="I68" s="114">
        <f>AI68</f>
        <v>1</v>
      </c>
      <c r="J68" s="71" t="str">
        <f>INDEX(AM65:AM68,MATCH(AK68,$AL65:$AL68,0))</f>
        <v>Sénégal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0</v>
      </c>
      <c r="N68" s="117">
        <f>INDEX(AQ65:AQ68,MATCH(AK68,$AL65:$AL68,0))</f>
        <v>0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1</v>
      </c>
      <c r="AJ68" s="55">
        <f>ROUND(AK68,0)</f>
        <v>2</v>
      </c>
      <c r="AK68" s="43">
        <f>MAX(AL65:AL68)</f>
        <v>2.48</v>
      </c>
      <c r="AL68" s="56">
        <f>SUM(BD68:BG68)+2.48</f>
        <v>2.48</v>
      </c>
      <c r="AM68" s="57" t="str">
        <f>G65</f>
        <v>Sénégal</v>
      </c>
      <c r="AN68" s="51">
        <f>SUM(AR68:AU68)</f>
        <v>0</v>
      </c>
      <c r="AO68" s="58">
        <f>F65+E67+E68</f>
        <v>0</v>
      </c>
      <c r="AP68" s="51">
        <f>E65+F67+F68</f>
        <v>0</v>
      </c>
      <c r="AQ68" s="59">
        <f>AO68-AP68</f>
        <v>0</v>
      </c>
      <c r="AR68" s="51">
        <f>IF(ISBLANK(E68),0,IF(AU65=3,0,IF(AU65=1,1,3)))</f>
        <v>0</v>
      </c>
      <c r="AS68" s="51">
        <f>IF(ISBLANK(E67),0,IF(AU66=3,0,IF(AU66=1,1,3)))</f>
        <v>0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0</v>
      </c>
      <c r="BB68" s="51">
        <f>10000*(AR68+AT68)+(E68-F68+F65-E65)*100+(E68+F65)</f>
        <v>0</v>
      </c>
      <c r="BC68" s="59">
        <f>10000*(AS68+AT68)+(E67-F67+F65-E65)*100+(E67+F65)</f>
        <v>0</v>
      </c>
      <c r="BD68" s="60">
        <f>-BG65</f>
        <v>0</v>
      </c>
      <c r="BE68" s="61">
        <f>-BG66</f>
        <v>0</v>
      </c>
      <c r="BF68" s="61">
        <f>-BG67</f>
        <v>0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officiels'!H69,AX!E69='Résultats officiels'!E69,'Résultats officiels'!F69=AX!F69),1,""))</f>
        <v/>
      </c>
      <c r="D69" s="71" t="str">
        <f>G64</f>
        <v>Japon</v>
      </c>
      <c r="E69" s="149"/>
      <c r="F69" s="149"/>
      <c r="G69" s="74" t="str">
        <f>D65</f>
        <v>Pologne</v>
      </c>
      <c r="H69" s="95">
        <f t="shared" si="0"/>
        <v>0</v>
      </c>
      <c r="I69" s="118"/>
      <c r="J69" s="119" t="str">
        <f>IF(OR(I67&lt;3,I66&lt;2),"TIRAGE AU SORT !!!"," ")</f>
        <v>TIRAGE AU SORT !!!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elect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39" priority="7" stopIfTrue="1">
      <formula>100*$V8+$W8&gt;100*$V9+$W9</formula>
    </cfRule>
  </conditionalFormatting>
  <conditionalFormatting sqref="U9 U11 U13 U15 U17 U19 U21 U23 U27 U29 U31 U33 U37 U39 U44">
    <cfRule type="expression" dxfId="38" priority="6" stopIfTrue="1">
      <formula>100*$V9+$W9&gt;100*$V8+$W8</formula>
    </cfRule>
  </conditionalFormatting>
  <conditionalFormatting sqref="AA43">
    <cfRule type="expression" dxfId="37" priority="5" stopIfTrue="1">
      <formula>100*$AB43+$AC43&gt;100*$AB44+$AC44</formula>
    </cfRule>
  </conditionalFormatting>
  <conditionalFormatting sqref="AA44">
    <cfRule type="expression" dxfId="36" priority="4" stopIfTrue="1">
      <formula>100*$AB44+$AC44&gt;100*$AB43+$AC43</formula>
    </cfRule>
  </conditionalFormatting>
  <conditionalFormatting sqref="J35:N35 J43:N43 J11:N11 J27:N27 J19:N19 J51:N51 J59:N59 J67:N67">
    <cfRule type="expression" dxfId="35" priority="3" stopIfTrue="1">
      <formula>OR($I11&lt;3)</formula>
    </cfRule>
  </conditionalFormatting>
  <conditionalFormatting sqref="J36:N36 J44:N44 J12:N12 J28:N28 J20:N20 J52:N52 J60:N60 J68:N68">
    <cfRule type="expression" dxfId="34" priority="2" stopIfTrue="1">
      <formula>$I12&lt;3</formula>
    </cfRule>
  </conditionalFormatting>
  <conditionalFormatting sqref="U46:U47 AA46:AA51">
    <cfRule type="cellIs" dxfId="33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18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 t="str">
        <f>IF(H8=0,"",IF(H8='Résultats officiels'!H8,1,""))</f>
        <v/>
      </c>
      <c r="C8" s="70" t="str">
        <f>IF(H8=0,"",IF(AND(H8='Résultats officiels'!H8,AY!E8='Résultats officiels'!E8,'Résultats officiels'!F8=AY!F8),1,""))</f>
        <v/>
      </c>
      <c r="D8" s="67" t="s">
        <v>104</v>
      </c>
      <c r="E8" s="149"/>
      <c r="F8" s="149"/>
      <c r="G8" s="72" t="s">
        <v>123</v>
      </c>
      <c r="H8" s="95">
        <f>IF(E8="",0,IF(F8="",0,IF(E8&gt;F8,1,IF(E8&lt;F8,2,IF(E8=F8,3)))))</f>
        <v>0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officiels'!U13=AY!U8),"E",""))</f>
        <v/>
      </c>
      <c r="R8" s="98" t="str">
        <f>IF('Résultats officiels'!O8=0,"",IF(AND(U8='Résultats officiels'!U8,AY!U9='Résultats officiels'!U9),"A",""))</f>
        <v/>
      </c>
      <c r="S8" s="286" t="str">
        <f>IF(O8=0,"",IF(AND(R8="A",O8='Résultats officiels'!O8),1,IF(AND(AY!R9="A",AY!O8='Résultats officiels'!O12),1,"")))</f>
        <v/>
      </c>
      <c r="T8" s="287" t="str">
        <f>IF(O8=0,"",IF(AND(R8="A",O8='Résultats officiels'!O8,V8='Résultats officiels'!V8,'Résultats officiels'!V9=AY!V9),1,IF(AND(AY!R9="A",AY!O8='Résultats officiels'!O12,AY!V8='Résultats officiels'!V13,'Résultats officiels'!V12=AY!V9),1,"")))</f>
        <v/>
      </c>
      <c r="U8" s="99" t="str">
        <f>IF(OR(I10&lt;2),"A1",T(J9))</f>
        <v>A1</v>
      </c>
      <c r="V8" s="150"/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 t="str">
        <f>IF(H9=0,"",IF(H9='Résultats officiels'!H9,1,""))</f>
        <v/>
      </c>
      <c r="C9" s="70" t="str">
        <f>IF(H9=0,"",IF(AND(H9='Résultats officiels'!H9,AY!E9='Résultats officiels'!E9,'Résultats officiels'!F9=AY!F9),1,""))</f>
        <v/>
      </c>
      <c r="D9" s="68" t="s">
        <v>122</v>
      </c>
      <c r="E9" s="149"/>
      <c r="F9" s="149"/>
      <c r="G9" s="73" t="s">
        <v>82</v>
      </c>
      <c r="H9" s="95">
        <f t="shared" ref="H9:H69" si="0">IF(E9="",0,IF(F9="",0,IF(E9&gt;F9,1,IF(E9&lt;F9,2,IF(E9=F9,3)))))</f>
        <v>0</v>
      </c>
      <c r="I9" s="101">
        <f>AI9</f>
        <v>1</v>
      </c>
      <c r="J9" s="102" t="str">
        <f>INDEX(AM9:AM12,MATCH(AK9,$AL9:$AL12,0))</f>
        <v>Russie</v>
      </c>
      <c r="K9" s="103">
        <f>INDEX(AN9:AN12,MATCH(AK9,$AL9:$AL12,0))</f>
        <v>0</v>
      </c>
      <c r="L9" s="104">
        <f>INDEX(AO9:AO12,MATCH(AK9,$AL9:$AL12,0))</f>
        <v>0</v>
      </c>
      <c r="M9" s="103">
        <f>INDEX(AP9:AP12,MATCH(AK9,$AL9:$AL12,0))</f>
        <v>0</v>
      </c>
      <c r="N9" s="105">
        <f>INDEX(AQ9:AQ12,MATCH(AK9,$AL9:$AL12,0))</f>
        <v>0</v>
      </c>
      <c r="O9" s="293"/>
      <c r="P9" s="293"/>
      <c r="Q9" s="97" t="str">
        <f>IF(AND('Résultats officiels'!O8&gt;0,U9='Résultats officiels'!U9),"E",IF(AND('Résultats officiels'!O12&gt;0,'Résultats officiels'!U12=AY!U9),"E",""))</f>
        <v/>
      </c>
      <c r="R9" s="98" t="str">
        <f>IF('Résultats officiels'!O12=0,"",IF(AND(U8='Résultats officiels'!U13,'Résultats officiels'!U12=AY!U9),"A",""))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B2</v>
      </c>
      <c r="V9" s="151"/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2</v>
      </c>
      <c r="AK9" s="19">
        <f>MIN(AL9:AL12)</f>
        <v>2.4500000000000002</v>
      </c>
      <c r="AL9" s="20">
        <f>SUM(BD9:BG9)+2.45</f>
        <v>2.4500000000000002</v>
      </c>
      <c r="AM9" s="21" t="str">
        <f>D8</f>
        <v>Russie</v>
      </c>
      <c r="AN9" s="22">
        <f>SUM(AR9:AU9)</f>
        <v>0</v>
      </c>
      <c r="AO9" s="23">
        <f>E8+E10+F12</f>
        <v>0</v>
      </c>
      <c r="AP9" s="22">
        <f>F8+F10+E12</f>
        <v>0</v>
      </c>
      <c r="AQ9" s="24">
        <f>AO9-AP9</f>
        <v>0</v>
      </c>
      <c r="AR9" s="22" t="s">
        <v>73</v>
      </c>
      <c r="AS9" s="22">
        <f>IF(ISBLANK(E8),0,IF(E8&gt;F8,3,IF(E8=F8,1,0)))</f>
        <v>0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0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0</v>
      </c>
      <c r="BA9" s="22">
        <f>10000*(AS9+AU9)+(E8-F8+F12-E12)*100+(E8+F12)</f>
        <v>0</v>
      </c>
      <c r="BB9" s="22">
        <f>10000*(AT9+AU9)+(E10-F10+F12-E12)*100+(E10+F12)</f>
        <v>0</v>
      </c>
      <c r="BC9" s="24" t="s">
        <v>73</v>
      </c>
      <c r="BD9" s="23" t="s">
        <v>73</v>
      </c>
      <c r="BE9" s="25">
        <f>IF($AN9&gt;$AN10,-0.5,IF($AN10&gt;$AN9,0.5,IF(AW9,-0.5,IF(AV10,0.5,BU9))))</f>
        <v>0</v>
      </c>
      <c r="BF9" s="25">
        <f>IF($AN9&gt;$AN11,-0.5,IF($AN11&gt;$AN9,0.5,IF(AX9,-0.5,IF(AV11,0.5,BV9))))</f>
        <v>0</v>
      </c>
      <c r="BG9" s="26">
        <f>IF($AN9&gt;$AN12,-0.5,IF($AN12&gt;$AN9,0.5,IF(AY9,-0.5,IF(AV12,0.5,BW9))))</f>
        <v>0</v>
      </c>
      <c r="BH9" s="27" t="b">
        <f>AND(AND(AN9=AN10,AN10=AN11,AN11=AN12),AND(AO9=AO10,AO10=AO11,AO11=AO12),AND(AP9=AP10,AP10=AP11,AP11=AP12))</f>
        <v>1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0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officiels'!H10,AY!E10='Résultats officiels'!E10,'Résultats officiels'!F10=AY!F10),1,""))</f>
        <v/>
      </c>
      <c r="D10" s="68" t="str">
        <f>D8</f>
        <v>Russie</v>
      </c>
      <c r="E10" s="149"/>
      <c r="F10" s="149"/>
      <c r="G10" s="73" t="str">
        <f>D9</f>
        <v>Egypte</v>
      </c>
      <c r="H10" s="95">
        <f t="shared" si="0"/>
        <v>0</v>
      </c>
      <c r="I10" s="106">
        <f>AI10</f>
        <v>1</v>
      </c>
      <c r="J10" s="107" t="str">
        <f>INDEX(AM9:AM12,MATCH(AK10,$AL9:$AL12,0))</f>
        <v>Arabie Saoudite</v>
      </c>
      <c r="K10" s="108">
        <f>INDEX(AN9:AN12,MATCH(AK10,$AL9:$AL12,0))</f>
        <v>0</v>
      </c>
      <c r="L10" s="109">
        <f>INDEX(AO9:AO12,MATCH(AK10,$AL9:$AL12,0))</f>
        <v>0</v>
      </c>
      <c r="M10" s="108">
        <f>INDEX(AP9:AP12,MATCH(AK10,$AL9:$AL12,0))</f>
        <v>0</v>
      </c>
      <c r="N10" s="110">
        <f>INDEX(AQ9:AQ12,MATCH(AK10,$AL9:$AL12,0))</f>
        <v>0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officiels'!U15=AY!U10),"E",""))</f>
        <v/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officiels'!O10),1,IF(AND(AY!R11="A",AY!O10='Résultats officiels'!O14),1,"")))</f>
        <v/>
      </c>
      <c r="T10" s="310" t="str">
        <f>IF(O10=0,"",IF(AND(R10="A",O10='Résultats officiels'!O10,V10='Résultats officiels'!V10,'Résultats officiels'!V11=AY!V11),1,IF(AND(AY!R11="A",AY!O10='Résultats officiels'!O14,AY!V10='Résultats officiels'!V15,'Résultats officiels'!V14=AY!V11),1,"")))</f>
        <v/>
      </c>
      <c r="U10" s="99" t="str">
        <f>IF(OR(I26&lt;2),"C1",T(J25))</f>
        <v>C1</v>
      </c>
      <c r="V10" s="150"/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1</v>
      </c>
      <c r="AJ10" s="18">
        <f>ROUND(AK10,0)</f>
        <v>2</v>
      </c>
      <c r="AK10" s="19">
        <f>MAX(MIN(AL9:AL11),MIN(AL9,AL10,AL12),MIN(AL9,AL11,AL12),MIN(AL10:AL12))</f>
        <v>2.46</v>
      </c>
      <c r="AL10" s="28">
        <f>SUM(BD10:BG10)+2.46</f>
        <v>2.46</v>
      </c>
      <c r="AM10" s="21" t="str">
        <f>G8</f>
        <v>Arabie Saoudite</v>
      </c>
      <c r="AN10" s="22">
        <f>SUM(AR10:AU10)</f>
        <v>0</v>
      </c>
      <c r="AO10" s="23">
        <f>F8+F11+E13</f>
        <v>0</v>
      </c>
      <c r="AP10" s="22">
        <f>E8+E11+F13</f>
        <v>0</v>
      </c>
      <c r="AQ10" s="24">
        <f>AO10-AP10</f>
        <v>0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0</v>
      </c>
      <c r="BA10" s="22">
        <f>10000*(AR10+AU10)+(F8-E8+F11-E11)*100+(F8+F11)</f>
        <v>0</v>
      </c>
      <c r="BB10" s="22" t="s">
        <v>73</v>
      </c>
      <c r="BC10" s="24">
        <f>10000*(AT10+AU10)+(F11-E11+E13-F13)*100+(F11+E13)</f>
        <v>0</v>
      </c>
      <c r="BD10" s="29">
        <f>-BE9</f>
        <v>0</v>
      </c>
      <c r="BE10" s="22" t="s">
        <v>73</v>
      </c>
      <c r="BF10" s="25">
        <f>IF($AN10&gt;$AN11,-0.5,IF($AN11&gt;$AN10,0.5,IF(AX10,-0.5,IF(AW11,0.5,BV10))))</f>
        <v>0</v>
      </c>
      <c r="BG10" s="26">
        <f>IF($AN10&gt;$AN12,-0.5,IF($AN12&gt;$AN10,0.5,IF(AY10,-0.5,IF(AW12,0.5,BW10))))</f>
        <v>0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 t="str">
        <f>IF(H11=0,"",IF(H11='Résultats officiels'!H11,1,""))</f>
        <v/>
      </c>
      <c r="C11" s="70" t="str">
        <f>IF(H11=0,"",IF(AND(H11='Résultats officiels'!H11,AY!E11='Résultats officiels'!E11,'Résultats officiels'!F11=AY!F11),1,""))</f>
        <v/>
      </c>
      <c r="D11" s="68" t="str">
        <f>G9</f>
        <v>Uruguay</v>
      </c>
      <c r="E11" s="149"/>
      <c r="F11" s="149"/>
      <c r="G11" s="73" t="str">
        <f>G8</f>
        <v>Arabie Saoudite</v>
      </c>
      <c r="H11" s="95">
        <f t="shared" si="0"/>
        <v>0</v>
      </c>
      <c r="I11" s="106">
        <f>AI11</f>
        <v>1</v>
      </c>
      <c r="J11" s="68" t="str">
        <f>INDEX(AM9:AM12,MATCH(AK11,$AL9:$AL12,0))</f>
        <v>Egypte</v>
      </c>
      <c r="K11" s="111">
        <f>INDEX(AN9:AN12,MATCH(AK11,$AL9:$AL12,0))</f>
        <v>0</v>
      </c>
      <c r="L11" s="112">
        <f>INDEX(AO9:AO12,MATCH(AK11,$AL9:$AL12,0))</f>
        <v>0</v>
      </c>
      <c r="M11" s="111">
        <f>INDEX(AP9:AP12,MATCH(AK11,$AL9:$AL12,0))</f>
        <v>0</v>
      </c>
      <c r="N11" s="113">
        <f>INDEX(AQ9:AQ12,MATCH(AK11,$AL9:$AL12,0))</f>
        <v>0</v>
      </c>
      <c r="O11" s="293"/>
      <c r="P11" s="293"/>
      <c r="Q11" s="97" t="str">
        <f>IF(AND('Résultats officiels'!O10&gt;0,U11='Résultats officiels'!U11),"E",IF(AND('Résultats officiels'!O14&gt;0,'Résultats officiels'!U14=AY!U11),"E",""))</f>
        <v/>
      </c>
      <c r="R11" s="98" t="str">
        <f>IF('Résultats officiels'!O14=0,"",IF(AND(U10='Résultats officiels'!U15,'Résultats officiels'!U14=AY!U11),"A",""))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D2</v>
      </c>
      <c r="V11" s="151"/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1</v>
      </c>
      <c r="AJ11" s="18">
        <f>ROUND(AK11,0)</f>
        <v>2</v>
      </c>
      <c r="AK11" s="19">
        <f>MIN(MAX(AL9:AL11),MAX(AL9,AL10,AL12),MAX(AL9,AL11,AL12),MAX(AL10:AL12))</f>
        <v>2.4700000000000002</v>
      </c>
      <c r="AL11" s="28">
        <f>SUM(BD11:BG11)+2.47</f>
        <v>2.4700000000000002</v>
      </c>
      <c r="AM11" s="21" t="str">
        <f>D9</f>
        <v>Egypte</v>
      </c>
      <c r="AN11" s="22">
        <f>SUM(AR11:AU11)</f>
        <v>0</v>
      </c>
      <c r="AO11" s="23">
        <f>E9+F10+F13</f>
        <v>0</v>
      </c>
      <c r="AP11" s="22">
        <f>F9+E10+E13</f>
        <v>0</v>
      </c>
      <c r="AQ11" s="24">
        <f>AO11-AP11</f>
        <v>0</v>
      </c>
      <c r="AR11" s="22">
        <f>IF(ISBLANK(F10),0,IF(AT9=3,0,IF(AT9=1,1,3)))</f>
        <v>0</v>
      </c>
      <c r="AS11" s="22">
        <f>IF(ISBLANK(F13),0,IF(F13&gt;E13,3,IF(F13=E13,1,0)))</f>
        <v>0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0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0</v>
      </c>
      <c r="BA11" s="22" t="s">
        <v>73</v>
      </c>
      <c r="BB11" s="22">
        <f>10000*(AR11+AU11)+(E9-F9+F10-E10)*100+(E9+F10)</f>
        <v>0</v>
      </c>
      <c r="BC11" s="24">
        <f>10000*(AS11+AU11)+(E9-F9+F13-E13)*100+(E9+F13)</f>
        <v>0</v>
      </c>
      <c r="BD11" s="29">
        <f>-BF9</f>
        <v>0</v>
      </c>
      <c r="BE11" s="25">
        <f>-BF10</f>
        <v>0</v>
      </c>
      <c r="BF11" s="25" t="s">
        <v>73</v>
      </c>
      <c r="BG11" s="26">
        <f>IF($AN11&gt;$AN12,-0.5,IF($AN12&gt;$AN11,0.5,IF(AY11,-0.5,IF(AX12,0.5,BW11))))</f>
        <v>0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officiels'!H12,AY!E12='Résultats officiels'!E12,'Résultats officiels'!F12=AY!F12),1,""))</f>
        <v/>
      </c>
      <c r="D12" s="68" t="str">
        <f>G9</f>
        <v>Uruguay</v>
      </c>
      <c r="E12" s="149"/>
      <c r="F12" s="149"/>
      <c r="G12" s="73" t="str">
        <f>D8</f>
        <v>Russie</v>
      </c>
      <c r="H12" s="95">
        <f t="shared" si="0"/>
        <v>0</v>
      </c>
      <c r="I12" s="114">
        <f>AI12</f>
        <v>1</v>
      </c>
      <c r="J12" s="71" t="str">
        <f>INDEX(AM9:AM12,MATCH(AK12,$AL9:$AL12,0))</f>
        <v>Uruguay</v>
      </c>
      <c r="K12" s="115">
        <f>INDEX(AN9:AN12,MATCH(AK12,$AL9:$AL12,0))</f>
        <v>0</v>
      </c>
      <c r="L12" s="116">
        <f>INDEX(AO9:AO12,MATCH(AK12,$AL9:$AL12,0))</f>
        <v>0</v>
      </c>
      <c r="M12" s="115">
        <f>INDEX(AP9:AP12,MATCH(AK12,$AL9:$AL12,0))</f>
        <v>0</v>
      </c>
      <c r="N12" s="117">
        <f>INDEX(AQ9:AQ12,MATCH(AK12,$AL9:$AL12,0))</f>
        <v>0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officiels'!U9=AY!U12),"E",""))</f>
        <v/>
      </c>
      <c r="R12" s="98" t="str">
        <f>IF('Résultats officiels'!O12=0,"",IF(AND(U12='Résultats officiels'!U12,'Résultats officiels'!U13=AY!U13),"A",""))</f>
        <v/>
      </c>
      <c r="S12" s="286" t="str">
        <f>IF(O12=0,"",IF(AND(R12="A",O12='Résultats officiels'!O12),1,IF(AND(AY!R13="A",AY!O12='Résultats officiels'!O8),1,"")))</f>
        <v/>
      </c>
      <c r="T12" s="308" t="str">
        <f>IF(O12=0,"",IF(AND(R12="A",O12='Résultats officiels'!O12,V12='Résultats officiels'!V12,'Résultats officiels'!V13=AY!V13),1,IF(AND(AY!R13="A",AY!O12='Résultats officiels'!O8,AY!V12='Résultats officiels'!V9,'Résultats officiels'!V8=AY!V13),1,"")))</f>
        <v/>
      </c>
      <c r="U12" s="99" t="str">
        <f>IF(OR(I18&lt;2),"B1",T(J17))</f>
        <v>B1</v>
      </c>
      <c r="V12" s="150"/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1</v>
      </c>
      <c r="AJ12" s="18">
        <f>ROUND(AK12,0)</f>
        <v>2</v>
      </c>
      <c r="AK12" s="19">
        <f>MAX(AL9:AL12)</f>
        <v>2.48</v>
      </c>
      <c r="AL12" s="30">
        <f>SUM(BD12:BG12)+2.48</f>
        <v>2.48</v>
      </c>
      <c r="AM12" s="31" t="str">
        <f>G9</f>
        <v>Uruguay</v>
      </c>
      <c r="AN12" s="27">
        <f>SUM(AR12:AU12)</f>
        <v>0</v>
      </c>
      <c r="AO12" s="32">
        <f>F9+E11+E12</f>
        <v>0</v>
      </c>
      <c r="AP12" s="27">
        <f>E9+F11+F12</f>
        <v>0</v>
      </c>
      <c r="AQ12" s="33">
        <f>AO12-AP12</f>
        <v>0</v>
      </c>
      <c r="AR12" s="27">
        <f>IF(ISBLANK(E12),0,IF(AU9=3,0,IF(AU9=1,1,3)))</f>
        <v>0</v>
      </c>
      <c r="AS12" s="27">
        <f>IF(ISBLANK(E11),0,IF(AU10=3,0,IF(AU10=1,1,3)))</f>
        <v>0</v>
      </c>
      <c r="AT12" s="27">
        <f>IF(ISBLANK(F9),0,IF(AU11=3,0,IF(AU11=1,1,3)))</f>
        <v>0</v>
      </c>
      <c r="AU12" s="27" t="s">
        <v>73</v>
      </c>
      <c r="AV12" s="32" t="b">
        <f>10*(AQ9-AQ12)+AO9-AO12&lt;0</f>
        <v>0</v>
      </c>
      <c r="AW12" s="27" t="b">
        <f>10*(AQ10-AQ12)+AO10-AO12&lt;0</f>
        <v>0</v>
      </c>
      <c r="AX12" s="27" t="b">
        <f>10*(AQ11-AQ12)+AO11-AO12&lt;0</f>
        <v>0</v>
      </c>
      <c r="AY12" s="33" t="s">
        <v>73</v>
      </c>
      <c r="AZ12" s="32" t="s">
        <v>73</v>
      </c>
      <c r="BA12" s="27">
        <f>10000*(AR12+AS12)+(E12-F12+E11-F11)*100+(E12+E11)</f>
        <v>0</v>
      </c>
      <c r="BB12" s="27">
        <f>10000*(AR12+AT12)+(F9-E9+E12-F12)*100+(F9+E12)</f>
        <v>0</v>
      </c>
      <c r="BC12" s="33">
        <f>10000*(AS12+AT12)+(E11-F11+F9-E9)*100+(E11+F9)</f>
        <v>0</v>
      </c>
      <c r="BD12" s="34">
        <f>-BG9</f>
        <v>0</v>
      </c>
      <c r="BE12" s="35">
        <f>-BG10</f>
        <v>0</v>
      </c>
      <c r="BF12" s="35">
        <f>-BG11</f>
        <v>0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officiels'!H13,AY!E13='Résultats officiels'!E13,'Résultats officiels'!F13=AY!F13),1,""))</f>
        <v/>
      </c>
      <c r="D13" s="71" t="str">
        <f>G8</f>
        <v>Arabie Saoudite</v>
      </c>
      <c r="E13" s="149"/>
      <c r="F13" s="149"/>
      <c r="G13" s="74" t="str">
        <f>D9</f>
        <v>Egypte</v>
      </c>
      <c r="H13" s="95">
        <f t="shared" si="0"/>
        <v>0</v>
      </c>
      <c r="I13" s="118"/>
      <c r="J13" s="119" t="str">
        <f>IF(OR(I11&lt;3,I10&lt;2),"TIRAGE AU SORT !!!"," ")</f>
        <v>TIRAGE AU SORT !!!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officiels'!U8=AY!U13),"E",""))</f>
        <v/>
      </c>
      <c r="R13" s="98" t="str">
        <f>IF('Résultats officiels'!O8=0,"",IF(AND(U12='Résultats officiels'!U9,'Résultats officiels'!U8=AY!U13),"A",""))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A2</v>
      </c>
      <c r="V13" s="151"/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officiels'!U11=AY!U14),"E",""))</f>
        <v/>
      </c>
      <c r="R14" s="98" t="str">
        <f>IF('Résultats officiels'!O14=0,"",IF(AND(U14='Résultats officiels'!U14,'Résultats officiels'!U15=AY!U15),"A",""))</f>
        <v/>
      </c>
      <c r="S14" s="286" t="str">
        <f>IF(O14=0,"",IF(AND(R14="A",O14='Résultats officiels'!O14),1,IF(AND(AY!R15="A",AY!O14='Résultats officiels'!O10),1,"")))</f>
        <v/>
      </c>
      <c r="T14" s="308" t="str">
        <f>IF(O14=0,"",IF(AND(R14="A",O14='Résultats officiels'!O14,V14='Résultats officiels'!V14,'Résultats officiels'!V15=AY!V15),1,IF(AND(AY!R15="A",AY!O14='Résultats officiels'!O10,AY!V14='Résultats officiels'!V11,'Résultats officiels'!V10=AY!V15),1,"")))</f>
        <v/>
      </c>
      <c r="U14" s="99" t="str">
        <f>IF(OR(I34&lt;2),"D1",T(J33))</f>
        <v>D1</v>
      </c>
      <c r="V14" s="150"/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officiels'!U10=AY!U15),"E",""))</f>
        <v/>
      </c>
      <c r="R15" s="98" t="str">
        <f>IF('Résultats officiels'!O10=0,"",IF(AND(U15='Résultats officiels'!U10,'Résultats officiels'!U11=AY!U14),"A",""))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C2</v>
      </c>
      <c r="V15" s="151"/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officiels'!H16,AY!E16='Résultats officiels'!E16,'Résultats officiels'!F16=AY!F16),1,""))</f>
        <v/>
      </c>
      <c r="D16" s="67" t="s">
        <v>124</v>
      </c>
      <c r="E16" s="149"/>
      <c r="F16" s="149"/>
      <c r="G16" s="72" t="s">
        <v>96</v>
      </c>
      <c r="H16" s="95">
        <f t="shared" si="0"/>
        <v>0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officiels'!U21=AY!U16),"E",""))</f>
        <v/>
      </c>
      <c r="R16" s="98" t="str">
        <f>IF('Résultats officiels'!O16=0,"",IF(AND(U16='Résultats officiels'!U16,'Résultats officiels'!U17=AY!U17),"A",""))</f>
        <v/>
      </c>
      <c r="S16" s="286" t="str">
        <f>IF(O16=0,"",IF(AND(R16="A",O16='Résultats officiels'!O16),1,IF(AND(AY!R17="A",AY!O16='Résultats officiels'!O20),1,"")))</f>
        <v/>
      </c>
      <c r="T16" s="308" t="str">
        <f>IF(O16=0,"",IF(AND(R16="A",O16='Résultats officiels'!O16,V16='Résultats officiels'!V16,'Résultats officiels'!V17=AY!V17),1,IF(AND(AY!R17="A",AY!O16='Résultats officiels'!O20,AY!V16='Résultats officiels'!V21,'Résultats officiels'!V20=AY!V17),1,"")))</f>
        <v/>
      </c>
      <c r="U16" s="121" t="str">
        <f>IF(OR(I42&lt;2),"E1",T(J41))</f>
        <v>E1</v>
      </c>
      <c r="V16" s="150"/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officiels'!H17,AY!E17='Résultats officiels'!E17,'Résultats officiels'!F17=AY!F17),1,""))</f>
        <v/>
      </c>
      <c r="D17" s="68" t="s">
        <v>101</v>
      </c>
      <c r="E17" s="149"/>
      <c r="F17" s="149"/>
      <c r="G17" s="73" t="s">
        <v>75</v>
      </c>
      <c r="H17" s="95">
        <f t="shared" si="0"/>
        <v>0</v>
      </c>
      <c r="I17" s="101">
        <f>AI17</f>
        <v>1</v>
      </c>
      <c r="J17" s="122" t="str">
        <f>INDEX(AM17:AM20,MATCH(AK17,$AL17:$AL20,0))</f>
        <v>Maroc</v>
      </c>
      <c r="K17" s="103">
        <f>INDEX(AN17:AN20,MATCH(AK17,$AL17:$AL20,0))</f>
        <v>0</v>
      </c>
      <c r="L17" s="104">
        <f>INDEX(AO17:AO20,MATCH(AK17,$AL17:$AL20,0))</f>
        <v>0</v>
      </c>
      <c r="M17" s="103">
        <f>INDEX(AP17:AP20,MATCH(AK17,$AL17:$AL20,0))</f>
        <v>0</v>
      </c>
      <c r="N17" s="123">
        <f>INDEX(AQ17:AQ20,MATCH(AK17,$AL17:$AL20,0))</f>
        <v>0</v>
      </c>
      <c r="O17" s="293"/>
      <c r="P17" s="293"/>
      <c r="Q17" s="97" t="str">
        <f>IF(AND('Résultats officiels'!O16&gt;0,U17='Résultats officiels'!U17),"E",IF(AND('Résultats officiels'!O20&gt;0,'Résultats officiels'!U20=AY!U17),"E",""))</f>
        <v/>
      </c>
      <c r="R17" s="98" t="str">
        <f>IF('Résultats officiels'!O20=0,"",IF(AND(U16='Résultats officiels'!U21,'Résultats officiels'!U20=AY!U17),"A",""))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F2</v>
      </c>
      <c r="V17" s="151"/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2</v>
      </c>
      <c r="AK17" s="19">
        <f>MIN(AL17:AL20)</f>
        <v>2.4500000000000002</v>
      </c>
      <c r="AL17" s="20">
        <f>SUM(BD17:BG17)+2.45</f>
        <v>2.4500000000000002</v>
      </c>
      <c r="AM17" s="21" t="str">
        <f>D16</f>
        <v>Maroc</v>
      </c>
      <c r="AN17" s="22">
        <f>SUM(AR17:AU17)</f>
        <v>0</v>
      </c>
      <c r="AO17" s="23">
        <f>E16+E18+F20</f>
        <v>0</v>
      </c>
      <c r="AP17" s="22">
        <f>F16+F18+E20</f>
        <v>0</v>
      </c>
      <c r="AQ17" s="24">
        <f>AO17-AP17</f>
        <v>0</v>
      </c>
      <c r="AR17" s="22" t="s">
        <v>73</v>
      </c>
      <c r="AS17" s="22">
        <f>IF(ISBLANK(E16),0,IF(E16&gt;F16,3,IF(E16=F16,1,0)))</f>
        <v>0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0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0</v>
      </c>
      <c r="BA17" s="22">
        <f>10000*(AS17+AU17)+(E16-F16+F20-E20)*100+(E16+F20)</f>
        <v>0</v>
      </c>
      <c r="BB17" s="22">
        <f>10000*(AT17+AU17)+(F20-E20+E18-F18)*100+(F20+E18)</f>
        <v>0</v>
      </c>
      <c r="BC17" s="24" t="s">
        <v>73</v>
      </c>
      <c r="BD17" s="23" t="s">
        <v>73</v>
      </c>
      <c r="BE17" s="25">
        <f>IF($AN17&gt;$AN18,-0.5,IF($AN18&gt;$AN17,0.5,IF(AW17,-0.5,IF(AV18,0.5,BU17))))</f>
        <v>0</v>
      </c>
      <c r="BF17" s="25">
        <f>IF($AN17&gt;$AN19,-0.5,IF($AN19&gt;$AN17,0.5,IF(AX17,-0.5,IF(AV19,0.5,BV17))))</f>
        <v>0</v>
      </c>
      <c r="BG17" s="26">
        <f>IF($AN17&gt;$AN20,-0.5,IF($AN20&gt;$AN17,0.5,IF(AY17,-0.5,IF(AV20,0.5,BW17))))</f>
        <v>0</v>
      </c>
      <c r="BH17" s="27" t="b">
        <f>AND(AND(AN17=AN18,AN18=AN19,AN19=AN20),AND(AO17=AO18,AO18=AO19,AO19=AO20),AND(AP17=AP18,AP18=AP19,AP19=AP20))</f>
        <v>1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0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 t="str">
        <f>IF(H18=0,"",IF(H18='Résultats officiels'!H18,1,""))</f>
        <v/>
      </c>
      <c r="C18" s="75" t="str">
        <f>IF(H18=0,"",IF(AND(H18='Résultats officiels'!H18,AY!E18='Résultats officiels'!E18,'Résultats officiels'!F18=AY!F18),1,""))</f>
        <v/>
      </c>
      <c r="D18" s="68" t="str">
        <f>D16</f>
        <v>Maroc</v>
      </c>
      <c r="E18" s="149"/>
      <c r="F18" s="149"/>
      <c r="G18" s="73" t="str">
        <f>D17</f>
        <v>Portugal</v>
      </c>
      <c r="H18" s="95">
        <f t="shared" si="0"/>
        <v>0</v>
      </c>
      <c r="I18" s="106">
        <f>AI18</f>
        <v>1</v>
      </c>
      <c r="J18" s="124" t="str">
        <f>INDEX(AM17:AM20,MATCH(AK18,$AL17:$AL20,0))</f>
        <v>Iran</v>
      </c>
      <c r="K18" s="108">
        <f>INDEX(AN17:AN20,MATCH(AK18,$AL17:$AL20,0))</f>
        <v>0</v>
      </c>
      <c r="L18" s="109">
        <f>INDEX(AO17:AO20,MATCH(AK18,$AL17:$AL20,0))</f>
        <v>0</v>
      </c>
      <c r="M18" s="108">
        <f>INDEX(AP17:AP20,MATCH(AK18,$AL17:$AL20,0))</f>
        <v>0</v>
      </c>
      <c r="N18" s="110">
        <f>INDEX(AQ17:AQ20,MATCH(AK18,$AL17:$AL20,0))</f>
        <v>0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officiels'!U23=AY!U18),"E",""))</f>
        <v/>
      </c>
      <c r="R18" s="98" t="str">
        <f>IF('Résultats officiels'!O18=0,"",IF(AND(U18='Résultats officiels'!U18,'Résultats officiels'!U19=AY!U19),"A",""))</f>
        <v/>
      </c>
      <c r="S18" s="286" t="str">
        <f>IF(O18=0,"",IF(AND(R18="A",O18='Résultats officiels'!O18),1,IF(AND(AY!R19="A",AY!O18='Résultats officiels'!O22),1,"")))</f>
        <v/>
      </c>
      <c r="T18" s="308" t="str">
        <f>IF(O18=0,"",IF(AND(R18="A",O18='Résultats officiels'!O18,V18='Résultats officiels'!V18,'Résultats officiels'!V19=AY!V19),1,IF(AND(AY!R19="A",AY!O18='Résultats officiels'!O22,AY!V18='Résultats officiels'!V23,'Résultats officiels'!V22=AY!V19),1,"")))</f>
        <v/>
      </c>
      <c r="U18" s="121" t="str">
        <f>IF(OR(I58&lt;2),"G1",T(J57))</f>
        <v>G1</v>
      </c>
      <c r="V18" s="150"/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1</v>
      </c>
      <c r="AJ18" s="18">
        <f>ROUND(AK18,0)</f>
        <v>2</v>
      </c>
      <c r="AK18" s="19">
        <f>MAX(MIN(AL17:AL19),MIN(AL17,AL18,AL20),MIN(AL17,AL19,AL20),MIN(AL18:AL20))</f>
        <v>2.46</v>
      </c>
      <c r="AL18" s="28">
        <f>SUM(BD18:BG18)+2.46</f>
        <v>2.46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0</v>
      </c>
      <c r="AQ18" s="24">
        <f>AO18-AP18</f>
        <v>0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0</v>
      </c>
      <c r="BA18" s="22">
        <f>10000*(AR18+AU18)+(F16-E16+F19-E19)*100+(F16+F19)</f>
        <v>0</v>
      </c>
      <c r="BB18" s="22" t="s">
        <v>73</v>
      </c>
      <c r="BC18" s="24">
        <f>10000*(AT18+AU18)+(F19-E19+E21-F21)*100+(F19+E21)</f>
        <v>0</v>
      </c>
      <c r="BD18" s="29">
        <f>-BE17</f>
        <v>0</v>
      </c>
      <c r="BE18" s="22" t="s">
        <v>73</v>
      </c>
      <c r="BF18" s="25">
        <f>IF($AN18&gt;$AN19,-0.5,IF($AN19&gt;$AN18,0.5,IF(AX18,-0.5,IF(AW19,0.5,BV18))))</f>
        <v>0</v>
      </c>
      <c r="BG18" s="26">
        <f>IF($AN18&gt;$AN20,-0.5,IF($AN20&gt;$AN18,0.5,IF(AY18,-0.5,IF(AW20,0.5,BW18))))</f>
        <v>0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 t="str">
        <f>IF(H19=0,"",IF(H19='Résultats officiels'!H19,1,""))</f>
        <v/>
      </c>
      <c r="C19" s="75" t="str">
        <f>IF(H19=0,"",IF(AND(H19='Résultats officiels'!H19,AY!E19='Résultats officiels'!E19,'Résultats officiels'!F19=AY!F19),1,""))</f>
        <v/>
      </c>
      <c r="D19" s="68" t="str">
        <f>G17</f>
        <v>Espagne</v>
      </c>
      <c r="E19" s="149"/>
      <c r="F19" s="149"/>
      <c r="G19" s="73" t="str">
        <f>G16</f>
        <v>Iran</v>
      </c>
      <c r="H19" s="95">
        <f t="shared" si="0"/>
        <v>0</v>
      </c>
      <c r="I19" s="106">
        <f>AI19</f>
        <v>1</v>
      </c>
      <c r="J19" s="68" t="str">
        <f>INDEX(AM17:AM20,MATCH(AK19,$AL17:$AL20,0))</f>
        <v>Portugal</v>
      </c>
      <c r="K19" s="111">
        <f>INDEX(AN17:AN20,MATCH(AK19,$AL17:$AL20,0))</f>
        <v>0</v>
      </c>
      <c r="L19" s="112">
        <f>INDEX(AO17:AO20,MATCH(AK19,$AL17:$AL20,0))</f>
        <v>0</v>
      </c>
      <c r="M19" s="111">
        <f>INDEX(AP17:AP20,MATCH(AK19,$AL17:$AL20,0))</f>
        <v>0</v>
      </c>
      <c r="N19" s="113">
        <f>INDEX(AQ17:AQ20,MATCH(AK19,$AL17:$AL20,0))</f>
        <v>0</v>
      </c>
      <c r="O19" s="293"/>
      <c r="P19" s="293"/>
      <c r="Q19" s="97" t="str">
        <f>IF(AND('Résultats officiels'!O18&gt;0,U19='Résultats officiels'!U19),"E",IF(AND('Résultats officiels'!O22&gt;0,'Résultats officiels'!U22=AY!U19),"E",""))</f>
        <v/>
      </c>
      <c r="R19" s="98" t="str">
        <f>IF('Résultats officiels'!O22=0,"",IF(AND(U18='Résultats officiels'!U23,'Résultats officiels'!U22=AY!U19),"A",""))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H2</v>
      </c>
      <c r="V19" s="151"/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1</v>
      </c>
      <c r="AJ19" s="18">
        <f>ROUND(AK19,0)</f>
        <v>2</v>
      </c>
      <c r="AK19" s="19">
        <f>MIN(MAX(AL17:AL19),MAX(AL17,AL18,AL20),MAX(AL17,AL19,AL20),MAX(AL18:AL20))</f>
        <v>2.4700000000000002</v>
      </c>
      <c r="AL19" s="28">
        <f>SUM(BD19:BG19)+2.47</f>
        <v>2.4700000000000002</v>
      </c>
      <c r="AM19" s="21" t="str">
        <f>D17</f>
        <v>Portugal</v>
      </c>
      <c r="AN19" s="22">
        <f>SUM(AR19:AU19)</f>
        <v>0</v>
      </c>
      <c r="AO19" s="23">
        <f>E17+F18+F21</f>
        <v>0</v>
      </c>
      <c r="AP19" s="22">
        <f>F17+E18+E21</f>
        <v>0</v>
      </c>
      <c r="AQ19" s="24">
        <f>AO19-AP19</f>
        <v>0</v>
      </c>
      <c r="AR19" s="22">
        <f>IF(ISBLANK(F18),0,IF(AT17=3,0,IF(AT17=1,1,3)))</f>
        <v>0</v>
      </c>
      <c r="AS19" s="22">
        <f>IF(ISBLANK(F21),0,IF(F21&gt;E21,3,IF(F21=E21,1,0)))</f>
        <v>0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0</v>
      </c>
      <c r="AW19" s="22" t="b">
        <f>10*(AQ18-AQ19)+AO18-AO19&lt;0</f>
        <v>0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0</v>
      </c>
      <c r="BA19" s="22" t="s">
        <v>73</v>
      </c>
      <c r="BB19" s="22">
        <f>10000*(AR19+AU19)+(E17-F17+F18-E18)*100+(E17+F18)</f>
        <v>0</v>
      </c>
      <c r="BC19" s="24">
        <f>10000*(AS19+AU19)+(E17-F17+F21-E21)*100+(E17+F21)</f>
        <v>0</v>
      </c>
      <c r="BD19" s="29">
        <f>-BF17</f>
        <v>0</v>
      </c>
      <c r="BE19" s="25">
        <f>-BF18</f>
        <v>0</v>
      </c>
      <c r="BF19" s="25" t="s">
        <v>73</v>
      </c>
      <c r="BG19" s="26">
        <f>IF($AN19&gt;$AN20,-0.5,IF($AN20&gt;$AN19,0.5,IF(AY19,-0.5,IF(AX20,0.5,BW19))))</f>
        <v>0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officiels'!H20,AY!E20='Résultats officiels'!E20,'Résultats officiels'!F20=AY!F20),1,""))</f>
        <v/>
      </c>
      <c r="D20" s="68" t="str">
        <f>G17</f>
        <v>Espagne</v>
      </c>
      <c r="E20" s="149"/>
      <c r="F20" s="149"/>
      <c r="G20" s="73" t="str">
        <f>D16</f>
        <v>Maroc</v>
      </c>
      <c r="H20" s="95">
        <f t="shared" si="0"/>
        <v>0</v>
      </c>
      <c r="I20" s="114">
        <f>AI20</f>
        <v>1</v>
      </c>
      <c r="J20" s="71" t="str">
        <f>INDEX(AM17:AM20,MATCH(AK20,$AL17:$AL20,0))</f>
        <v>Espagne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0</v>
      </c>
      <c r="N20" s="117">
        <f>INDEX(AQ17:AQ20,MATCH(AK20,$AL17:$AL20,0))</f>
        <v>0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officiels'!U17=AY!U20),"E",""))</f>
        <v/>
      </c>
      <c r="R20" s="98" t="str">
        <f>IF('Résultats officiels'!O20=0,"",IF(AND(U20='Résultats officiels'!U20,'Résultats officiels'!U21=AY!U21),"A",""))</f>
        <v/>
      </c>
      <c r="S20" s="286" t="str">
        <f>IF(O20=0,"",IF(AND(R20="A",O20='Résultats officiels'!O20),1,IF(AND(AY!R21="A",AY!O20='Résultats officiels'!O16),1,"")))</f>
        <v/>
      </c>
      <c r="T20" s="308" t="str">
        <f>IF(O20=0,"",IF(AND(R20="A",O20='Résultats officiels'!O20,V20='Résultats officiels'!V20,'Résultats officiels'!V21=AY!V21),1,IF(AND(AY!R21="A",AY!O20='Résultats officiels'!O16,AY!V20='Résultats officiels'!V17,'Résultats officiels'!V16=AY!V21),1,"")))</f>
        <v/>
      </c>
      <c r="U20" s="121" t="str">
        <f>IF(OR(I50&lt;2),"F1",T(J49))</f>
        <v>F1</v>
      </c>
      <c r="V20" s="150"/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1</v>
      </c>
      <c r="AJ20" s="18">
        <f>ROUND(AK20,0)</f>
        <v>2</v>
      </c>
      <c r="AK20" s="19">
        <f>MAX(AL17:AL20)</f>
        <v>2.48</v>
      </c>
      <c r="AL20" s="30">
        <f>SUM(BD20:BG20)+2.48</f>
        <v>2.48</v>
      </c>
      <c r="AM20" s="31" t="str">
        <f>G17</f>
        <v>Espagne</v>
      </c>
      <c r="AN20" s="27">
        <f>SUM(AR20:AU20)</f>
        <v>0</v>
      </c>
      <c r="AO20" s="32">
        <f>F17+E19+E20</f>
        <v>0</v>
      </c>
      <c r="AP20" s="27">
        <f>E17+F19+F20</f>
        <v>0</v>
      </c>
      <c r="AQ20" s="33">
        <f>AO20-AP20</f>
        <v>0</v>
      </c>
      <c r="AR20" s="27">
        <f>IF(ISBLANK(E20),0,IF(AU17=3,0,IF(AU17=1,1,3)))</f>
        <v>0</v>
      </c>
      <c r="AS20" s="27">
        <f>IF(ISBLANK(E19),0,IF(AU18=3,0,IF(AU18=1,1,3)))</f>
        <v>0</v>
      </c>
      <c r="AT20" s="27">
        <f>IF(ISBLANK(F17),0,IF(AU19=3,0,IF(AU19=1,1,3)))</f>
        <v>0</v>
      </c>
      <c r="AU20" s="27" t="s">
        <v>73</v>
      </c>
      <c r="AV20" s="32" t="b">
        <f>10*(AQ17-AQ20)+AO17-AO20&lt;0</f>
        <v>0</v>
      </c>
      <c r="AW20" s="27" t="b">
        <f>10*(AQ18-AQ20)+AO18-AO20&lt;0</f>
        <v>0</v>
      </c>
      <c r="AX20" s="27" t="b">
        <f>10*(AQ19-AQ20)+AO19-AO20&lt;0</f>
        <v>0</v>
      </c>
      <c r="AY20" s="33" t="s">
        <v>73</v>
      </c>
      <c r="AZ20" s="32" t="s">
        <v>73</v>
      </c>
      <c r="BA20" s="27">
        <f>10000*(AR20+AS20)+(E19-F19+E20-F20)*100+(E19+E20)</f>
        <v>0</v>
      </c>
      <c r="BB20" s="27">
        <f>10000*(AR20+AT20)+(E20-F20+F17-E17)*100+(E20+F17)</f>
        <v>0</v>
      </c>
      <c r="BC20" s="33">
        <f>10000*(AS20+AT20)+(E19-F19+F17-E17)*100+(E19+F17)</f>
        <v>0</v>
      </c>
      <c r="BD20" s="34">
        <f>-BG17</f>
        <v>0</v>
      </c>
      <c r="BE20" s="35">
        <f>-BG18</f>
        <v>0</v>
      </c>
      <c r="BF20" s="35">
        <f>-BG19</f>
        <v>0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officiels'!H21,AY!E21='Résultats officiels'!E21,'Résultats officiels'!F21=AY!F21),1,""))</f>
        <v/>
      </c>
      <c r="D21" s="71" t="str">
        <f>G16</f>
        <v>Iran</v>
      </c>
      <c r="E21" s="149"/>
      <c r="F21" s="149"/>
      <c r="G21" s="74" t="str">
        <f>D17</f>
        <v>Portugal</v>
      </c>
      <c r="H21" s="95">
        <f t="shared" si="0"/>
        <v>0</v>
      </c>
      <c r="I21" s="118"/>
      <c r="J21" s="119" t="str">
        <f>IF(OR(I19&lt;3,I18&lt;2),"TIRAGE AU SORT !!!"," ")</f>
        <v>TIRAGE AU SORT !!!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officiels'!U16=AY!U21),"E",""))</f>
        <v/>
      </c>
      <c r="R21" s="98" t="str">
        <f>IF('Résultats officiels'!O16=0,"",IF(AND(U20='Résultats officiels'!U17,'Résultats officiels'!U16=AY!U21),"A",""))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E2</v>
      </c>
      <c r="V21" s="151"/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officiels'!U19=AY!U22),"E",""))</f>
        <v/>
      </c>
      <c r="R22" s="98" t="str">
        <f>IF('Résultats officiels'!O22=0,"",IF(AND(U22='Résultats officiels'!U22,'Résultats officiels'!U23=AY!U23),"A",""))</f>
        <v/>
      </c>
      <c r="S22" s="286" t="str">
        <f>IF(O22=0,"",IF(AND(R22="A",O22='Résultats officiels'!O22),1,IF(AND(AY!R23="A",AY!O22='Résultats officiels'!O18),1,"")))</f>
        <v/>
      </c>
      <c r="T22" s="308" t="str">
        <f>IF(O22=0,"",IF(AND(R22="A",O22='Résultats officiels'!O22,V22='Résultats officiels'!V22,'Résultats officiels'!V23=AY!V23),1,IF(AND(AY!R23="A",AY!O22='Résultats officiels'!O18,AY!V22='Résultats officiels'!V19,'Résultats officiels'!V18=AY!V23),1,"")))</f>
        <v/>
      </c>
      <c r="U22" s="121" t="str">
        <f>IF(OR(I66&lt;2),"H1",T(J65))</f>
        <v>H1</v>
      </c>
      <c r="V22" s="150"/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officiels'!U18=AY!U23),"E",""))</f>
        <v/>
      </c>
      <c r="R23" s="98" t="str">
        <f>IF('Résultats officiels'!O18=0,"",IF(AND(U22='Résultats officiels'!U19,'Résultats officiels'!U18=AY!U23),"A",""))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G2</v>
      </c>
      <c r="V23" s="151"/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 t="str">
        <f>IF(H24=0,"",IF(H24='Résultats officiels'!H24,1,""))</f>
        <v/>
      </c>
      <c r="C24" s="75" t="str">
        <f>IF(H24=0,"",IF(AND(H24='Résultats officiels'!H24,AY!E24='Résultats officiels'!E24,'Résultats officiels'!F24=AY!F24),1,""))</f>
        <v/>
      </c>
      <c r="D24" s="67" t="s">
        <v>88</v>
      </c>
      <c r="E24" s="149"/>
      <c r="F24" s="149"/>
      <c r="G24" s="72" t="s">
        <v>76</v>
      </c>
      <c r="H24" s="95">
        <f t="shared" si="0"/>
        <v>0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officiels'!H25,AY!E25='Résultats officiels'!E25,'Résultats officiels'!F25=AY!F25),1,""))</f>
        <v/>
      </c>
      <c r="D25" s="68" t="s">
        <v>125</v>
      </c>
      <c r="E25" s="149"/>
      <c r="F25" s="149"/>
      <c r="G25" s="73" t="s">
        <v>126</v>
      </c>
      <c r="H25" s="95">
        <f t="shared" si="0"/>
        <v>0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0</v>
      </c>
      <c r="L25" s="104">
        <f>INDEX(AO25:AO28,MATCH(AK25,$AL25:$AL28,0))</f>
        <v>0</v>
      </c>
      <c r="M25" s="103">
        <f>INDEX(AP25:AP28,MATCH(AK25,$AL25:$AL28,0))</f>
        <v>0</v>
      </c>
      <c r="N25" s="123">
        <f>INDEX(AQ25:AQ28,MATCH(AK25,$AL25:$AL28,0))</f>
        <v>0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2</v>
      </c>
      <c r="AK25" s="19">
        <f>MIN(AL25:AL28)</f>
        <v>2.4500000000000002</v>
      </c>
      <c r="AL25" s="20">
        <f>SUM(BD25:BG25)+2.45</f>
        <v>2.4500000000000002</v>
      </c>
      <c r="AM25" s="21" t="str">
        <f>D24</f>
        <v>France</v>
      </c>
      <c r="AN25" s="22">
        <f>SUM(AR25:AU25)</f>
        <v>0</v>
      </c>
      <c r="AO25" s="23">
        <f>E24+E26+F28</f>
        <v>0</v>
      </c>
      <c r="AP25" s="22">
        <f>F24+F26+E28</f>
        <v>0</v>
      </c>
      <c r="AQ25" s="24">
        <f>AO25-AP25</f>
        <v>0</v>
      </c>
      <c r="AR25" s="22" t="s">
        <v>73</v>
      </c>
      <c r="AS25" s="22">
        <f>IF(ISBLANK(E24),0,IF(E24&gt;F24,3,IF(E24=F24,1,0)))</f>
        <v>0</v>
      </c>
      <c r="AT25" s="22">
        <f>IF(ISBLANK(E26),0,IF(E26&gt;F26,3,IF(E26=F26,1,0)))</f>
        <v>0</v>
      </c>
      <c r="AU25" s="22">
        <f>IF(ISBLANK(F28),0,IF(F28&gt;E28,3,IF(F28=E28,1,0)))</f>
        <v>0</v>
      </c>
      <c r="AV25" s="23" t="s">
        <v>73</v>
      </c>
      <c r="AW25" s="22" t="b">
        <f>(10*(AQ25-AQ26)+AO25-AO26&gt;0)</f>
        <v>0</v>
      </c>
      <c r="AX25" s="22" t="b">
        <f>10*(AQ25-AQ27)+AO25-AO27&gt;0</f>
        <v>0</v>
      </c>
      <c r="AY25" s="24" t="b">
        <f>10*(AQ25-AQ28)+AO25-AO28&gt;0</f>
        <v>0</v>
      </c>
      <c r="AZ25" s="23">
        <f>10000*(AS25+AT25)+(E26-F26+E24-F24)*100+(E26+E24)</f>
        <v>0</v>
      </c>
      <c r="BA25" s="22">
        <f>10000*(AS25+AU25)+(E24-F24+F28-E28)*100+(E24+F28)</f>
        <v>0</v>
      </c>
      <c r="BB25" s="22">
        <f>10000*(AT25+AU25)+(F28-E28+E26-F26)*100+(F28+E26)</f>
        <v>0</v>
      </c>
      <c r="BC25" s="24" t="s">
        <v>73</v>
      </c>
      <c r="BD25" s="23" t="s">
        <v>73</v>
      </c>
      <c r="BE25" s="25">
        <f>IF($AN25&gt;$AN26,-0.5,IF($AN26&gt;$AN25,0.5,IF(AW25,-0.5,IF(AV26,0.5,BU25))))</f>
        <v>0</v>
      </c>
      <c r="BF25" s="25">
        <f>IF($AN25&gt;$AN27,-0.5,IF($AN27&gt;$AN25,0.5,IF(AX25,-0.5,IF(AV27,0.5,BV25))))</f>
        <v>0</v>
      </c>
      <c r="BG25" s="26">
        <f>IF($AN25&gt;$AN28,-0.5,IF($AN28&gt;$AN25,0.5,IF(AY25,-0.5,IF(AV28,0.5,BW25))))</f>
        <v>0</v>
      </c>
      <c r="BH25" s="27" t="b">
        <f>AND(AND(AN25=AN26,AN26=AN27,AN27=AN28),AND(AO25=AO26,AO26=AO27,AO27=AO28),AND(AP25=AP26,AP26=AP27,AP27=AP28))</f>
        <v>1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0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 t="str">
        <f>IF(H26=0,"",IF(H26='Résultats officiels'!H26,1,""))</f>
        <v/>
      </c>
      <c r="C26" s="75" t="str">
        <f>IF(H26=0,"",IF(AND(H26='Résultats officiels'!H26,AY!E26='Résultats officiels'!E26,'Résultats officiels'!F26=AY!F26),1,""))</f>
        <v/>
      </c>
      <c r="D26" s="68" t="str">
        <f>D24</f>
        <v>France</v>
      </c>
      <c r="E26" s="149"/>
      <c r="F26" s="149"/>
      <c r="G26" s="73" t="str">
        <f>D25</f>
        <v>Pérou</v>
      </c>
      <c r="H26" s="95">
        <f t="shared" si="0"/>
        <v>0</v>
      </c>
      <c r="I26" s="106">
        <f>AI26</f>
        <v>1</v>
      </c>
      <c r="J26" s="124" t="str">
        <f>INDEX(AM25:AM28,MATCH(AK26,$AL25:$AL28,0))</f>
        <v>Australie</v>
      </c>
      <c r="K26" s="108">
        <f>INDEX(AN25:AN28,MATCH(AK26,$AL25:$AL28,0))</f>
        <v>0</v>
      </c>
      <c r="L26" s="109">
        <f>INDEX(AO25:AO28,MATCH(AK26,$AL25:$AL28,0))</f>
        <v>0</v>
      </c>
      <c r="M26" s="108">
        <f>INDEX(AP25:AP28,MATCH(AK26,$AL25:$AL28,0))</f>
        <v>0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officiels'!U28=AY!U26),"E",""))</f>
        <v/>
      </c>
      <c r="R26" s="98" t="str">
        <f>IF('Résultats officiels'!O26=0,"",IF(AND(U26='Résultats officiels'!U26,'Résultats officiels'!U27=AY!U27),"A",""))</f>
        <v/>
      </c>
      <c r="S26" s="286" t="str">
        <f>IF(O26=0,"",IF(AND(R26="A",O26='Résultats officiels'!O26),1,IF(AND(AY!R27="A",AY!O26='Résultats officiels'!O28),1,"")))</f>
        <v/>
      </c>
      <c r="T26" s="287" t="str">
        <f>IF(O26=0,"",IF(AND(R26="A",O26='Résultats officiels'!O26,V26='Résultats officiels'!V26,'Résultats officiels'!V27=AY!V27),1,IF(AND(AY!R27="A",AY!O26='Résultats officiels'!O28,AY!V26='Résultats officiels'!V28,'Résultats officiels'!V29=AY!V27),1,"")))</f>
        <v/>
      </c>
      <c r="U26" s="125" t="str">
        <f>IF(100*V8+W8&gt;100*V9+W9,U8,IF(100*V8+W8&lt;100*V9+W9,U9,CONCATENATE(U8," ou ",U9)))</f>
        <v>A1 ou B2</v>
      </c>
      <c r="V26" s="150"/>
      <c r="W26" s="100"/>
      <c r="X26" s="95">
        <f>IF(100*V8+W8&gt;100*V9+W9,1,IF(100*V8+W8&lt;100*V9+W9,1,0))</f>
        <v>0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1</v>
      </c>
      <c r="AJ26" s="18">
        <f>ROUND(AK26,0)</f>
        <v>2</v>
      </c>
      <c r="AK26" s="19">
        <f>MAX(MIN(AL25:AL27),MIN(AL25,AL26,AL28),MIN(AL25,AL27,AL28),MIN(AL26:AL28))</f>
        <v>2.46</v>
      </c>
      <c r="AL26" s="28">
        <f>SUM(BD26:BG26)+2.46</f>
        <v>2.46</v>
      </c>
      <c r="AM26" s="21" t="str">
        <f>G24</f>
        <v>Australie</v>
      </c>
      <c r="AN26" s="22">
        <f>SUM(AR26:AU26)</f>
        <v>0</v>
      </c>
      <c r="AO26" s="23">
        <f>F24+F27+E29</f>
        <v>0</v>
      </c>
      <c r="AP26" s="22">
        <f>E24+E27+F29</f>
        <v>0</v>
      </c>
      <c r="AQ26" s="24">
        <f>AO26-AP26</f>
        <v>0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0</v>
      </c>
      <c r="BA26" s="22">
        <f>10000*(AR26+AU26)+(F24-E24+F27-E27)*100+(F24+F27)</f>
        <v>0</v>
      </c>
      <c r="BB26" s="22" t="s">
        <v>73</v>
      </c>
      <c r="BC26" s="24">
        <f>10000*(AT26+AU26)+(F27-E27+E29-F29)*100+(F27+E29)</f>
        <v>0</v>
      </c>
      <c r="BD26" s="29">
        <f>-BE25</f>
        <v>0</v>
      </c>
      <c r="BE26" s="22" t="s">
        <v>73</v>
      </c>
      <c r="BF26" s="25">
        <f>IF($AN26&gt;$AN27,-0.5,IF($AN27&gt;$AN26,0.5,IF(AX26,-0.5,IF(AW27,0.5,BV26))))</f>
        <v>0</v>
      </c>
      <c r="BG26" s="26">
        <f>IF($AN26&gt;$AN28,-0.5,IF($AN28&gt;$AN26,0.5,IF(AY26,-0.5,IF(AW28,0.5,BW26))))</f>
        <v>0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officiels'!H27,AY!E27='Résultats officiels'!E27,'Résultats officiels'!F27=AY!F27),1,""))</f>
        <v/>
      </c>
      <c r="D27" s="68" t="str">
        <f>G25</f>
        <v>Danemark</v>
      </c>
      <c r="E27" s="149"/>
      <c r="F27" s="149"/>
      <c r="G27" s="73" t="str">
        <f>G24</f>
        <v>Australie</v>
      </c>
      <c r="H27" s="95">
        <f t="shared" si="0"/>
        <v>0</v>
      </c>
      <c r="I27" s="106">
        <f>AI27</f>
        <v>1</v>
      </c>
      <c r="J27" s="68" t="str">
        <f>INDEX(AM25:AM28,MATCH(AK27,$AL25:$AL28,0))</f>
        <v>Pérou</v>
      </c>
      <c r="K27" s="111">
        <f>INDEX(AN25:AN28,MATCH(AK27,$AL25:$AL28,0))</f>
        <v>0</v>
      </c>
      <c r="L27" s="112">
        <f>INDEX(AO25:AO28,MATCH(AK27,$AL25:$AL28,0))</f>
        <v>0</v>
      </c>
      <c r="M27" s="111">
        <f>INDEX(AP25:AP28,MATCH(AK27,$AL25:$AL28,0))</f>
        <v>0</v>
      </c>
      <c r="N27" s="113">
        <f>INDEX(AQ25:AQ28,MATCH(AK27,$AL25:$AL28,0))</f>
        <v>0</v>
      </c>
      <c r="O27" s="293"/>
      <c r="P27" s="293"/>
      <c r="Q27" s="97" t="str">
        <f>IF(AND('Résultats officiels'!O26&gt;0,U27='Résultats officiels'!U27),"E",IF(AND('Résultats officiels'!O28&gt;0,'Résultats officiels'!U29=AY!U27),"E",""))</f>
        <v/>
      </c>
      <c r="R27" s="98" t="str">
        <f>IF('Résultats officiels'!O28=0,"",IF(AND(U26='Résultats officiels'!U28,'Résultats officiels'!U29=AY!U27),"A",""))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C1 ou D2</v>
      </c>
      <c r="V27" s="151"/>
      <c r="W27" s="100"/>
      <c r="X27" s="95">
        <f>IF(100*V10+W10&gt;100*V11+W11,1,IF(100*V10+W10&lt;100*V11+W11,1,0))</f>
        <v>0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1</v>
      </c>
      <c r="AJ27" s="18">
        <f>ROUND(AK27,0)</f>
        <v>2</v>
      </c>
      <c r="AK27" s="19">
        <f>MIN(MAX(AL25:AL27),MAX(AL25,AL26,AL28),MAX(AL25,AL27,AL28),MAX(AL26:AL28))</f>
        <v>2.4700000000000002</v>
      </c>
      <c r="AL27" s="28">
        <f>SUM(BD27:BG27)+2.47</f>
        <v>2.4700000000000002</v>
      </c>
      <c r="AM27" s="21" t="str">
        <f>D25</f>
        <v>Pérou</v>
      </c>
      <c r="AN27" s="22">
        <f>SUM(AR27:AU27)</f>
        <v>0</v>
      </c>
      <c r="AO27" s="23">
        <f>E25+F26+F29</f>
        <v>0</v>
      </c>
      <c r="AP27" s="22">
        <f>F25+E26+E29</f>
        <v>0</v>
      </c>
      <c r="AQ27" s="24">
        <f>AO27-AP27</f>
        <v>0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0</v>
      </c>
      <c r="BA27" s="22" t="s">
        <v>73</v>
      </c>
      <c r="BB27" s="22">
        <f>10000*(AR27+AU27)+(E25-F25+F26-E26)*100+(E25+F26)</f>
        <v>0</v>
      </c>
      <c r="BC27" s="24">
        <f>10000*(AS27+AU27)+(E25-F25+F29-E29)*100+(E25+F29)</f>
        <v>0</v>
      </c>
      <c r="BD27" s="29">
        <f>-BF25</f>
        <v>0</v>
      </c>
      <c r="BE27" s="25">
        <f>-BF26</f>
        <v>0</v>
      </c>
      <c r="BF27" s="25" t="s">
        <v>73</v>
      </c>
      <c r="BG27" s="26">
        <f>IF($AN27&gt;$AN28,-0.5,IF($AN28&gt;$AN27,0.5,IF(AY27,-0.5,IF(AX28,0.5,BW27))))</f>
        <v>0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officiels'!H28,AY!E28='Résultats officiels'!E28,'Résultats officiels'!F28=AY!F28),1,""))</f>
        <v/>
      </c>
      <c r="D28" s="68" t="str">
        <f>G25</f>
        <v>Danemark</v>
      </c>
      <c r="E28" s="149"/>
      <c r="F28" s="149"/>
      <c r="G28" s="73" t="str">
        <f>D24</f>
        <v>France</v>
      </c>
      <c r="H28" s="95">
        <f t="shared" si="0"/>
        <v>0</v>
      </c>
      <c r="I28" s="114">
        <f>AI28</f>
        <v>1</v>
      </c>
      <c r="J28" s="71" t="str">
        <f>INDEX(AM25:AM28,MATCH(AK28,$AL25:$AL28,0))</f>
        <v>Danemark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0</v>
      </c>
      <c r="N28" s="117">
        <f>INDEX(AQ25:AQ28,MATCH(AK28,$AL25:$AL28,0))</f>
        <v>0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officiels'!U26=AY!U28),"E",""))</f>
        <v/>
      </c>
      <c r="R28" s="98" t="str">
        <f>IF('Résultats officiels'!O28=0,"",IF(AND(U28='Résultats officiels'!U28,'Résultats officiels'!U29=AY!U29),"A",""))</f>
        <v/>
      </c>
      <c r="S28" s="286" t="str">
        <f>IF(O28=0,"",IF(AND(R28="A",O28='Résultats officiels'!O28),1,IF(AND(AY!R29="A",AY!O28='Résultats officiels'!O26),1,"")))</f>
        <v/>
      </c>
      <c r="T28" s="287" t="str">
        <f>IF(O28=0,"",IF(AND(R28="A",O28='Résultats officiels'!O28,V28='Résultats officiels'!V28,'Résultats officiels'!V29=AY!V29),1,IF(AND(AY!R29="A",AY!O28='Résultats officiels'!O26,AY!V28='Résultats officiels'!V26,'Résultats officiels'!V27=AY!V29),1,"")))</f>
        <v/>
      </c>
      <c r="U28" s="125" t="str">
        <f>IF(100*V12+W12&gt;100*V13+W13,U12,IF(100*V12+W12&lt;100*V13+W13,U13,CONCATENATE(U12," ou ",U13)))</f>
        <v>B1 ou A2</v>
      </c>
      <c r="V28" s="150"/>
      <c r="W28" s="100"/>
      <c r="X28" s="95">
        <f>IF(100*V12+W12&gt;100*V13+W13,1,IF(100*V12+W12&lt;100*V13+W13,1,0))</f>
        <v>0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1</v>
      </c>
      <c r="AJ28" s="18">
        <f>ROUND(AK28,0)</f>
        <v>2</v>
      </c>
      <c r="AK28" s="19">
        <f>MAX(AL25:AL28)</f>
        <v>2.48</v>
      </c>
      <c r="AL28" s="30">
        <f>SUM(BD28:BG28)+2.48</f>
        <v>2.48</v>
      </c>
      <c r="AM28" s="31" t="str">
        <f>G25</f>
        <v>Danemark</v>
      </c>
      <c r="AN28" s="27">
        <f>SUM(AR28:AU28)</f>
        <v>0</v>
      </c>
      <c r="AO28" s="32">
        <f>F25+E27+E28</f>
        <v>0</v>
      </c>
      <c r="AP28" s="27">
        <f>E25+F27+F28</f>
        <v>0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0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0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0</v>
      </c>
      <c r="BB28" s="27">
        <f>10000*(AR28+AT28)+(E28-F28+F25-E25)*100+(E28+F25)</f>
        <v>0</v>
      </c>
      <c r="BC28" s="33">
        <f>10000*(AS28+AT28)+(E27-F27+F25-E25)*100+(E27+F25)</f>
        <v>0</v>
      </c>
      <c r="BD28" s="34">
        <f>-BG25</f>
        <v>0</v>
      </c>
      <c r="BE28" s="35">
        <f>-BG26</f>
        <v>0</v>
      </c>
      <c r="BF28" s="35">
        <f>-BG27</f>
        <v>0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officiels'!H29,AY!E29='Résultats officiels'!E29,'Résultats officiels'!F29=AY!F29),1,""))</f>
        <v/>
      </c>
      <c r="D29" s="71" t="str">
        <f>G24</f>
        <v>Australie</v>
      </c>
      <c r="E29" s="149"/>
      <c r="F29" s="149"/>
      <c r="G29" s="74" t="str">
        <f>D25</f>
        <v>Pérou</v>
      </c>
      <c r="H29" s="95">
        <f t="shared" si="0"/>
        <v>0</v>
      </c>
      <c r="I29" s="118"/>
      <c r="J29" s="119" t="str">
        <f>IF(OR(I27&lt;3,I26&lt;2),"TIRAGE AU SORT !!!"," ")</f>
        <v>TIRAGE AU SORT !!!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officiels'!U27=AY!U29),"E",""))</f>
        <v/>
      </c>
      <c r="R29" s="98" t="str">
        <f>IF('Résultats officiels'!O26=0,"",IF(AND(U28='Résultats officiels'!U26,'Résultats officiels'!U27=AY!U29),"A",""))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D1 ou C2</v>
      </c>
      <c r="V29" s="151"/>
      <c r="W29" s="100"/>
      <c r="X29" s="95">
        <f>IF(100*V14+W14&gt;100*V15+W15,1,IF(100*V14+W14&lt;100*V15+W15,1,0))</f>
        <v>0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officiels'!U32=AY!U30),"E",""))</f>
        <v/>
      </c>
      <c r="R30" s="98" t="str">
        <f>IF('Résultats officiels'!O30=0,"",IF(AND(U30='Résultats officiels'!U30,'Résultats officiels'!U31=AY!U31),"A",""))</f>
        <v/>
      </c>
      <c r="S30" s="286" t="str">
        <f>IF(O30=0,"",IF(AND(R30="A",O30='Résultats officiels'!O30),1,IF(AND(AY!R31="A",AY!O30='Résultats officiels'!O32),1,"")))</f>
        <v/>
      </c>
      <c r="T30" s="287" t="str">
        <f>IF(O30=0,"",IF(AND(R30="A",O30='Résultats officiels'!O30,V30='Résultats officiels'!V30,'Résultats officiels'!V31=AY!V31),1,IF(AND(AY!R31="A",AY!O30='Résultats officiels'!O32,AY!V30='Résultats officiels'!V32,'Résultats officiels'!V33=AY!V31),1,"")))</f>
        <v/>
      </c>
      <c r="U30" s="125" t="str">
        <f>IF(100*V16+W16&gt;100*V17+W17,U16,IF(100*V16+W16&lt;100*V17+W17,U17,CONCATENATE(U16," ou ",U17)))</f>
        <v>E1 ou F2</v>
      </c>
      <c r="V30" s="150"/>
      <c r="W30" s="100"/>
      <c r="X30" s="95">
        <f>IF(100*V16+W16&gt;100*V17+W17,1,IF(100*V16+W16&lt;100*V17+W17,1,0))</f>
        <v>0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officiels'!U33=AY!U31),"E",""))</f>
        <v/>
      </c>
      <c r="R31" s="98" t="str">
        <f>IF('Résultats officiels'!O32=0,"",IF(AND(U30='Résultats officiels'!U32,'Résultats officiels'!U33=AY!U31),"A",""))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G1 ou H2</v>
      </c>
      <c r="V31" s="151"/>
      <c r="W31" s="100"/>
      <c r="X31" s="95">
        <f>IF(100*V18+W18&gt;100*V19+W19,1,IF(100*V18+W18&lt;100*V19+W19,1,0))</f>
        <v>0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officiels'!H32,AY!E32='Résultats officiels'!E32,'Résultats officiels'!F32=AY!F32),1,""))</f>
        <v/>
      </c>
      <c r="D32" s="67" t="s">
        <v>94</v>
      </c>
      <c r="E32" s="217"/>
      <c r="F32" s="217"/>
      <c r="G32" s="72" t="s">
        <v>127</v>
      </c>
      <c r="H32" s="95">
        <f t="shared" si="0"/>
        <v>0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officiels'!U30=AY!U32),"E",""))</f>
        <v/>
      </c>
      <c r="R32" s="98" t="str">
        <f>IF('Résultats officiels'!O32=0,"",IF(AND(U32='Résultats officiels'!U32,'Résultats officiels'!U33=AY!U33),"A",""))</f>
        <v/>
      </c>
      <c r="S32" s="286" t="str">
        <f>IF(O32=0,"",IF(AND(R32="A",O32='Résultats officiels'!O32),1,IF(AND(AY!R33="A",AY!O32='Résultats officiels'!O30),1,"")))</f>
        <v/>
      </c>
      <c r="T32" s="287" t="str">
        <f>IF(O32=0,"",IF(AND(R32="A",O32='Résultats officiels'!O32,V32='Résultats officiels'!V32,'Résultats officiels'!V33=AY!V33),1,IF(AND(AY!R33="A",AY!O32='Résultats officiels'!O30,AY!V32='Résultats officiels'!V30,'Résultats officiels'!V31=AY!V33),1,"")))</f>
        <v/>
      </c>
      <c r="U32" s="125" t="str">
        <f>IF(100*V20+W20&gt;100*V21+W21,U20,IF(100*V20+W20&lt;100*V21+W21,U21,CONCATENATE(U20," ou ",U21)))</f>
        <v>F1 ou E2</v>
      </c>
      <c r="V32" s="150"/>
      <c r="W32" s="100"/>
      <c r="X32" s="95">
        <f>IF(100*V20+W20&gt;100*V21+W21,1,IF(100*V20+W20&lt;100*V21+W21,1,0))</f>
        <v>0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officiels'!H33,AY!E33='Résultats officiels'!E33,'Résultats officiels'!F33=AY!F33),1,""))</f>
        <v/>
      </c>
      <c r="D33" s="68" t="s">
        <v>37</v>
      </c>
      <c r="E33" s="217"/>
      <c r="F33" s="217"/>
      <c r="G33" s="73" t="s">
        <v>97</v>
      </c>
      <c r="H33" s="95">
        <f t="shared" si="0"/>
        <v>0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0</v>
      </c>
      <c r="L33" s="104">
        <f>INDEX(AO33:AO36,MATCH(AK33,$AL33:$AL36,0))</f>
        <v>0</v>
      </c>
      <c r="M33" s="103">
        <f>INDEX(AP33:AP36,MATCH(AK33,$AL33:$AL36,0))</f>
        <v>0</v>
      </c>
      <c r="N33" s="123">
        <f>INDEX(AQ33:AQ36,MATCH(AK33,$AL33:$AL36,0))</f>
        <v>0</v>
      </c>
      <c r="O33" s="293"/>
      <c r="P33" s="293"/>
      <c r="Q33" s="97" t="str">
        <f>IF(AND('Résultats officiels'!O32&gt;0,U33='Résultats officiels'!U33),"E",IF(AND('Résultats officiels'!O30&gt;0,'Résultats officiels'!U31=AY!U33),"E",""))</f>
        <v/>
      </c>
      <c r="R33" s="98" t="str">
        <f>IF('Résultats officiels'!O30=0,"",IF(AND(U32='Résultats officiels'!U30,'Résultats officiels'!U31=AY!U33),"A",""))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H1 ou G2</v>
      </c>
      <c r="V33" s="151"/>
      <c r="W33" s="100"/>
      <c r="X33" s="95">
        <f>IF(100*V22+W22&gt;100*V23+W23,1,IF(100*V22+W22&lt;100*V23+W23,1,0))</f>
        <v>0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2</v>
      </c>
      <c r="AK33" s="19">
        <f>MIN(AL33:AL36)</f>
        <v>2.4500000000000002</v>
      </c>
      <c r="AL33" s="20">
        <f>SUM(BD33:BG33)+2.45</f>
        <v>2.4500000000000002</v>
      </c>
      <c r="AM33" s="21" t="str">
        <f>D32</f>
        <v>Argentine</v>
      </c>
      <c r="AN33" s="22">
        <f>SUM(AR33:AU33)</f>
        <v>0</v>
      </c>
      <c r="AO33" s="23">
        <f>E32+E34+F36</f>
        <v>0</v>
      </c>
      <c r="AP33" s="22">
        <f>F32+F34+E36</f>
        <v>0</v>
      </c>
      <c r="AQ33" s="24">
        <f>AO33-AP33</f>
        <v>0</v>
      </c>
      <c r="AR33" s="22" t="s">
        <v>73</v>
      </c>
      <c r="AS33" s="22">
        <f>IF(ISBLANK(E32),0,IF(E32&gt;F32,3,IF(E32=F32,1,0)))</f>
        <v>0</v>
      </c>
      <c r="AT33" s="22">
        <f>IF(ISBLANK(E34),0,IF(E34&gt;F34,3,IF(E34=F34,1,0)))</f>
        <v>0</v>
      </c>
      <c r="AU33" s="22">
        <f>IF(ISBLANK(F36),0,IF(F36&gt;E36,3,IF(F36=E36,1,0)))</f>
        <v>0</v>
      </c>
      <c r="AV33" s="23" t="s">
        <v>73</v>
      </c>
      <c r="AW33" s="22" t="b">
        <f>(10*(AQ33-AQ34)+AO33-AO34&gt;0)</f>
        <v>0</v>
      </c>
      <c r="AX33" s="22" t="b">
        <f>10*(AQ33-AQ35)+AO33-AO35&gt;0</f>
        <v>0</v>
      </c>
      <c r="AY33" s="24" t="b">
        <f>10*(AQ33-AQ36)+AO33-AO36&gt;0</f>
        <v>0</v>
      </c>
      <c r="AZ33" s="23">
        <f>10000*(AS33+AT33)+(E34-F34+E32-F32)*100+(E34+E32)</f>
        <v>0</v>
      </c>
      <c r="BA33" s="22">
        <f>10000*(AS33+AU33)+(E32-F32+F36-E36)*100+(E32+F36)</f>
        <v>0</v>
      </c>
      <c r="BB33" s="22">
        <f>10000*(AT33+AU33)+(F36-E36+E34-F34)*100+(F36+E34)</f>
        <v>0</v>
      </c>
      <c r="BC33" s="24" t="s">
        <v>73</v>
      </c>
      <c r="BD33" s="23" t="s">
        <v>73</v>
      </c>
      <c r="BE33" s="25">
        <f>IF($AN33&gt;$AN34,-0.5,IF($AN34&gt;$AN33,0.5,IF(AW33,-0.5,IF(AV34,0.5,BU33))))</f>
        <v>0</v>
      </c>
      <c r="BF33" s="25">
        <f>IF($AN33&gt;$AN35,-0.5,IF($AN35&gt;$AN33,0.5,IF(AX33,-0.5,IF(AV35,0.5,BV33))))</f>
        <v>0</v>
      </c>
      <c r="BG33" s="26">
        <f>IF($AN33&gt;$AN36,-0.5,IF($AN36&gt;$AN33,0.5,IF(AY33,-0.5,IF(AV36,0.5,BW33))))</f>
        <v>0</v>
      </c>
      <c r="BH33" s="27" t="b">
        <f>AND(AND(AN33=AN34,AN34=AN35,AN35=AN36),AND(AO33=AO34,AO34=AO35,AO35=AO36),AND(AP33=AP34,AP34=AP35,AP35=AP36))</f>
        <v>1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0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officiels'!H34,AY!E34='Résultats officiels'!E34,'Résultats officiels'!F34=AY!F34),1,""))</f>
        <v/>
      </c>
      <c r="D34" s="68" t="str">
        <f>D32</f>
        <v>Argentine</v>
      </c>
      <c r="E34" s="149"/>
      <c r="F34" s="149"/>
      <c r="G34" s="73" t="str">
        <f>D33</f>
        <v>Croatie</v>
      </c>
      <c r="H34" s="95">
        <f t="shared" si="0"/>
        <v>0</v>
      </c>
      <c r="I34" s="106">
        <f>AI34</f>
        <v>1</v>
      </c>
      <c r="J34" s="124" t="str">
        <f>INDEX(AM33:AM36,MATCH(AK34,$AL33:$AL36,0))</f>
        <v>Islande</v>
      </c>
      <c r="K34" s="108">
        <f>INDEX(AN33:AN36,MATCH(AK34,$AL33:$AL36,0))</f>
        <v>0</v>
      </c>
      <c r="L34" s="109">
        <f>INDEX(AO33:AO36,MATCH(AK34,$AL33:$AL36,0))</f>
        <v>0</v>
      </c>
      <c r="M34" s="108">
        <f>INDEX(AP33:AP36,MATCH(AK34,$AL33:$AL36,0))</f>
        <v>0</v>
      </c>
      <c r="N34" s="110">
        <f>INDEX(AQ33:AQ36,MATCH(AK34,$AL33:$AL36,0))</f>
        <v>0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1</v>
      </c>
      <c r="AJ34" s="18">
        <f>ROUND(AK34,0)</f>
        <v>2</v>
      </c>
      <c r="AK34" s="19">
        <f>MAX(MIN(AL33:AL35),MIN(AL33,AL34,AL36),MIN(AL33,AL35,AL36),MIN(AL34:AL36))</f>
        <v>2.46</v>
      </c>
      <c r="AL34" s="28">
        <f>SUM(BD34:BG34)+2.46</f>
        <v>2.46</v>
      </c>
      <c r="AM34" s="21" t="str">
        <f>G32</f>
        <v>Islande</v>
      </c>
      <c r="AN34" s="22">
        <f>SUM(AR34:AU34)</f>
        <v>0</v>
      </c>
      <c r="AO34" s="23">
        <f>F32+F35+E37</f>
        <v>0</v>
      </c>
      <c r="AP34" s="22">
        <f>E32+E35+F37</f>
        <v>0</v>
      </c>
      <c r="AQ34" s="24">
        <f>AO34-AP34</f>
        <v>0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0</v>
      </c>
      <c r="BA34" s="22">
        <f>10000*(AR34+AU34)+(F32-E32+F35-E35)*100+(F32+F35)</f>
        <v>0</v>
      </c>
      <c r="BB34" s="22" t="s">
        <v>73</v>
      </c>
      <c r="BC34" s="24">
        <f>10000*(AT34+AU34)+(F35-E35+E37-F37)*100+(F35+E37)</f>
        <v>0</v>
      </c>
      <c r="BD34" s="29">
        <f>-BE33</f>
        <v>0</v>
      </c>
      <c r="BE34" s="22" t="s">
        <v>73</v>
      </c>
      <c r="BF34" s="25">
        <f>IF($AN34&gt;$AN35,-0.5,IF($AN35&gt;$AN34,0.5,IF(AX34,-0.5,IF(AW35,0.5,BV34))))</f>
        <v>0</v>
      </c>
      <c r="BG34" s="26">
        <f>IF($AN34&gt;$AN36,-0.5,IF($AN36&gt;$AN34,0.5,IF(AY34,-0.5,IF(AW36,0.5,BW34))))</f>
        <v>0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officiels'!H35,AY!E35='Résultats officiels'!E35,'Résultats officiels'!F35=AY!F35),1,""))</f>
        <v/>
      </c>
      <c r="D35" s="68" t="str">
        <f>G33</f>
        <v>Nigéria</v>
      </c>
      <c r="E35" s="149"/>
      <c r="F35" s="149"/>
      <c r="G35" s="73" t="str">
        <f>G32</f>
        <v>Islande</v>
      </c>
      <c r="H35" s="95">
        <f t="shared" si="0"/>
        <v>0</v>
      </c>
      <c r="I35" s="106">
        <f>AI35</f>
        <v>1</v>
      </c>
      <c r="J35" s="68" t="str">
        <f>INDEX(AM33:AM36,MATCH(AK35,$AL33:$AL36,0))</f>
        <v>Croatie</v>
      </c>
      <c r="K35" s="111">
        <f>INDEX(AN33:AN36,MATCH(AK35,$AL33:$AL36,0))</f>
        <v>0</v>
      </c>
      <c r="L35" s="112">
        <f>INDEX(AO33:AO36,MATCH(AK35,$AL33:$AL36,0))</f>
        <v>0</v>
      </c>
      <c r="M35" s="111">
        <f>INDEX(AP33:AP36,MATCH(AK35,$AL33:$AL36,0))</f>
        <v>0</v>
      </c>
      <c r="N35" s="113">
        <f>INDEX(AQ33:AQ36,MATCH(AK35,$AL33:$AL36,0))</f>
        <v>0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1</v>
      </c>
      <c r="AJ35" s="18">
        <f>ROUND(AK35,0)</f>
        <v>2</v>
      </c>
      <c r="AK35" s="19">
        <f>MIN(MAX(AL33:AL35),MAX(AL33,AL34,AL36),MAX(AL33,AL35,AL36),MAX(AL34:AL36))</f>
        <v>2.4700000000000002</v>
      </c>
      <c r="AL35" s="28">
        <f>SUM(BD35:BG35)+2.47</f>
        <v>2.4700000000000002</v>
      </c>
      <c r="AM35" s="21" t="str">
        <f>D33</f>
        <v>Croatie</v>
      </c>
      <c r="AN35" s="22">
        <f>SUM(AR35:AU35)</f>
        <v>0</v>
      </c>
      <c r="AO35" s="23">
        <f>E33+F34+F37</f>
        <v>0</v>
      </c>
      <c r="AP35" s="22">
        <f>F33+E34+E37</f>
        <v>0</v>
      </c>
      <c r="AQ35" s="24">
        <f>AO35-AP35</f>
        <v>0</v>
      </c>
      <c r="AR35" s="22">
        <f>IF(ISBLANK(F34),0,IF(AT33=3,0,IF(AT33=1,1,3)))</f>
        <v>0</v>
      </c>
      <c r="AS35" s="22">
        <f>IF(ISBLANK(F37),0,IF(F37&gt;E37,3,IF(F37=E37,1,0)))</f>
        <v>0</v>
      </c>
      <c r="AT35" s="22" t="s">
        <v>73</v>
      </c>
      <c r="AU35" s="22">
        <f>IF(ISBLANK(E33),0,IF(E33&gt;F33,3,IF(E33=F33,1,0)))</f>
        <v>0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0</v>
      </c>
      <c r="BA35" s="22" t="s">
        <v>73</v>
      </c>
      <c r="BB35" s="22">
        <f>10000*(AR35+AU35)+(E33-F33+F34-E34)*100+(E33+F34)</f>
        <v>0</v>
      </c>
      <c r="BC35" s="24">
        <f>10000*(AS35+AU35)+(E33-F33+F37-E37)*100+(E33+F37)</f>
        <v>0</v>
      </c>
      <c r="BD35" s="29">
        <f>-BF33</f>
        <v>0</v>
      </c>
      <c r="BE35" s="25">
        <f>-BF34</f>
        <v>0</v>
      </c>
      <c r="BF35" s="25" t="s">
        <v>73</v>
      </c>
      <c r="BG35" s="26">
        <f>IF($AN35&gt;$AN36,-0.5,IF($AN36&gt;$AN35,0.5,IF(AY35,-0.5,IF(AX36,0.5,BW35))))</f>
        <v>0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 t="str">
        <f>IF(H36=0,"",IF(H36='Résultats officiels'!H36,1,""))</f>
        <v/>
      </c>
      <c r="C36" s="75" t="str">
        <f>IF(H36=0,"",IF(AND(H36='Résultats officiels'!H36,AY!E36='Résultats officiels'!E36,'Résultats officiels'!F36=AY!F36),1,""))</f>
        <v/>
      </c>
      <c r="D36" s="68" t="str">
        <f>G33</f>
        <v>Nigéria</v>
      </c>
      <c r="E36" s="149"/>
      <c r="F36" s="149"/>
      <c r="G36" s="73" t="str">
        <f>D32</f>
        <v>Argentine</v>
      </c>
      <c r="H36" s="95">
        <f t="shared" si="0"/>
        <v>0</v>
      </c>
      <c r="I36" s="114">
        <f>AI36</f>
        <v>1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0</v>
      </c>
      <c r="M36" s="115">
        <f>INDEX(AP33:AP36,MATCH(AK36,$AL33:$AL36,0))</f>
        <v>0</v>
      </c>
      <c r="N36" s="117">
        <f>INDEX(AQ33:AQ36,MATCH(AK36,$AL33:$AL36,0))</f>
        <v>0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officiels'!U38=AY!U36),"E",""))</f>
        <v/>
      </c>
      <c r="R36" s="98" t="str">
        <f>IF('Résultats officiels'!O36=0,"",IF(AND(U36='Résultats officiels'!U36,'Résultats officiels'!U37=AY!U37),"A",""))</f>
        <v/>
      </c>
      <c r="S36" s="286" t="str">
        <f>IF(O36=0,"",IF(AND(R36="A",O36='Résultats officiels'!O36),1,IF(AND(AY!R37="A",AY!O36='Résultats officiels'!O38),1,"")))</f>
        <v/>
      </c>
      <c r="T36" s="297" t="str">
        <f>IF(O36=0,"",IF(AND(R36="A",O36='Résultats officiels'!O36,V36='Résultats officiels'!V36,'Résultats officiels'!V37=AY!V37),1,IF(AND(AY!R37="A",AY!O36='Résultats officiels'!O38,AY!V36='Résultats officiels'!V38,'Résultats officiels'!V39=AY!V37),1,"")))</f>
        <v/>
      </c>
      <c r="U36" s="128" t="str">
        <f>IF(100*V26+W26&gt;100*V27+W27,U26,IF(100*V26+W26&lt;100*V27+W27,U27,IF(X27*X26=1,"-",CONCATENATE(U26," ou ",U27))))</f>
        <v>A1 ou B2 ou C1 ou D2</v>
      </c>
      <c r="V36" s="150"/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1</v>
      </c>
      <c r="AJ36" s="18">
        <f>ROUND(AK36,0)</f>
        <v>2</v>
      </c>
      <c r="AK36" s="19">
        <f>MAX(AL33:AL36)</f>
        <v>2.48</v>
      </c>
      <c r="AL36" s="30">
        <f>SUM(BD36:BG36)+2.48</f>
        <v>2.48</v>
      </c>
      <c r="AM36" s="31" t="str">
        <f>G33</f>
        <v>Nigéria</v>
      </c>
      <c r="AN36" s="27">
        <f>SUM(AR36:AU36)</f>
        <v>0</v>
      </c>
      <c r="AO36" s="32">
        <f>F33+E35+E36</f>
        <v>0</v>
      </c>
      <c r="AP36" s="27">
        <f>E33+F35+F36</f>
        <v>0</v>
      </c>
      <c r="AQ36" s="33">
        <f>AO36-AP36</f>
        <v>0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0</v>
      </c>
      <c r="BB36" s="27">
        <f>10000*(AR36+AT36)+(E36-F36+F33-E33)*100+(E36+F33)</f>
        <v>0</v>
      </c>
      <c r="BC36" s="33">
        <f>10000*(AS36+AT36)+(E35-F35+F33-E33)*100+(E35+F33)</f>
        <v>0</v>
      </c>
      <c r="BD36" s="34">
        <f>-BG33</f>
        <v>0</v>
      </c>
      <c r="BE36" s="35">
        <f>-BG34</f>
        <v>0</v>
      </c>
      <c r="BF36" s="35">
        <f>-BG35</f>
        <v>0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officiels'!H37,AY!E37='Résultats officiels'!E37,'Résultats officiels'!F37=AY!F37),1,""))</f>
        <v/>
      </c>
      <c r="D37" s="71" t="str">
        <f>G32</f>
        <v>Islande</v>
      </c>
      <c r="E37" s="149"/>
      <c r="F37" s="149"/>
      <c r="G37" s="74" t="str">
        <f>D33</f>
        <v>Croatie</v>
      </c>
      <c r="H37" s="95">
        <f t="shared" si="0"/>
        <v>0</v>
      </c>
      <c r="I37" s="118"/>
      <c r="J37" s="119" t="str">
        <f>IF(OR(I35&lt;3,I34&lt;2),"TIRAGE AU SORT !!!"," ")</f>
        <v>TIRAGE AU SORT !!!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officiels'!U39=AY!U37),"E",""))</f>
        <v/>
      </c>
      <c r="R37" s="98" t="str">
        <f>IF('Résultats officiels'!O38=0,"",IF(AND(U36='Résultats officiels'!U38,'Résultats officiels'!U39=AY!U37),"A",""))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B1 ou A2 ou D1 ou C2</v>
      </c>
      <c r="V37" s="151"/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officiels'!U36=AY!U38),"E",""))</f>
        <v/>
      </c>
      <c r="R38" s="98" t="str">
        <f>IF('Résultats officiels'!O38=0,"",IF(AND(U38='Résultats officiels'!U38,'Résultats officiels'!U39=AY!U39),"A",""))</f>
        <v/>
      </c>
      <c r="S38" s="286" t="str">
        <f>IF(O38=0,"",IF(AND(R38="A",O38='Résultats officiels'!O38),1,IF(AND(AY!R39="A",AY!O38='Résultats officiels'!O36),1,"")))</f>
        <v/>
      </c>
      <c r="T38" s="297" t="str">
        <f>IF(O38=0,"",IF(AND(R38="A",O38='Résultats officiels'!O38,V38='Résultats officiels'!V38,'Résultats officiels'!V39=AY!V39),1,IF(AND(AY!R39="A",AY!O38='Résultats officiels'!O36,AY!V38='Résultats officiels'!V36,'Résultats officiels'!V37=AY!V39),1,"")))</f>
        <v/>
      </c>
      <c r="U38" s="125" t="str">
        <f>IF(100*V28+W28&gt;100*V29+W29,U28,IF(100*V28+W28&lt;100*V29+W29,U29,IF(X30*X31=1,"-",CONCATENATE(U28," ou ",U29))))</f>
        <v>B1 ou A2 ou D1 ou C2</v>
      </c>
      <c r="V38" s="150"/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officiels'!U37=AY!U39),"E",""))</f>
        <v/>
      </c>
      <c r="R39" s="98" t="str">
        <f>IF('Résultats officiels'!O36=0,"",IF(AND(U38='Résultats officiels'!U36,'Résultats officiels'!U37=AY!U39),"A",""))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F1 ou E2 ou H1 ou G2</v>
      </c>
      <c r="V39" s="151"/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officiels'!H40,AY!E40='Résultats officiels'!E40,'Résultats officiels'!F40=AY!F40),1,""))</f>
        <v/>
      </c>
      <c r="D40" s="67" t="s">
        <v>83</v>
      </c>
      <c r="E40" s="217"/>
      <c r="F40" s="217"/>
      <c r="G40" s="72" t="s">
        <v>128</v>
      </c>
      <c r="H40" s="95">
        <f t="shared" si="0"/>
        <v>0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officiels'!H41,AY!E41='Résultats officiels'!E41,'Résultats officiels'!F41=AY!F41),1,""))</f>
        <v/>
      </c>
      <c r="D41" s="68" t="s">
        <v>36</v>
      </c>
      <c r="E41" s="217"/>
      <c r="F41" s="217"/>
      <c r="G41" s="73" t="s">
        <v>87</v>
      </c>
      <c r="H41" s="95">
        <f t="shared" si="0"/>
        <v>0</v>
      </c>
      <c r="I41" s="101">
        <f>AI41</f>
        <v>1</v>
      </c>
      <c r="J41" s="122" t="str">
        <f>INDEX(AM41:AM44,MATCH(AK41,$AL41:$AL44,0))</f>
        <v>Costa Rica</v>
      </c>
      <c r="K41" s="103">
        <f>INDEX(AN41:AN44,MATCH(AK41,$AL41:$AL44,0))</f>
        <v>0</v>
      </c>
      <c r="L41" s="104">
        <f>INDEX(AO41:AO44,MATCH(AK41,$AL41:$AL44,0))</f>
        <v>0</v>
      </c>
      <c r="M41" s="103">
        <f>INDEX(AP41:AP44,MATCH(AK41,$AL41:$AL44,0))</f>
        <v>0</v>
      </c>
      <c r="N41" s="123">
        <f>INDEX(AQ41:AQ44,MATCH(AK41,$AL41:$AL44,0))</f>
        <v>0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2</v>
      </c>
      <c r="AK41" s="19">
        <f>MIN(AL41:AL44)</f>
        <v>2.4500000000000002</v>
      </c>
      <c r="AL41" s="20">
        <f>SUM(BD41:BG41)+2.45</f>
        <v>2.4500000000000002</v>
      </c>
      <c r="AM41" s="21" t="str">
        <f>D40</f>
        <v>Costa Rica</v>
      </c>
      <c r="AN41" s="22">
        <f>SUM(AR41:AU41)</f>
        <v>0</v>
      </c>
      <c r="AO41" s="23">
        <f>E40+E42+F44</f>
        <v>0</v>
      </c>
      <c r="AP41" s="22">
        <f>F40+F42+E44</f>
        <v>0</v>
      </c>
      <c r="AQ41" s="24">
        <f>AO41-AP41</f>
        <v>0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0</v>
      </c>
      <c r="BA41" s="22">
        <f>10000*(AS41+AU41)+(E40-F40+F44-E44)*100+(E40+F44)</f>
        <v>0</v>
      </c>
      <c r="BB41" s="22">
        <f>10000*(AT41+AU41)+(F44-E44+E42-F42)*100+(F44+E42)</f>
        <v>0</v>
      </c>
      <c r="BC41" s="24" t="s">
        <v>73</v>
      </c>
      <c r="BD41" s="23" t="s">
        <v>73</v>
      </c>
      <c r="BE41" s="25">
        <f>IF($AN41&gt;$AN42,-0.5,IF($AN42&gt;$AN41,0.5,IF(AW41,-0.5,IF(AV42,0.5,BU41))))</f>
        <v>0</v>
      </c>
      <c r="BF41" s="25">
        <f>IF($AN41&gt;$AN43,-0.5,IF($AN43&gt;$AN41,0.5,IF(AX41,-0.5,IF(AV43,0.5,BV41))))</f>
        <v>0</v>
      </c>
      <c r="BG41" s="26">
        <f>IF($AN41&gt;$AN44,-0.5,IF($AN44&gt;$AN41,0.5,IF(AY41,-0.5,IF(AV44,0.5,BW41))))</f>
        <v>0</v>
      </c>
      <c r="BH41" s="27" t="b">
        <f>AND(AND(AN41=AN42,AN42=AN43,AN43=AN44),AND(AO41=AO42,AO42=AO43,AO43=AO44),AND(AP41=AP42,AP42=AP43,AP43=AP44))</f>
        <v>1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0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 t="str">
        <f>IF(H42=0,"",IF(H42='Résultats officiels'!H42,1,""))</f>
        <v/>
      </c>
      <c r="C42" s="75" t="str">
        <f>IF(H42=0,"",IF(AND(H42='Résultats officiels'!H42,AY!E42='Résultats officiels'!E42,'Résultats officiels'!F42=AY!F42),1,""))</f>
        <v/>
      </c>
      <c r="D42" s="68" t="str">
        <f>D40</f>
        <v>Costa Rica</v>
      </c>
      <c r="E42" s="149"/>
      <c r="F42" s="149"/>
      <c r="G42" s="73" t="str">
        <f>D41</f>
        <v>Brésil</v>
      </c>
      <c r="H42" s="95">
        <f t="shared" si="0"/>
        <v>0</v>
      </c>
      <c r="I42" s="106">
        <f>AI42</f>
        <v>1</v>
      </c>
      <c r="J42" s="124" t="str">
        <f>INDEX(AM41:AM44,MATCH(AK42,$AL41:$AL44,0))</f>
        <v>Serbie</v>
      </c>
      <c r="K42" s="108">
        <f>INDEX(AN41:AN44,MATCH(AK42,$AL41:$AL44,0))</f>
        <v>0</v>
      </c>
      <c r="L42" s="109">
        <f>INDEX(AO41:AO44,MATCH(AK42,$AL41:$AL44,0))</f>
        <v>0</v>
      </c>
      <c r="M42" s="108">
        <f>INDEX(AP41:AP44,MATCH(AK42,$AL41:$AL44,0))</f>
        <v>0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1</v>
      </c>
      <c r="AJ42" s="18">
        <f>ROUND(AK42,0)</f>
        <v>2</v>
      </c>
      <c r="AK42" s="19">
        <f>MAX(MIN(AL41:AL43),MIN(AL41,AL42,AL44),MIN(AL41,AL43,AL44),MIN(AL42:AL44))</f>
        <v>2.46</v>
      </c>
      <c r="AL42" s="28">
        <f>SUM(BD42:BG42)+2.46</f>
        <v>2.46</v>
      </c>
      <c r="AM42" s="21" t="str">
        <f>G40</f>
        <v>Serbie</v>
      </c>
      <c r="AN42" s="22">
        <f>SUM(AR42:AU42)</f>
        <v>0</v>
      </c>
      <c r="AO42" s="23">
        <f>F40+F43+E45</f>
        <v>0</v>
      </c>
      <c r="AP42" s="22">
        <f>E40+E43+F45</f>
        <v>0</v>
      </c>
      <c r="AQ42" s="24">
        <f>AO42-AP42</f>
        <v>0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0</v>
      </c>
      <c r="BA42" s="22">
        <f>10000*(AR42+AU42)+(F40-E40+F43-E43)*100+(F40+F43)</f>
        <v>0</v>
      </c>
      <c r="BB42" s="22" t="s">
        <v>73</v>
      </c>
      <c r="BC42" s="24">
        <f>10000*(AT42+AU42)+(F43-E43+E45-F45)*100+(F43+E45)</f>
        <v>0</v>
      </c>
      <c r="BD42" s="29">
        <f>-BE41</f>
        <v>0</v>
      </c>
      <c r="BE42" s="22" t="s">
        <v>73</v>
      </c>
      <c r="BF42" s="25">
        <f>IF($AN42&gt;$AN43,-0.5,IF($AN43&gt;$AN42,0.5,IF(AX42,-0.5,IF(AW43,0.5,BV42))))</f>
        <v>0</v>
      </c>
      <c r="BG42" s="26">
        <f>IF($AN42&gt;$AN44,-0.5,IF($AN44&gt;$AN42,0.5,IF(AY42,-0.5,IF(AW44,0.5,BW42))))</f>
        <v>0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officiels'!H43,AY!E43='Résultats officiels'!E43,'Résultats officiels'!F43=AY!F43),1,""))</f>
        <v/>
      </c>
      <c r="D43" s="68" t="str">
        <f>G41</f>
        <v>Suisse</v>
      </c>
      <c r="E43" s="149"/>
      <c r="F43" s="149"/>
      <c r="G43" s="73" t="str">
        <f>G40</f>
        <v>Serbie</v>
      </c>
      <c r="H43" s="95">
        <f t="shared" si="0"/>
        <v>0</v>
      </c>
      <c r="I43" s="106">
        <f>AI43</f>
        <v>1</v>
      </c>
      <c r="J43" s="68" t="str">
        <f>INDEX(AM41:AM44,MATCH(AK43,$AL41:$AL44,0))</f>
        <v>Brésil</v>
      </c>
      <c r="K43" s="111">
        <f>INDEX(AN41:AN44,MATCH(AK43,$AL41:$AL44,0))</f>
        <v>0</v>
      </c>
      <c r="L43" s="112">
        <f>INDEX(AO41:AO44,MATCH(AK43,$AL41:$AL44,0))</f>
        <v>0</v>
      </c>
      <c r="M43" s="111">
        <f>INDEX(AP41:AP44,MATCH(AK43,$AL41:$AL44,0))</f>
        <v>0</v>
      </c>
      <c r="N43" s="113">
        <f>INDEX(AQ41:AQ44,MATCH(AK43,$AL41:$AL44,0))</f>
        <v>0</v>
      </c>
      <c r="O43" s="173"/>
      <c r="P43" s="173"/>
      <c r="Q43" s="97" t="str">
        <f>IF(AND('Résultats officiels'!O41&gt;0,U43='Résultats officiels'!U43),"E",IF(AND('Résultats officiels'!O41&gt;0,'Résultats officiels'!U44=AY!U43),"E",""))</f>
        <v/>
      </c>
      <c r="R43" s="98" t="str">
        <f>IF('Résultats officiels'!O41=0,"",IF(AND(U43='Résultats officiels'!U43,'Résultats officiels'!U44=AY!U44),"A",""))</f>
        <v/>
      </c>
      <c r="S43" s="286" t="str">
        <f>IF(O41=0,"",IF(AND(R43="A",O41='Résultats officiels'!O41),1,IF(AND(AY!R44="A",AY!O41='Résultats officiels'!O41),1,"")))</f>
        <v/>
      </c>
      <c r="T43" s="287" t="str">
        <f>IF(O41=0,"",IF(AND(R43="A",O41='Résultats officiels'!O41,V43='Résultats officiels'!V43,'Résultats officiels'!V44=AY!V44),1,IF(AND(AY!R44="A",AY!O41='Résultats officiels'!O41,AY!V43='Résultats officiels'!V44,'Résultats officiels'!V43=AY!V44),1,"")))</f>
        <v/>
      </c>
      <c r="U43" s="125" t="str">
        <f>IF(100*V36+W36&gt;100*V37+W37,U36,IF(100*V36+W36&lt;100*V37+W37,U37," - "))</f>
        <v xml:space="preserve"> - </v>
      </c>
      <c r="V43" s="150"/>
      <c r="W43" s="100"/>
      <c r="X43" s="147" t="str">
        <f>IF(AND('Résultats officiels'!X41&gt;0,AA43='Résultats officiels'!AA43),"E",IF(AND('Résultats officiels'!X41&gt;0,'Résultats officiels'!AA44=AY!AA43),"E",""))</f>
        <v/>
      </c>
      <c r="Y43" s="286" t="str">
        <f>IF(X41=0,"",IF(AND(X45="A",X41='Résultats officiels'!X41),1,IF(AND(X46="A",AY!X41='Résultats officiels'!X41),1,"")))</f>
        <v/>
      </c>
      <c r="Z43" s="287" t="str">
        <f>IF(X41=0,"",IF(AND(X45="A",X41='Résultats officiels'!X41,AB43='Résultats officiels'!AB43,'Résultats officiels'!AB44=AY!AB44),1,IF(AND(AY!X46="A",AY!X41='Résultats officiels'!X41,AY!AB43='Résultats officiels'!AB44,'Résultats officiels'!AB43=AY!AB44),1,"")))</f>
        <v/>
      </c>
      <c r="AA43" s="100" t="str">
        <f>IF(100*V36+W36&gt;100*V37+W37,U37,IF(100*V36+W36&lt;100*V37+W37,U36," - "))</f>
        <v xml:space="preserve"> - </v>
      </c>
      <c r="AB43" s="149"/>
      <c r="AC43" s="100"/>
      <c r="AD43" s="80"/>
      <c r="AE43" s="80"/>
      <c r="AF43" s="1"/>
      <c r="AG43" s="1"/>
      <c r="AH43" s="1"/>
      <c r="AI43" s="17">
        <f>IF(ROUND(AK43,0)=ROUND(AK42,0),AI42,3)</f>
        <v>1</v>
      </c>
      <c r="AJ43" s="18">
        <f>ROUND(AK43,0)</f>
        <v>2</v>
      </c>
      <c r="AK43" s="19">
        <f>MIN(MAX(AL41:AL43),MAX(AL41,AL42,AL44),MAX(AL41,AL43,AL44),MAX(AL42:AL44))</f>
        <v>2.4700000000000002</v>
      </c>
      <c r="AL43" s="28">
        <f>SUM(BD43:BG43)+2.47</f>
        <v>2.4700000000000002</v>
      </c>
      <c r="AM43" s="21" t="str">
        <f>D41</f>
        <v>Brésil</v>
      </c>
      <c r="AN43" s="22">
        <f>SUM(AR43:AU43)</f>
        <v>0</v>
      </c>
      <c r="AO43" s="23">
        <f>E41+F42+F45</f>
        <v>0</v>
      </c>
      <c r="AP43" s="22">
        <f>F41+E42+E45</f>
        <v>0</v>
      </c>
      <c r="AQ43" s="24">
        <f>AO43-AP43</f>
        <v>0</v>
      </c>
      <c r="AR43" s="22">
        <f>IF(ISBLANK(F42),0,IF(AT41=3,0,IF(AT41=1,1,3)))</f>
        <v>0</v>
      </c>
      <c r="AS43" s="22">
        <f>IF(ISBLANK(F45),0,IF(F45&gt;E45,3,IF(F45=E45,1,0)))</f>
        <v>0</v>
      </c>
      <c r="AT43" s="22" t="s">
        <v>73</v>
      </c>
      <c r="AU43" s="22">
        <f>IF(ISBLANK(E41),0,IF(E41&gt;F41,3,IF(E41=F41,1,0)))</f>
        <v>0</v>
      </c>
      <c r="AV43" s="23" t="b">
        <f>10*(AQ41-AQ43)+AO41-AO43&lt;0</f>
        <v>0</v>
      </c>
      <c r="AW43" s="22" t="b">
        <f>10*(AQ42-AQ43)+AO42-AO43&lt;0</f>
        <v>0</v>
      </c>
      <c r="AX43" s="22" t="s">
        <v>73</v>
      </c>
      <c r="AY43" s="24" t="b">
        <f>10*(AQ43-AQ44)+AO43-AO44&gt;0</f>
        <v>0</v>
      </c>
      <c r="AZ43" s="23">
        <f>10000*(AR43+AS43)+(F42-E42+F45-E45)*100+(F42+F45)</f>
        <v>0</v>
      </c>
      <c r="BA43" s="22" t="s">
        <v>73</v>
      </c>
      <c r="BB43" s="22">
        <f>10000*(AR43+AU43)+(E41-F41+F42-E42)*100+(E41+F42)</f>
        <v>0</v>
      </c>
      <c r="BC43" s="24">
        <f>10000*(AS43+AU43)+(E41-F41+F45-E45)*100+(E41+F45)</f>
        <v>0</v>
      </c>
      <c r="BD43" s="29">
        <f>-BF41</f>
        <v>0</v>
      </c>
      <c r="BE43" s="25">
        <f>-BF42</f>
        <v>0</v>
      </c>
      <c r="BF43" s="25" t="s">
        <v>73</v>
      </c>
      <c r="BG43" s="26">
        <f>IF($AN43&gt;$AN44,-0.5,IF($AN44&gt;$AN43,0.5,IF(AY43,-0.5,IF(AX44,0.5,BW43))))</f>
        <v>0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officiels'!H44,AY!E44='Résultats officiels'!E44,'Résultats officiels'!F44=AY!F44),1,""))</f>
        <v/>
      </c>
      <c r="D44" s="68" t="str">
        <f>G41</f>
        <v>Suisse</v>
      </c>
      <c r="E44" s="149"/>
      <c r="F44" s="149"/>
      <c r="G44" s="73" t="str">
        <f>D40</f>
        <v>Costa Rica</v>
      </c>
      <c r="H44" s="95">
        <f t="shared" si="0"/>
        <v>0</v>
      </c>
      <c r="I44" s="114">
        <f>AI44</f>
        <v>1</v>
      </c>
      <c r="J44" s="71" t="str">
        <f>INDEX(AM41:AM44,MATCH(AK44,$AL41:$AL44,0))</f>
        <v>Suisse</v>
      </c>
      <c r="K44" s="115">
        <f>INDEX(AN41:AN44,MATCH(AK44,$AL41:$AL44,0))</f>
        <v>0</v>
      </c>
      <c r="L44" s="116">
        <f>INDEX(AO41:AO44,MATCH(AK44,$AL41:$AL44,0))</f>
        <v>0</v>
      </c>
      <c r="M44" s="115">
        <f>INDEX(AP41:AP44,MATCH(AK44,$AL41:$AL44,0))</f>
        <v>0</v>
      </c>
      <c r="N44" s="117">
        <f>INDEX(AQ41:AQ44,MATCH(AK44,$AL41:$AL44,0))</f>
        <v>0</v>
      </c>
      <c r="O44" s="173"/>
      <c r="P44" s="173"/>
      <c r="Q44" s="97" t="str">
        <f>IF(AND('Résultats officiels'!O41&gt;0,U44='Résultats officiels'!U44),"E",IF(AND('Résultats officiels'!O41&gt;0,'Résultats officiels'!U43=AY!U44),"E",""))</f>
        <v/>
      </c>
      <c r="R44" s="98" t="str">
        <f>IF('Résultats officiels'!O41=0,"",IF(AND(U43='Résultats officiels'!U44,'Résultats officiels'!U43=AY!U44),"A",""))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 xml:space="preserve"> - </v>
      </c>
      <c r="V44" s="151"/>
      <c r="W44" s="100"/>
      <c r="X44" s="147" t="str">
        <f>IF(AND('Résultats officiels'!X41&gt;0,AA44='Résultats officiels'!AA44),"E",IF(AND('Résultats officiels'!X41&gt;0,'Résultats officiels'!AA43=AY!AA44),"E",""))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 xml:space="preserve"> - </v>
      </c>
      <c r="AB44" s="151"/>
      <c r="AC44" s="100"/>
      <c r="AD44" s="80"/>
      <c r="AE44" s="80"/>
      <c r="AF44" s="1"/>
      <c r="AG44" s="1"/>
      <c r="AH44" s="1"/>
      <c r="AI44" s="17">
        <f>IF(ROUND(AK44,0)=ROUND(AK43,0),AI43,4)</f>
        <v>1</v>
      </c>
      <c r="AJ44" s="18">
        <f>ROUND(AK44,0)</f>
        <v>2</v>
      </c>
      <c r="AK44" s="19">
        <f>MAX(AL41:AL44)</f>
        <v>2.48</v>
      </c>
      <c r="AL44" s="30">
        <f>SUM(BD44:BG44)+2.48</f>
        <v>2.48</v>
      </c>
      <c r="AM44" s="31" t="str">
        <f>G41</f>
        <v>Suisse</v>
      </c>
      <c r="AN44" s="27">
        <f>SUM(AR44:AU44)</f>
        <v>0</v>
      </c>
      <c r="AO44" s="32">
        <f>F41+E43+E44</f>
        <v>0</v>
      </c>
      <c r="AP44" s="27">
        <f>E41+F43+F44</f>
        <v>0</v>
      </c>
      <c r="AQ44" s="33">
        <f>AO44-AP44</f>
        <v>0</v>
      </c>
      <c r="AR44" s="27">
        <f>IF(ISBLANK(E44),0,IF(AU41=3,0,IF(AU41=1,1,3)))</f>
        <v>0</v>
      </c>
      <c r="AS44" s="27">
        <f>IF(ISBLANK(E43),0,IF(AU42=3,0,IF(AU42=1,1,3)))</f>
        <v>0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0</v>
      </c>
      <c r="AW44" s="27" t="b">
        <f>10*(AQ42-AQ44)+AO42-AO44&lt;0</f>
        <v>0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0</v>
      </c>
      <c r="BB44" s="27">
        <f>10000*(AR44+AT44)+(E44-F44+F41-E41)*100+(E44+F41)</f>
        <v>0</v>
      </c>
      <c r="BC44" s="33">
        <f>10000*(AS44+AT44)+(E43-F43+F41-E41)*100+(E43+F41)</f>
        <v>0</v>
      </c>
      <c r="BD44" s="34">
        <f>-BG41</f>
        <v>0</v>
      </c>
      <c r="BE44" s="35">
        <f>-BG42</f>
        <v>0</v>
      </c>
      <c r="BF44" s="35">
        <f>-BG43</f>
        <v>0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 t="str">
        <f>IF(H45=0,"",IF(H45='Résultats officiels'!H45,1,""))</f>
        <v/>
      </c>
      <c r="C45" s="75" t="str">
        <f>IF(H45=0,"",IF(AND(H45='Résultats officiels'!H45,AY!E45='Résultats officiels'!E45,'Résultats officiels'!F45=AY!F45),1,""))</f>
        <v/>
      </c>
      <c r="D45" s="71" t="str">
        <f>G40</f>
        <v>Serbie</v>
      </c>
      <c r="E45" s="149"/>
      <c r="F45" s="149"/>
      <c r="G45" s="74" t="str">
        <f>D41</f>
        <v>Brésil</v>
      </c>
      <c r="H45" s="95">
        <f t="shared" si="0"/>
        <v>0</v>
      </c>
      <c r="I45" s="118"/>
      <c r="J45" s="119" t="str">
        <f>IF(OR(I43&lt;3,I42&lt;2),"TIRAGE AU SORT !!!"," ")</f>
        <v>TIRAGE AU SORT !!!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officiels'!AA44=AY!AA44),"A",""))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officiels'!U46=AY!U46),"C","")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-</v>
      </c>
      <c r="V46" s="130"/>
      <c r="W46" s="95"/>
      <c r="X46" s="148" t="str">
        <f>IF('Résultats officiels'!X41=0,"",IF(AND(AA43='Résultats officiels'!AA44,'Résultats officiels'!AA43=AY!AA44),"A",""))</f>
        <v/>
      </c>
      <c r="Y46" s="288" t="s">
        <v>92</v>
      </c>
      <c r="Z46" s="257"/>
      <c r="AA46" s="282" t="str">
        <f>IF(100*V43+W43&gt;100*V44+W44,U44,IF(100*V44+W44&gt;100*V43+W43,U43,"-"))</f>
        <v>-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officiels'!AA46=AY!AA46),"S","")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officiels'!H48,AY!E48='Résultats officiels'!E48,'Résultats officiels'!F48=AY!F48),1,""))</f>
        <v/>
      </c>
      <c r="D48" s="67" t="s">
        <v>100</v>
      </c>
      <c r="E48" s="217"/>
      <c r="F48" s="217"/>
      <c r="G48" s="72" t="s">
        <v>72</v>
      </c>
      <c r="H48" s="95">
        <f t="shared" si="0"/>
        <v>0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-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officiels'!H49,AY!E49='Résultats officiels'!E49,'Résultats officiels'!F49=AY!F49),1,""))</f>
        <v/>
      </c>
      <c r="D49" s="68" t="s">
        <v>129</v>
      </c>
      <c r="E49" s="217"/>
      <c r="F49" s="217"/>
      <c r="G49" s="73" t="s">
        <v>105</v>
      </c>
      <c r="H49" s="95">
        <f t="shared" si="0"/>
        <v>0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0</v>
      </c>
      <c r="L49" s="104">
        <f>INDEX(AO49:AO52,MATCH(AK49,$AL49:$AL52,0))</f>
        <v>0</v>
      </c>
      <c r="M49" s="103">
        <f>INDEX(AP49:AP52,MATCH(AK49,$AL49:$AL52,0))</f>
        <v>0</v>
      </c>
      <c r="N49" s="123">
        <f>INDEX(AQ49:AQ52,MATCH(AK49,$AL49:$AL52,0))</f>
        <v>0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2</v>
      </c>
      <c r="AK49" s="19">
        <f>MIN(AL49:AL52)</f>
        <v>2.4500000000000002</v>
      </c>
      <c r="AL49" s="20">
        <f>SUM(BD49:BG49)+2.45</f>
        <v>2.4500000000000002</v>
      </c>
      <c r="AM49" s="21" t="str">
        <f>D48</f>
        <v>Allemagne</v>
      </c>
      <c r="AN49" s="22">
        <f>SUM(AR49:AU49)</f>
        <v>0</v>
      </c>
      <c r="AO49" s="23">
        <f>E48+E50+F52</f>
        <v>0</v>
      </c>
      <c r="AP49" s="22">
        <f>F48+F50+E52</f>
        <v>0</v>
      </c>
      <c r="AQ49" s="24">
        <f>AO49-AP49</f>
        <v>0</v>
      </c>
      <c r="AR49" s="22" t="s">
        <v>73</v>
      </c>
      <c r="AS49" s="22">
        <f>IF(ISBLANK(E48),0,IF(E48&gt;F48,3,IF(E48=F48,1,0)))</f>
        <v>0</v>
      </c>
      <c r="AT49" s="22">
        <f>IF(ISBLANK(E50),0,IF(E50&gt;F50,3,IF(E50=F50,1,0)))</f>
        <v>0</v>
      </c>
      <c r="AU49" s="22">
        <f>IF(ISBLANK(F52),0,IF(F52&gt;E52,3,IF(F52=E52,1,0)))</f>
        <v>0</v>
      </c>
      <c r="AV49" s="23" t="s">
        <v>73</v>
      </c>
      <c r="AW49" s="22" t="b">
        <f>(10*(AQ49-AQ50)+AO49-AO50&gt;0)</f>
        <v>0</v>
      </c>
      <c r="AX49" s="22" t="b">
        <f>10*(AQ49-AQ51)+AO49-AO51&gt;0</f>
        <v>0</v>
      </c>
      <c r="AY49" s="24" t="b">
        <f>10*(AQ49-AQ52)+AO49-AO52&gt;0</f>
        <v>0</v>
      </c>
      <c r="AZ49" s="23">
        <f>10000*(AS49+AT49)+(E50-F50+E48-F48)*100+(E50+E48)</f>
        <v>0</v>
      </c>
      <c r="BA49" s="22">
        <f>10000*(AS49+AU49)+(E48-F48+F52-E52)*100+(E48+F52)</f>
        <v>0</v>
      </c>
      <c r="BB49" s="22">
        <f>10000*(AT49+AU49)+(F52-E52+E50-F50)*100+(F52+E50)</f>
        <v>0</v>
      </c>
      <c r="BC49" s="24" t="s">
        <v>73</v>
      </c>
      <c r="BD49" s="23" t="s">
        <v>73</v>
      </c>
      <c r="BE49" s="25">
        <f>IF($AN49&gt;$AN50,-0.5,IF($AN50&gt;$AN49,0.5,IF(AW49,-0.5,IF(AV50,0.5,BU49))))</f>
        <v>0</v>
      </c>
      <c r="BF49" s="25">
        <f>IF($AN49&gt;$AN51,-0.5,IF($AN51&gt;$AN49,0.5,IF(AX49,-0.5,IF(AV51,0.5,BV49))))</f>
        <v>0</v>
      </c>
      <c r="BG49" s="26">
        <f>IF($AN49&gt;$AN52,-0.5,IF($AN52&gt;$AN49,0.5,IF(AY49,-0.5,IF(AV52,0.5,BW49))))</f>
        <v>0</v>
      </c>
      <c r="BH49" s="27" t="b">
        <f>AND(AND(AN49=AN50,AN50=AN51,AN51=AN52),AND(AO49=AO50,AO50=AO51,AO51=AO52),AND(AP49=AP50,AP50=AP51,AP51=AP52))</f>
        <v>1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0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 t="str">
        <f>IF(H50=0,"",IF(H50='Résultats officiels'!H50,1,""))</f>
        <v/>
      </c>
      <c r="C50" s="75" t="str">
        <f>IF(H50=0,"",IF(AND(H50='Résultats officiels'!H50,AY!E50='Résultats officiels'!E50,'Résultats officiels'!F50=AY!F50),1,""))</f>
        <v/>
      </c>
      <c r="D50" s="68" t="str">
        <f>D48</f>
        <v>Allemagne</v>
      </c>
      <c r="E50" s="149"/>
      <c r="F50" s="149"/>
      <c r="G50" s="73" t="str">
        <f>D49</f>
        <v>Suède</v>
      </c>
      <c r="H50" s="95">
        <f t="shared" si="0"/>
        <v>0</v>
      </c>
      <c r="I50" s="106">
        <f>AI50</f>
        <v>1</v>
      </c>
      <c r="J50" s="124" t="str">
        <f>INDEX(AM49:AM52,MATCH(AK50,$AL49:$AL52,0))</f>
        <v>Mexique</v>
      </c>
      <c r="K50" s="108">
        <f>INDEX(AN49:AN52,MATCH(AK50,$AL49:$AL52,0))</f>
        <v>0</v>
      </c>
      <c r="L50" s="109">
        <f>INDEX(AO49:AO52,MATCH(AK50,$AL49:$AL52,0))</f>
        <v>0</v>
      </c>
      <c r="M50" s="108">
        <f>INDEX(AP49:AP52,MATCH(AK50,$AL49:$AL52,0))</f>
        <v>0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-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1</v>
      </c>
      <c r="AJ50" s="18">
        <f>ROUND(AK50,0)</f>
        <v>2</v>
      </c>
      <c r="AK50" s="19">
        <f>MAX(MIN(AL49:AL51),MIN(AL49,AL50,AL52),MIN(AL49,AL51,AL52),MIN(AL50:AL52))</f>
        <v>2.46</v>
      </c>
      <c r="AL50" s="28">
        <f>SUM(BD50:BG50)+2.46</f>
        <v>2.46</v>
      </c>
      <c r="AM50" s="21" t="str">
        <f>G48</f>
        <v>Mexique</v>
      </c>
      <c r="AN50" s="22">
        <f>SUM(AR50:AU50)</f>
        <v>0</v>
      </c>
      <c r="AO50" s="23">
        <f>F48+F51+E53</f>
        <v>0</v>
      </c>
      <c r="AP50" s="22">
        <f>E48+E51+F53</f>
        <v>0</v>
      </c>
      <c r="AQ50" s="24">
        <f>AO50-AP50</f>
        <v>0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0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0</v>
      </c>
      <c r="AZ50" s="23">
        <f>10000*(AR50+AT50)+(F48-E48+E53-F53)*100+(F48+E53)</f>
        <v>0</v>
      </c>
      <c r="BA50" s="22">
        <f>10000*(AR50+AU50)+(F48-E48+F51-E51)*100+(F48+F51)</f>
        <v>0</v>
      </c>
      <c r="BB50" s="22" t="s">
        <v>73</v>
      </c>
      <c r="BC50" s="24">
        <f>10000*(AT50+AU50)+(F51-E51+E53-F53)*100+(F51+E53)</f>
        <v>0</v>
      </c>
      <c r="BD50" s="29">
        <f>-BE49</f>
        <v>0</v>
      </c>
      <c r="BE50" s="22" t="s">
        <v>73</v>
      </c>
      <c r="BF50" s="25">
        <f>IF($AN50&gt;$AN51,-0.5,IF($AN51&gt;$AN50,0.5,IF(AX50,-0.5,IF(AW51,0.5,BV50))))</f>
        <v>0</v>
      </c>
      <c r="BG50" s="26">
        <f>IF($AN50&gt;$AN52,-0.5,IF($AN52&gt;$AN50,0.5,IF(AY50,-0.5,IF(AW52,0.5,BW50))))</f>
        <v>0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officiels'!H51,AY!E51='Résultats officiels'!E51,'Résultats officiels'!F51=AY!F51),1,""))</f>
        <v/>
      </c>
      <c r="D51" s="68" t="str">
        <f>G49</f>
        <v>Corée du Sud</v>
      </c>
      <c r="E51" s="149"/>
      <c r="F51" s="149"/>
      <c r="G51" s="73" t="str">
        <f>G48</f>
        <v>Mexique</v>
      </c>
      <c r="H51" s="95">
        <f t="shared" si="0"/>
        <v>0</v>
      </c>
      <c r="I51" s="106">
        <f>AI51</f>
        <v>1</v>
      </c>
      <c r="J51" s="68" t="str">
        <f>INDEX(AM49:AM52,MATCH(AK51,$AL49:$AL52,0))</f>
        <v>Suède</v>
      </c>
      <c r="K51" s="111">
        <f>INDEX(AN49:AN52,MATCH(AK51,$AL49:$AL52,0))</f>
        <v>0</v>
      </c>
      <c r="L51" s="112">
        <f>INDEX(AO49:AO52,MATCH(AK51,$AL49:$AL52,0))</f>
        <v>0</v>
      </c>
      <c r="M51" s="111">
        <f>INDEX(AP49:AP52,MATCH(AK51,$AL49:$AL52,0))</f>
        <v>0</v>
      </c>
      <c r="N51" s="113">
        <f>INDEX(AQ49:AQ52,MATCH(AK51,$AL49:$AL52,0))</f>
        <v>0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0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1</v>
      </c>
      <c r="AJ51" s="18">
        <f>ROUND(AK51,0)</f>
        <v>2</v>
      </c>
      <c r="AK51" s="19">
        <f>MIN(MAX(AL49:AL51),MAX(AL49,AL50,AL52),MAX(AL49,AL51,AL52),MAX(AL50:AL52))</f>
        <v>2.4700000000000002</v>
      </c>
      <c r="AL51" s="28">
        <f>SUM(BD51:BG51)+2.47</f>
        <v>2.4700000000000002</v>
      </c>
      <c r="AM51" s="21" t="str">
        <f>D49</f>
        <v>Suède</v>
      </c>
      <c r="AN51" s="22">
        <f>SUM(AR51:AU51)</f>
        <v>0</v>
      </c>
      <c r="AO51" s="23">
        <f>E49+F50+F53</f>
        <v>0</v>
      </c>
      <c r="AP51" s="22">
        <f>F49+E50+E53</f>
        <v>0</v>
      </c>
      <c r="AQ51" s="24">
        <f>AO51-AP51</f>
        <v>0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0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0</v>
      </c>
      <c r="AZ51" s="23">
        <f>10000*(AR51+AS51)+(F50-E50+F53-E53)*100+(F50+F53)</f>
        <v>0</v>
      </c>
      <c r="BA51" s="22" t="s">
        <v>73</v>
      </c>
      <c r="BB51" s="22">
        <f>10000*(AR51+AU51)+(E49-F49+F50-E50)*100+(E49+F50)</f>
        <v>0</v>
      </c>
      <c r="BC51" s="24">
        <f>10000*(AS51+AU51)+(E49-F49+F53-E53)*100+(E49+F53)</f>
        <v>0</v>
      </c>
      <c r="BD51" s="29">
        <f>-BF49</f>
        <v>0</v>
      </c>
      <c r="BE51" s="25">
        <f>-BF50</f>
        <v>0</v>
      </c>
      <c r="BF51" s="25" t="s">
        <v>73</v>
      </c>
      <c r="BG51" s="26">
        <f>IF($AN51&gt;$AN52,-0.5,IF($AN52&gt;$AN51,0.5,IF(AY51,-0.5,IF(AX52,0.5,BW51))))</f>
        <v>0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officiels'!H52,AY!E52='Résultats officiels'!E52,'Résultats officiels'!F52=AY!F52),1,""))</f>
        <v/>
      </c>
      <c r="D52" s="68" t="str">
        <f>G49</f>
        <v>Corée du Sud</v>
      </c>
      <c r="E52" s="149"/>
      <c r="F52" s="149"/>
      <c r="G52" s="73" t="str">
        <f>D48</f>
        <v>Allemagne</v>
      </c>
      <c r="H52" s="95">
        <f t="shared" si="0"/>
        <v>0</v>
      </c>
      <c r="I52" s="114">
        <f>AI52</f>
        <v>1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0</v>
      </c>
      <c r="M52" s="115">
        <f>INDEX(AP49:AP52,MATCH(AK52,$AL49:$AL52,0))</f>
        <v>0</v>
      </c>
      <c r="N52" s="117">
        <f>INDEX(AQ49:AQ52,MATCH(AK52,$AL49:$AL52,0))</f>
        <v>0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1</v>
      </c>
      <c r="AJ52" s="18">
        <f>ROUND(AK52,0)</f>
        <v>2</v>
      </c>
      <c r="AK52" s="19">
        <f>MAX(AL49:AL52)</f>
        <v>2.48</v>
      </c>
      <c r="AL52" s="30">
        <f>SUM(BD52:BG52)+2.48</f>
        <v>2.48</v>
      </c>
      <c r="AM52" s="31" t="str">
        <f>G49</f>
        <v>Corée du Sud</v>
      </c>
      <c r="AN52" s="27">
        <f>SUM(AR52:AU52)</f>
        <v>0</v>
      </c>
      <c r="AO52" s="32">
        <f>F49+E51+E52</f>
        <v>0</v>
      </c>
      <c r="AP52" s="27">
        <f>E49+F51+F52</f>
        <v>0</v>
      </c>
      <c r="AQ52" s="33">
        <f>AO52-AP52</f>
        <v>0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0</v>
      </c>
      <c r="BB52" s="27">
        <f>10000*(AR52+AT52)+(E52-F52+F49-E49)*100+(E52+F49)</f>
        <v>0</v>
      </c>
      <c r="BC52" s="33">
        <f>10000*(AS52+AT52)+(E51-F51+F49-E49)*100+(E51+F49)</f>
        <v>0</v>
      </c>
      <c r="BD52" s="34">
        <f>-BG49</f>
        <v>0</v>
      </c>
      <c r="BE52" s="35">
        <f>-BG50</f>
        <v>0</v>
      </c>
      <c r="BF52" s="35">
        <f>-BG51</f>
        <v>0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officiels'!H53,AY!E53='Résultats officiels'!E53,'Résultats officiels'!F53=AY!F53),1,""))</f>
        <v/>
      </c>
      <c r="D53" s="71" t="str">
        <f>G48</f>
        <v>Mexique</v>
      </c>
      <c r="E53" s="149"/>
      <c r="F53" s="149"/>
      <c r="G53" s="74" t="str">
        <f>D49</f>
        <v>Suède</v>
      </c>
      <c r="H53" s="95">
        <f t="shared" si="0"/>
        <v>0</v>
      </c>
      <c r="I53" s="118"/>
      <c r="J53" s="119" t="str">
        <f>IF(OR(I51&lt;3,I50&lt;2),"TIRAGE AU SORT !!!"," ")</f>
        <v>TIRAGE AU SORT !!!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0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0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 t="str">
        <f>IF(H56=0,"",IF(H56='Résultats officiels'!H56,1,""))</f>
        <v/>
      </c>
      <c r="C56" s="75" t="str">
        <f>IF(H56=0,"",IF(AND(H56='Résultats officiels'!H56,AY!E56='Résultats officiels'!E56,'Résultats officiels'!F56=AY!F56),1,""))</f>
        <v/>
      </c>
      <c r="D56" s="67" t="s">
        <v>103</v>
      </c>
      <c r="E56" s="217"/>
      <c r="F56" s="217"/>
      <c r="G56" s="72" t="s">
        <v>130</v>
      </c>
      <c r="H56" s="95">
        <f t="shared" si="0"/>
        <v>0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 t="str">
        <f>IF(H57=0,"",IF(H57='Résultats officiels'!H57,1,""))</f>
        <v/>
      </c>
      <c r="C57" s="75" t="str">
        <f>IF(H57=0,"",IF(AND(H57='Résultats officiels'!H57,AY!E57='Résultats officiels'!E57,'Résultats officiels'!F57=AY!F57),1,""))</f>
        <v/>
      </c>
      <c r="D57" s="68" t="s">
        <v>131</v>
      </c>
      <c r="E57" s="217"/>
      <c r="F57" s="217"/>
      <c r="G57" s="73" t="s">
        <v>84</v>
      </c>
      <c r="H57" s="95">
        <f t="shared" si="0"/>
        <v>0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0</v>
      </c>
      <c r="L57" s="104">
        <f>INDEX(AO57:AO60,MATCH(AK57,$AL57:$AL60,0))</f>
        <v>0</v>
      </c>
      <c r="M57" s="103">
        <f>INDEX(AP57:AP60,MATCH(AK57,$AL57:$AL60,0))</f>
        <v>0</v>
      </c>
      <c r="N57" s="123">
        <f>INDEX(AQ57:AQ60,MATCH(AK57,$AL57:$AL60,0))</f>
        <v>0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0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2</v>
      </c>
      <c r="AK57" s="43">
        <f>MIN(AL57:AL60)</f>
        <v>2.4500000000000002</v>
      </c>
      <c r="AL57" s="44">
        <f>SUM(BD57:BG57)+2.45</f>
        <v>2.4500000000000002</v>
      </c>
      <c r="AM57" s="45" t="str">
        <f>D56</f>
        <v>Belgique</v>
      </c>
      <c r="AN57" s="46">
        <f>SUM(AR57:AU57)</f>
        <v>0</v>
      </c>
      <c r="AO57" s="47">
        <f>E56+E58+F60</f>
        <v>0</v>
      </c>
      <c r="AP57" s="46">
        <f>F56+F58+E60</f>
        <v>0</v>
      </c>
      <c r="AQ57" s="48">
        <f>AO57-AP57</f>
        <v>0</v>
      </c>
      <c r="AR57" s="46" t="s">
        <v>73</v>
      </c>
      <c r="AS57" s="46">
        <f>IF(ISBLANK(E56),0,IF(E56&gt;F56,3,IF(E56=F56,1,0)))</f>
        <v>0</v>
      </c>
      <c r="AT57" s="46">
        <f>IF(ISBLANK(E58),0,IF(E58&gt;F58,3,IF(E58=F58,1,0)))</f>
        <v>0</v>
      </c>
      <c r="AU57" s="46">
        <f>IF(ISBLANK(F60),0,IF(F60&gt;E60,3,IF(F60=E60,1,0)))</f>
        <v>0</v>
      </c>
      <c r="AV57" s="47" t="s">
        <v>73</v>
      </c>
      <c r="AW57" s="46" t="b">
        <f>(10*(AQ57-AQ58)+AO57-AO58&gt;0)</f>
        <v>0</v>
      </c>
      <c r="AX57" s="46" t="b">
        <f>10*(AQ57-AQ59)+AO57-AO59&gt;0</f>
        <v>0</v>
      </c>
      <c r="AY57" s="48" t="b">
        <f>10*(AQ57-AQ60)+AO57-AO60&gt;0</f>
        <v>0</v>
      </c>
      <c r="AZ57" s="47">
        <f>10000*(AS57+AT57)+(E58-F58+E56-F56)*100+(E58+E56)</f>
        <v>0</v>
      </c>
      <c r="BA57" s="46">
        <f>10000*(AS57+AU57)+(E56-F56+F60-E60)*100+(E56+F60)</f>
        <v>0</v>
      </c>
      <c r="BB57" s="46">
        <f>10000*(AT57+AU57)+(F60-E60+E58-F58)*100+(F60+E58)</f>
        <v>0</v>
      </c>
      <c r="BC57" s="48" t="s">
        <v>73</v>
      </c>
      <c r="BD57" s="47" t="s">
        <v>73</v>
      </c>
      <c r="BE57" s="49">
        <f>IF($AN57&gt;$AN58,-0.5,IF($AN58&gt;$AN57,0.5,IF(AW57,-0.5,IF(AV58,0.5,BU57))))</f>
        <v>0</v>
      </c>
      <c r="BF57" s="49">
        <f>IF($AN57&gt;$AN59,-0.5,IF($AN59&gt;$AN57,0.5,IF(AX57,-0.5,IF(AV59,0.5,BV57))))</f>
        <v>0</v>
      </c>
      <c r="BG57" s="50">
        <f>IF($AN57&gt;$AN60,-0.5,IF($AN60&gt;$AN57,0.5,IF(AY57,-0.5,IF(AV60,0.5,BW57))))</f>
        <v>0</v>
      </c>
      <c r="BH57" s="51" t="b">
        <f>AND(AND(AN57=AN58,AN58=AN59,AN59=AN60),AND(AO57=AO58,AO58=AO59,AO59=AO60),AND(AP57=AP58,AP58=AP59,AP59=AP60))</f>
        <v>1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0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 t="str">
        <f>IF(H58=0,"",IF(H58='Résultats officiels'!H58,1,""))</f>
        <v/>
      </c>
      <c r="C58" s="75" t="str">
        <f>IF(H58=0,"",IF(AND(H58='Résultats officiels'!H58,AY!E58='Résultats officiels'!E58,'Résultats officiels'!F58=AY!F58),1,""))</f>
        <v/>
      </c>
      <c r="D58" s="68" t="str">
        <f>D56</f>
        <v>Belgique</v>
      </c>
      <c r="E58" s="149"/>
      <c r="F58" s="149"/>
      <c r="G58" s="73" t="str">
        <f>D57</f>
        <v>Tunisie</v>
      </c>
      <c r="H58" s="95">
        <f t="shared" si="0"/>
        <v>0</v>
      </c>
      <c r="I58" s="106">
        <f>AI58</f>
        <v>1</v>
      </c>
      <c r="J58" s="124" t="str">
        <f>INDEX(AM57:AM60,MATCH(AK58,$AL57:$AL60,0))</f>
        <v>Panama</v>
      </c>
      <c r="K58" s="108">
        <f>INDEX(AN57:AN60,MATCH(AK58,$AL57:$AL60,0))</f>
        <v>0</v>
      </c>
      <c r="L58" s="109">
        <f>INDEX(AO57:AO60,MATCH(AK58,$AL57:$AL60,0))</f>
        <v>0</v>
      </c>
      <c r="M58" s="108">
        <f>INDEX(AP57:AP60,MATCH(AK58,$AL57:$AL60,0))</f>
        <v>0</v>
      </c>
      <c r="N58" s="110">
        <f>INDEX(AQ57:AQ60,MATCH(AK58,$AL57:$AL60,0))</f>
        <v>0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1</v>
      </c>
      <c r="AJ58" s="18">
        <f>ROUND(AK58,0)</f>
        <v>2</v>
      </c>
      <c r="AK58" s="43">
        <f>MAX(MIN(AL57:AL59),MIN(AL57,AL58,AL60),MIN(AL57,AL59,AL60),MIN(AL58:AL60))</f>
        <v>2.46</v>
      </c>
      <c r="AL58" s="52">
        <f>SUM(BD58:BG58)+2.46</f>
        <v>2.46</v>
      </c>
      <c r="AM58" s="45" t="str">
        <f>G56</f>
        <v>Panama</v>
      </c>
      <c r="AN58" s="46">
        <f>SUM(AR58:AU58)</f>
        <v>0</v>
      </c>
      <c r="AO58" s="47">
        <f>F56+F59+E61</f>
        <v>0</v>
      </c>
      <c r="AP58" s="46">
        <f>E56+E59+F61</f>
        <v>0</v>
      </c>
      <c r="AQ58" s="48">
        <f>AO58-AP58</f>
        <v>0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0</v>
      </c>
      <c r="BA58" s="46">
        <f>10000*(AR58+AU58)+(F56-E56+F59-E59)*100+(F56+F59)</f>
        <v>0</v>
      </c>
      <c r="BB58" s="46" t="s">
        <v>73</v>
      </c>
      <c r="BC58" s="48">
        <f>10000*(AT58+AU58)+(F59-E59+E61-F61)*100+(F59+E61)</f>
        <v>0</v>
      </c>
      <c r="BD58" s="53">
        <f>-BE57</f>
        <v>0</v>
      </c>
      <c r="BE58" s="46" t="s">
        <v>73</v>
      </c>
      <c r="BF58" s="49">
        <f>IF($AN58&gt;$AN59,-0.5,IF($AN59&gt;$AN58,0.5,IF(AX58,-0.5,IF(AW59,0.5,BV58))))</f>
        <v>0</v>
      </c>
      <c r="BG58" s="50">
        <f>IF($AN58&gt;$AN60,-0.5,IF($AN60&gt;$AN58,0.5,IF(AY58,-0.5,IF(AW60,0.5,BW58))))</f>
        <v>0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 t="str">
        <f>IF(H59=0,"",IF(H59='Résultats officiels'!H59,1,""))</f>
        <v/>
      </c>
      <c r="C59" s="75" t="str">
        <f>IF(H59=0,"",IF(AND(H59='Résultats officiels'!H59,AY!E59='Résultats officiels'!E59,'Résultats officiels'!F59=AY!F59),1,""))</f>
        <v/>
      </c>
      <c r="D59" s="68" t="str">
        <f>G57</f>
        <v>Angleterre</v>
      </c>
      <c r="E59" s="149"/>
      <c r="F59" s="149"/>
      <c r="G59" s="73" t="str">
        <f>G56</f>
        <v>Panama</v>
      </c>
      <c r="H59" s="95">
        <f t="shared" si="0"/>
        <v>0</v>
      </c>
      <c r="I59" s="106">
        <f>AI59</f>
        <v>1</v>
      </c>
      <c r="J59" s="68" t="str">
        <f>INDEX(AM57:AM60,MATCH(AK59,$AL57:$AL60,0))</f>
        <v>Tunisie</v>
      </c>
      <c r="K59" s="111">
        <f>INDEX(AN57:AN60,MATCH(AK59,$AL57:$AL60,0))</f>
        <v>0</v>
      </c>
      <c r="L59" s="112">
        <f>INDEX(AO57:AO60,MATCH(AK59,$AL57:$AL60,0))</f>
        <v>0</v>
      </c>
      <c r="M59" s="111">
        <f>INDEX(AP57:AP60,MATCH(AK59,$AL57:$AL60,0))</f>
        <v>0</v>
      </c>
      <c r="N59" s="113">
        <f>INDEX(AQ57:AQ60,MATCH(AK59,$AL57:$AL60,0))</f>
        <v>0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1</v>
      </c>
      <c r="AJ59" s="18">
        <f>ROUND(AK59,0)</f>
        <v>2</v>
      </c>
      <c r="AK59" s="43">
        <f>MIN(MAX(AL57:AL59),MAX(AL57,AL58,AL60),MAX(AL57,AL59,AL60),MAX(AL58:AL60))</f>
        <v>2.4700000000000002</v>
      </c>
      <c r="AL59" s="52">
        <f>SUM(BD59:BG59)+2.47</f>
        <v>2.4700000000000002</v>
      </c>
      <c r="AM59" s="45" t="str">
        <f>D57</f>
        <v>Tunisie</v>
      </c>
      <c r="AN59" s="46">
        <f>SUM(AR59:AU59)</f>
        <v>0</v>
      </c>
      <c r="AO59" s="47">
        <f>E57+F58+F61</f>
        <v>0</v>
      </c>
      <c r="AP59" s="46">
        <f>F57+E58+E61</f>
        <v>0</v>
      </c>
      <c r="AQ59" s="48">
        <f>AO59-AP59</f>
        <v>0</v>
      </c>
      <c r="AR59" s="46">
        <f>IF(ISBLANK(F58),0,IF(AT57=3,0,IF(AT57=1,1,3)))</f>
        <v>0</v>
      </c>
      <c r="AS59" s="46">
        <f>IF(ISBLANK(F61),0,IF(F61&gt;E61,3,IF(F61=E61,1,0)))</f>
        <v>0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0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0</v>
      </c>
      <c r="BA59" s="46" t="s">
        <v>73</v>
      </c>
      <c r="BB59" s="46">
        <f>10000*(AR59+AU59)+(E57-F57+F58-E58)*100+(E57+F58)</f>
        <v>0</v>
      </c>
      <c r="BC59" s="48">
        <f>10000*(AS59+AU59)+(E57-F57+F61-E61)*100+(E57+F61)</f>
        <v>0</v>
      </c>
      <c r="BD59" s="53">
        <f>-BF57</f>
        <v>0</v>
      </c>
      <c r="BE59" s="49">
        <f>-BF58</f>
        <v>0</v>
      </c>
      <c r="BF59" s="49" t="s">
        <v>73</v>
      </c>
      <c r="BG59" s="50">
        <f>IF($AN59&gt;$AN60,-0.5,IF($AN60&gt;$AN59,0.5,IF(AY59,-0.5,IF(AX60,0.5,BW59))))</f>
        <v>0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officiels'!H60,AY!E60='Résultats officiels'!E60,'Résultats officiels'!F60=AY!F60),1,""))</f>
        <v/>
      </c>
      <c r="D60" s="68" t="str">
        <f>G57</f>
        <v>Angleterre</v>
      </c>
      <c r="E60" s="149"/>
      <c r="F60" s="149"/>
      <c r="G60" s="73" t="str">
        <f>D56</f>
        <v>Belgique</v>
      </c>
      <c r="H60" s="95">
        <f t="shared" si="0"/>
        <v>0</v>
      </c>
      <c r="I60" s="114">
        <f>AI60</f>
        <v>1</v>
      </c>
      <c r="J60" s="71" t="str">
        <f>INDEX(AM57:AM60,MATCH(AK60,$AL57:$AL60,0))</f>
        <v>Angleterre</v>
      </c>
      <c r="K60" s="115">
        <f>INDEX(AN57:AN60,MATCH(AK60,$AL57:$AL60,0))</f>
        <v>0</v>
      </c>
      <c r="L60" s="116">
        <f>INDEX(AO57:AO60,MATCH(AK60,$AL57:$AL60,0))</f>
        <v>0</v>
      </c>
      <c r="M60" s="115">
        <f>INDEX(AP57:AP60,MATCH(AK60,$AL57:$AL60,0))</f>
        <v>0</v>
      </c>
      <c r="N60" s="117">
        <f>INDEX(AQ57:AQ60,MATCH(AK60,$AL57:$AL60,0))</f>
        <v>0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1</v>
      </c>
      <c r="AJ60" s="55">
        <f>ROUND(AK60,0)</f>
        <v>2</v>
      </c>
      <c r="AK60" s="43">
        <f>MAX(AL57:AL60)</f>
        <v>2.48</v>
      </c>
      <c r="AL60" s="56">
        <f>SUM(BD60:BG60)+2.48</f>
        <v>2.48</v>
      </c>
      <c r="AM60" s="57" t="str">
        <f>G57</f>
        <v>Angleterre</v>
      </c>
      <c r="AN60" s="51">
        <f>SUM(AR60:AU60)</f>
        <v>0</v>
      </c>
      <c r="AO60" s="58">
        <f>F57+E59+E60</f>
        <v>0</v>
      </c>
      <c r="AP60" s="51">
        <f>E57+F59+F60</f>
        <v>0</v>
      </c>
      <c r="AQ60" s="59">
        <f>AO60-AP60</f>
        <v>0</v>
      </c>
      <c r="AR60" s="51">
        <f>IF(ISBLANK(E60),0,IF(AU57=3,0,IF(AU57=1,1,3)))</f>
        <v>0</v>
      </c>
      <c r="AS60" s="51">
        <f>IF(ISBLANK(E59),0,IF(AU58=3,0,IF(AU58=1,1,3)))</f>
        <v>0</v>
      </c>
      <c r="AT60" s="51">
        <f>IF(ISBLANK(F57),0,IF(AU59=3,0,IF(AU59=1,1,3)))</f>
        <v>0</v>
      </c>
      <c r="AU60" s="51" t="s">
        <v>73</v>
      </c>
      <c r="AV60" s="58" t="b">
        <f>10*(AQ57-AQ60)+AO57-AO60&lt;0</f>
        <v>0</v>
      </c>
      <c r="AW60" s="51" t="b">
        <f>10*(AQ58-AQ60)+AO58-AO60&lt;0</f>
        <v>0</v>
      </c>
      <c r="AX60" s="51" t="b">
        <f>10*(AQ59-AQ60)+AO59-AO60&lt;0</f>
        <v>0</v>
      </c>
      <c r="AY60" s="59" t="s">
        <v>73</v>
      </c>
      <c r="AZ60" s="58" t="s">
        <v>73</v>
      </c>
      <c r="BA60" s="51">
        <f>10000*(AR60+AS60)+(E59-F59+E60-F60)*100+(E59+E60)</f>
        <v>0</v>
      </c>
      <c r="BB60" s="51">
        <f>10000*(AR60+AT60)+(E60-F60+F57-E57)*100+(E60+F57)</f>
        <v>0</v>
      </c>
      <c r="BC60" s="59">
        <f>10000*(AS60+AT60)+(E59-F59+F57-E57)*100+(E59+F57)</f>
        <v>0</v>
      </c>
      <c r="BD60" s="60">
        <f>-BG57</f>
        <v>0</v>
      </c>
      <c r="BE60" s="61">
        <f>-BG58</f>
        <v>0</v>
      </c>
      <c r="BF60" s="61">
        <f>-BG59</f>
        <v>0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officiels'!H61,AY!E61='Résultats officiels'!E61,'Résultats officiels'!F61=AY!F61),1,""))</f>
        <v/>
      </c>
      <c r="D61" s="71" t="str">
        <f>G56</f>
        <v>Panama</v>
      </c>
      <c r="E61" s="149"/>
      <c r="F61" s="149"/>
      <c r="G61" s="74" t="str">
        <f>D57</f>
        <v>Tunisie</v>
      </c>
      <c r="H61" s="95">
        <f t="shared" si="0"/>
        <v>0</v>
      </c>
      <c r="I61" s="118"/>
      <c r="J61" s="119" t="str">
        <f>IF(OR(I59&lt;3,I58&lt;2),"TIRAGE AU SORT !!!"," ")</f>
        <v>TIRAGE AU SORT !!!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officiels'!H64,AY!E64='Résultats officiels'!E64,'Résultats officiels'!F64=AY!F64),1,""))</f>
        <v/>
      </c>
      <c r="D64" s="67" t="s">
        <v>78</v>
      </c>
      <c r="E64" s="217"/>
      <c r="F64" s="217"/>
      <c r="G64" s="72" t="s">
        <v>79</v>
      </c>
      <c r="H64" s="95">
        <f t="shared" si="0"/>
        <v>0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0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officiels'!H65,AY!E65='Résultats officiels'!E65,'Résultats officiels'!F65=AY!F65),1,""))</f>
        <v/>
      </c>
      <c r="D65" s="68" t="s">
        <v>132</v>
      </c>
      <c r="E65" s="217"/>
      <c r="F65" s="217"/>
      <c r="G65" s="73" t="s">
        <v>133</v>
      </c>
      <c r="H65" s="95">
        <f t="shared" si="0"/>
        <v>0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0</v>
      </c>
      <c r="L65" s="104">
        <f>INDEX(AO65:AO68,MATCH(AK65,$AL65:$AL68,0))</f>
        <v>0</v>
      </c>
      <c r="M65" s="103">
        <f>INDEX(AP65:AP68,MATCH(AK65,$AL65:$AL68,0))</f>
        <v>0</v>
      </c>
      <c r="N65" s="123">
        <f>INDEX(AQ65:AQ68,MATCH(AK65,$AL65:$AL68,0))</f>
        <v>0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2</v>
      </c>
      <c r="AK65" s="43">
        <f>MIN(AL65:AL68)</f>
        <v>2.4500000000000002</v>
      </c>
      <c r="AL65" s="44">
        <f>SUM(BD65:BG65)+2.45</f>
        <v>2.4500000000000002</v>
      </c>
      <c r="AM65" s="45" t="str">
        <f>D64</f>
        <v>Colombie</v>
      </c>
      <c r="AN65" s="46">
        <f>SUM(AR65:AU65)</f>
        <v>0</v>
      </c>
      <c r="AO65" s="47">
        <f>E64+E66+F68</f>
        <v>0</v>
      </c>
      <c r="AP65" s="46">
        <f>F64+F66+E68</f>
        <v>0</v>
      </c>
      <c r="AQ65" s="48">
        <f>AO65-AP65</f>
        <v>0</v>
      </c>
      <c r="AR65" s="46" t="s">
        <v>73</v>
      </c>
      <c r="AS65" s="46">
        <f>IF(ISBLANK(E64),0,IF(E64&gt;F64,3,IF(E64=F64,1,0)))</f>
        <v>0</v>
      </c>
      <c r="AT65" s="46">
        <f>IF(ISBLANK(E66),0,IF(E66&gt;F66,3,IF(E66=F66,1,0)))</f>
        <v>0</v>
      </c>
      <c r="AU65" s="46">
        <f>IF(ISBLANK(F68),0,IF(F68&gt;E68,3,IF(F68=E68,1,0)))</f>
        <v>0</v>
      </c>
      <c r="AV65" s="47" t="s">
        <v>73</v>
      </c>
      <c r="AW65" s="46" t="b">
        <f>(10*(AQ65-AQ66)+AO65-AO66&gt;0)</f>
        <v>0</v>
      </c>
      <c r="AX65" s="46" t="b">
        <f>10*(AQ65-AQ67)+AO65-AO67&gt;0</f>
        <v>0</v>
      </c>
      <c r="AY65" s="48" t="b">
        <f>10*(AQ65-AQ68)+AO65-AO68&gt;0</f>
        <v>0</v>
      </c>
      <c r="AZ65" s="47">
        <f>10000*(AS65+AT65)+(E66-F66+E64-F64)*100+(E66+E64)</f>
        <v>0</v>
      </c>
      <c r="BA65" s="46">
        <f>10000*(AS65+AU65)+(E64-F64+F68-E68)*100+(E64+F68)</f>
        <v>0</v>
      </c>
      <c r="BB65" s="46">
        <f>10000*(AT65+AU65)+(F68-E68+E66-F66)*100+(F68+E66)</f>
        <v>0</v>
      </c>
      <c r="BC65" s="48" t="s">
        <v>73</v>
      </c>
      <c r="BD65" s="47" t="s">
        <v>73</v>
      </c>
      <c r="BE65" s="49">
        <f>IF($AN65&gt;$AN66,-0.5,IF($AN66&gt;$AN65,0.5,IF(AW65,-0.5,IF(AV66,0.5,BU65))))</f>
        <v>0</v>
      </c>
      <c r="BF65" s="49">
        <f>IF($AN65&gt;$AN67,-0.5,IF($AN67&gt;$AN65,0.5,IF(AX65,-0.5,IF(AV67,0.5,BV65))))</f>
        <v>0</v>
      </c>
      <c r="BG65" s="50">
        <f>IF($AN65&gt;$AN68,-0.5,IF($AN68&gt;$AN65,0.5,IF(AY65,-0.5,IF(AV68,0.5,BW65))))</f>
        <v>0</v>
      </c>
      <c r="BH65" s="51" t="b">
        <f>AND(AND(AN65=AN66,AN66=AN67,AN67=AN68),AND(AO65=AO66,AO66=AO67,AO67=AO68),AND(AP65=AP66,AP66=AP67,AP67=AP68))</f>
        <v>1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0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officiels'!H66,AY!E66='Résultats officiels'!E66,'Résultats officiels'!F66=AY!F66),1,""))</f>
        <v/>
      </c>
      <c r="D66" s="68" t="str">
        <f>D64</f>
        <v>Colombie</v>
      </c>
      <c r="E66" s="149"/>
      <c r="F66" s="149"/>
      <c r="G66" s="73" t="str">
        <f>D65</f>
        <v>Pologne</v>
      </c>
      <c r="H66" s="95">
        <f t="shared" si="0"/>
        <v>0</v>
      </c>
      <c r="I66" s="106">
        <f>AI66</f>
        <v>1</v>
      </c>
      <c r="J66" s="124" t="str">
        <f>INDEX(AM65:AM68,MATCH(AK66,$AL65:$AL68,0))</f>
        <v>Japon</v>
      </c>
      <c r="K66" s="108">
        <f>INDEX(AN65:AN68,MATCH(AK66,$AL65:$AL68,0))</f>
        <v>0</v>
      </c>
      <c r="L66" s="109">
        <f>INDEX(AO65:AO68,MATCH(AK66,$AL65:$AL68,0))</f>
        <v>0</v>
      </c>
      <c r="M66" s="108">
        <f>INDEX(AP65:AP68,MATCH(AK66,$AL65:$AL68,0))</f>
        <v>0</v>
      </c>
      <c r="N66" s="110">
        <f>INDEX(AQ65:AQ68,MATCH(AK66,$AL65:$AL68,0))</f>
        <v>0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1</v>
      </c>
      <c r="AJ66" s="55">
        <f>ROUND(AK66,0)</f>
        <v>2</v>
      </c>
      <c r="AK66" s="43">
        <f>MAX(MIN(AL65:AL67),MIN(AL65,AL66,AL68),MIN(AL65,AL67,AL68),MIN(AL66:AL68))</f>
        <v>2.46</v>
      </c>
      <c r="AL66" s="52">
        <f>SUM(BD66:BG66)+2.46</f>
        <v>2.46</v>
      </c>
      <c r="AM66" s="45" t="str">
        <f>G64</f>
        <v>Japon</v>
      </c>
      <c r="AN66" s="46">
        <f>SUM(AR66:AU66)</f>
        <v>0</v>
      </c>
      <c r="AO66" s="47">
        <f>F64+F67+E69</f>
        <v>0</v>
      </c>
      <c r="AP66" s="46">
        <f>E64+E67+F69</f>
        <v>0</v>
      </c>
      <c r="AQ66" s="48">
        <f>AO66-AP66</f>
        <v>0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0</v>
      </c>
      <c r="BA66" s="46">
        <f>10000*(AR66+AU66)+(F64-E64+F67-E67)*100+(F64+F67)</f>
        <v>0</v>
      </c>
      <c r="BB66" s="46" t="s">
        <v>73</v>
      </c>
      <c r="BC66" s="48">
        <f>10000*(AT66+AU66)+(F67-E67+E69-F69)*100+(F67+E69)</f>
        <v>0</v>
      </c>
      <c r="BD66" s="53">
        <f>-BE65</f>
        <v>0</v>
      </c>
      <c r="BE66" s="46" t="s">
        <v>73</v>
      </c>
      <c r="BF66" s="49">
        <f>IF($AN66&gt;$AN67,-0.5,IF($AN67&gt;$AN66,0.5,IF(AX66,-0.5,IF(AW67,0.5,BV66))))</f>
        <v>0</v>
      </c>
      <c r="BG66" s="50">
        <f>IF($AN66&gt;$AN68,-0.5,IF($AN68&gt;$AN66,0.5,IF(AY66,-0.5,IF(AW68,0.5,BW66))))</f>
        <v>0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officiels'!H67,AY!E67='Résultats officiels'!E67,'Résultats officiels'!F67=AY!F67),1,""))</f>
        <v/>
      </c>
      <c r="D67" s="68" t="str">
        <f>G65</f>
        <v>Sénégal</v>
      </c>
      <c r="E67" s="149"/>
      <c r="F67" s="149"/>
      <c r="G67" s="73" t="str">
        <f>G64</f>
        <v>Japon</v>
      </c>
      <c r="H67" s="95">
        <f t="shared" si="0"/>
        <v>0</v>
      </c>
      <c r="I67" s="106">
        <f>AI67</f>
        <v>1</v>
      </c>
      <c r="J67" s="68" t="str">
        <f>INDEX(AM65:AM68,MATCH(AK67,$AL65:$AL68,0))</f>
        <v>Pologne</v>
      </c>
      <c r="K67" s="111">
        <f>INDEX(AN65:AN68,MATCH(AK67,$AL65:$AL68,0))</f>
        <v>0</v>
      </c>
      <c r="L67" s="112">
        <f>INDEX(AO65:AO68,MATCH(AK67,$AL65:$AL68,0))</f>
        <v>0</v>
      </c>
      <c r="M67" s="111">
        <f>INDEX(AP65:AP68,MATCH(AK67,$AL65:$AL68,0))</f>
        <v>0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1</v>
      </c>
      <c r="AJ67" s="55">
        <f>ROUND(AK67,0)</f>
        <v>2</v>
      </c>
      <c r="AK67" s="43">
        <f>MIN(MAX(AL65:AL67),MAX(AL65,AL66,AL68),MAX(AL65,AL67,AL68),MAX(AL66:AL68))</f>
        <v>2.4700000000000002</v>
      </c>
      <c r="AL67" s="52">
        <f>SUM(BD67:BG67)+2.47</f>
        <v>2.4700000000000002</v>
      </c>
      <c r="AM67" s="45" t="str">
        <f>D65</f>
        <v>Pologne</v>
      </c>
      <c r="AN67" s="46">
        <f>SUM(AR67:AU67)</f>
        <v>0</v>
      </c>
      <c r="AO67" s="47">
        <f>E65+F66+F69</f>
        <v>0</v>
      </c>
      <c r="AP67" s="46">
        <f>F65+E66+E69</f>
        <v>0</v>
      </c>
      <c r="AQ67" s="48">
        <f>AO67-AP67</f>
        <v>0</v>
      </c>
      <c r="AR67" s="46">
        <f>IF(ISBLANK(F66),0,IF(AT65=3,0,IF(AT65=1,1,3)))</f>
        <v>0</v>
      </c>
      <c r="AS67" s="46">
        <f>IF(ISBLANK(F69),0,IF(F69&gt;E69,3,IF(F69=E69,1,0)))</f>
        <v>0</v>
      </c>
      <c r="AT67" s="46" t="s">
        <v>73</v>
      </c>
      <c r="AU67" s="46">
        <f>IF(ISBLANK(E65),0,IF(E65&gt;F65,3,IF(E65=F65,1,0)))</f>
        <v>0</v>
      </c>
      <c r="AV67" s="47" t="b">
        <f>10*(AQ65-AQ67)+AO65-AO67&lt;0</f>
        <v>0</v>
      </c>
      <c r="AW67" s="46" t="b">
        <f>10*(AQ66-AQ67)+AO66-AO67&lt;0</f>
        <v>0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0</v>
      </c>
      <c r="BA67" s="46" t="s">
        <v>73</v>
      </c>
      <c r="BB67" s="46">
        <f>10000*(AR67+AU67)+(E65-F65+F66-E66)*100+(E65+F66)</f>
        <v>0</v>
      </c>
      <c r="BC67" s="48">
        <f>10000*(AS67+AU67)+(E65-F65+F69-E69)*100+(E65+F69)</f>
        <v>0</v>
      </c>
      <c r="BD67" s="53">
        <f>-BF65</f>
        <v>0</v>
      </c>
      <c r="BE67" s="49">
        <f>-BF66</f>
        <v>0</v>
      </c>
      <c r="BF67" s="49" t="s">
        <v>73</v>
      </c>
      <c r="BG67" s="50">
        <f>IF($AN67&gt;$AN68,-0.5,IF($AN68&gt;$AN67,0.5,IF(AY67,-0.5,IF(AX68,0.5,BW67))))</f>
        <v>0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officiels'!H68,AY!E68='Résultats officiels'!E68,'Résultats officiels'!F68=AY!F68),1,""))</f>
        <v/>
      </c>
      <c r="D68" s="68" t="str">
        <f>G65</f>
        <v>Sénégal</v>
      </c>
      <c r="E68" s="149"/>
      <c r="F68" s="149"/>
      <c r="G68" s="73" t="str">
        <f>D64</f>
        <v>Colombie</v>
      </c>
      <c r="H68" s="95">
        <f t="shared" si="0"/>
        <v>0</v>
      </c>
      <c r="I68" s="114">
        <f>AI68</f>
        <v>1</v>
      </c>
      <c r="J68" s="71" t="str">
        <f>INDEX(AM65:AM68,MATCH(AK68,$AL65:$AL68,0))</f>
        <v>Sénégal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0</v>
      </c>
      <c r="N68" s="117">
        <f>INDEX(AQ65:AQ68,MATCH(AK68,$AL65:$AL68,0))</f>
        <v>0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1</v>
      </c>
      <c r="AJ68" s="55">
        <f>ROUND(AK68,0)</f>
        <v>2</v>
      </c>
      <c r="AK68" s="43">
        <f>MAX(AL65:AL68)</f>
        <v>2.48</v>
      </c>
      <c r="AL68" s="56">
        <f>SUM(BD68:BG68)+2.48</f>
        <v>2.48</v>
      </c>
      <c r="AM68" s="57" t="str">
        <f>G65</f>
        <v>Sénégal</v>
      </c>
      <c r="AN68" s="51">
        <f>SUM(AR68:AU68)</f>
        <v>0</v>
      </c>
      <c r="AO68" s="58">
        <f>F65+E67+E68</f>
        <v>0</v>
      </c>
      <c r="AP68" s="51">
        <f>E65+F67+F68</f>
        <v>0</v>
      </c>
      <c r="AQ68" s="59">
        <f>AO68-AP68</f>
        <v>0</v>
      </c>
      <c r="AR68" s="51">
        <f>IF(ISBLANK(E68),0,IF(AU65=3,0,IF(AU65=1,1,3)))</f>
        <v>0</v>
      </c>
      <c r="AS68" s="51">
        <f>IF(ISBLANK(E67),0,IF(AU66=3,0,IF(AU66=1,1,3)))</f>
        <v>0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0</v>
      </c>
      <c r="BB68" s="51">
        <f>10000*(AR68+AT68)+(E68-F68+F65-E65)*100+(E68+F65)</f>
        <v>0</v>
      </c>
      <c r="BC68" s="59">
        <f>10000*(AS68+AT68)+(E67-F67+F65-E65)*100+(E67+F65)</f>
        <v>0</v>
      </c>
      <c r="BD68" s="60">
        <f>-BG65</f>
        <v>0</v>
      </c>
      <c r="BE68" s="61">
        <f>-BG66</f>
        <v>0</v>
      </c>
      <c r="BF68" s="61">
        <f>-BG67</f>
        <v>0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officiels'!H69,AY!E69='Résultats officiels'!E69,'Résultats officiels'!F69=AY!F69),1,""))</f>
        <v/>
      </c>
      <c r="D69" s="71" t="str">
        <f>G64</f>
        <v>Japon</v>
      </c>
      <c r="E69" s="149"/>
      <c r="F69" s="149"/>
      <c r="G69" s="74" t="str">
        <f>D65</f>
        <v>Pologne</v>
      </c>
      <c r="H69" s="95">
        <f t="shared" si="0"/>
        <v>0</v>
      </c>
      <c r="I69" s="118"/>
      <c r="J69" s="119" t="str">
        <f>IF(OR(I67&lt;3,I66&lt;2),"TIRAGE AU SORT !!!"," ")</f>
        <v>TIRAGE AU SORT !!!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elect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32" priority="7" stopIfTrue="1">
      <formula>100*$V8+$W8&gt;100*$V9+$W9</formula>
    </cfRule>
  </conditionalFormatting>
  <conditionalFormatting sqref="U9 U11 U13 U15 U17 U19 U21 U23 U27 U29 U31 U33 U37 U39 U44">
    <cfRule type="expression" dxfId="31" priority="6" stopIfTrue="1">
      <formula>100*$V9+$W9&gt;100*$V8+$W8</formula>
    </cfRule>
  </conditionalFormatting>
  <conditionalFormatting sqref="AA43">
    <cfRule type="expression" dxfId="30" priority="5" stopIfTrue="1">
      <formula>100*$AB43+$AC43&gt;100*$AB44+$AC44</formula>
    </cfRule>
  </conditionalFormatting>
  <conditionalFormatting sqref="AA44">
    <cfRule type="expression" dxfId="29" priority="4" stopIfTrue="1">
      <formula>100*$AB44+$AC44&gt;100*$AB43+$AC43</formula>
    </cfRule>
  </conditionalFormatting>
  <conditionalFormatting sqref="J35:N35 J43:N43 J11:N11 J27:N27 J19:N19 J51:N51 J59:N59 J67:N67">
    <cfRule type="expression" dxfId="28" priority="3" stopIfTrue="1">
      <formula>OR($I11&lt;3)</formula>
    </cfRule>
  </conditionalFormatting>
  <conditionalFormatting sqref="J36:N36 J44:N44 J12:N12 J28:N28 J20:N20 J52:N52 J60:N60 J68:N68">
    <cfRule type="expression" dxfId="27" priority="2" stopIfTrue="1">
      <formula>$I12&lt;3</formula>
    </cfRule>
  </conditionalFormatting>
  <conditionalFormatting sqref="U46:U47 AA46:AA51">
    <cfRule type="cellIs" dxfId="26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19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 t="str">
        <f>IF(H8=0,"",IF(H8='Résultats officiels'!H8,1,""))</f>
        <v/>
      </c>
      <c r="C8" s="70" t="str">
        <f>IF(H8=0,"",IF(AND(H8='Résultats officiels'!H8,AZ!E8='Résultats officiels'!E8,'Résultats officiels'!F8=AZ!F8),1,""))</f>
        <v/>
      </c>
      <c r="D8" s="67" t="s">
        <v>104</v>
      </c>
      <c r="E8" s="149"/>
      <c r="F8" s="149"/>
      <c r="G8" s="72" t="s">
        <v>123</v>
      </c>
      <c r="H8" s="95">
        <f>IF(E8="",0,IF(F8="",0,IF(E8&gt;F8,1,IF(E8&lt;F8,2,IF(E8=F8,3)))))</f>
        <v>0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officiels'!U13=AZ!U8),"E",""))</f>
        <v/>
      </c>
      <c r="R8" s="98" t="str">
        <f>IF('Résultats officiels'!O8=0,"",IF(AND(U8='Résultats officiels'!U8,AZ!U9='Résultats officiels'!U9),"A",""))</f>
        <v/>
      </c>
      <c r="S8" s="286" t="str">
        <f>IF(O8=0,"",IF(AND(R8="A",O8='Résultats officiels'!O8),1,IF(AND(AZ!R9="A",AZ!O8='Résultats officiels'!O12),1,"")))</f>
        <v/>
      </c>
      <c r="T8" s="287" t="str">
        <f>IF(O8=0,"",IF(AND(R8="A",O8='Résultats officiels'!O8,V8='Résultats officiels'!V8,'Résultats officiels'!V9=AZ!V9),1,IF(AND(AZ!R9="A",AZ!O8='Résultats officiels'!O12,AZ!V8='Résultats officiels'!V13,'Résultats officiels'!V12=AZ!V9),1,"")))</f>
        <v/>
      </c>
      <c r="U8" s="99" t="str">
        <f>IF(OR(I10&lt;2),"A1",T(J9))</f>
        <v>A1</v>
      </c>
      <c r="V8" s="150"/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 t="str">
        <f>IF(H9=0,"",IF(H9='Résultats officiels'!H9,1,""))</f>
        <v/>
      </c>
      <c r="C9" s="70" t="str">
        <f>IF(H9=0,"",IF(AND(H9='Résultats officiels'!H9,AZ!E9='Résultats officiels'!E9,'Résultats officiels'!F9=AZ!F9),1,""))</f>
        <v/>
      </c>
      <c r="D9" s="68" t="s">
        <v>122</v>
      </c>
      <c r="E9" s="149"/>
      <c r="F9" s="149"/>
      <c r="G9" s="73" t="s">
        <v>82</v>
      </c>
      <c r="H9" s="95">
        <f t="shared" ref="H9:H69" si="0">IF(E9="",0,IF(F9="",0,IF(E9&gt;F9,1,IF(E9&lt;F9,2,IF(E9=F9,3)))))</f>
        <v>0</v>
      </c>
      <c r="I9" s="101">
        <f>AI9</f>
        <v>1</v>
      </c>
      <c r="J9" s="102" t="str">
        <f>INDEX(AM9:AM12,MATCH(AK9,$AL9:$AL12,0))</f>
        <v>Russie</v>
      </c>
      <c r="K9" s="103">
        <f>INDEX(AN9:AN12,MATCH(AK9,$AL9:$AL12,0))</f>
        <v>0</v>
      </c>
      <c r="L9" s="104">
        <f>INDEX(AO9:AO12,MATCH(AK9,$AL9:$AL12,0))</f>
        <v>0</v>
      </c>
      <c r="M9" s="103">
        <f>INDEX(AP9:AP12,MATCH(AK9,$AL9:$AL12,0))</f>
        <v>0</v>
      </c>
      <c r="N9" s="105">
        <f>INDEX(AQ9:AQ12,MATCH(AK9,$AL9:$AL12,0))</f>
        <v>0</v>
      </c>
      <c r="O9" s="293"/>
      <c r="P9" s="293"/>
      <c r="Q9" s="97" t="str">
        <f>IF(AND('Résultats officiels'!O8&gt;0,U9='Résultats officiels'!U9),"E",IF(AND('Résultats officiels'!O12&gt;0,'Résultats officiels'!U12=AZ!U9),"E",""))</f>
        <v/>
      </c>
      <c r="R9" s="98" t="str">
        <f>IF('Résultats officiels'!O12=0,"",IF(AND(U8='Résultats officiels'!U13,'Résultats officiels'!U12=AZ!U9),"A",""))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B2</v>
      </c>
      <c r="V9" s="151"/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2</v>
      </c>
      <c r="AK9" s="19">
        <f>MIN(AL9:AL12)</f>
        <v>2.4500000000000002</v>
      </c>
      <c r="AL9" s="20">
        <f>SUM(BD9:BG9)+2.45</f>
        <v>2.4500000000000002</v>
      </c>
      <c r="AM9" s="21" t="str">
        <f>D8</f>
        <v>Russie</v>
      </c>
      <c r="AN9" s="22">
        <f>SUM(AR9:AU9)</f>
        <v>0</v>
      </c>
      <c r="AO9" s="23">
        <f>E8+E10+F12</f>
        <v>0</v>
      </c>
      <c r="AP9" s="22">
        <f>F8+F10+E12</f>
        <v>0</v>
      </c>
      <c r="AQ9" s="24">
        <f>AO9-AP9</f>
        <v>0</v>
      </c>
      <c r="AR9" s="22" t="s">
        <v>73</v>
      </c>
      <c r="AS9" s="22">
        <f>IF(ISBLANK(E8),0,IF(E8&gt;F8,3,IF(E8=F8,1,0)))</f>
        <v>0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0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0</v>
      </c>
      <c r="BA9" s="22">
        <f>10000*(AS9+AU9)+(E8-F8+F12-E12)*100+(E8+F12)</f>
        <v>0</v>
      </c>
      <c r="BB9" s="22">
        <f>10000*(AT9+AU9)+(E10-F10+F12-E12)*100+(E10+F12)</f>
        <v>0</v>
      </c>
      <c r="BC9" s="24" t="s">
        <v>73</v>
      </c>
      <c r="BD9" s="23" t="s">
        <v>73</v>
      </c>
      <c r="BE9" s="25">
        <f>IF($AN9&gt;$AN10,-0.5,IF($AN10&gt;$AN9,0.5,IF(AW9,-0.5,IF(AV10,0.5,BU9))))</f>
        <v>0</v>
      </c>
      <c r="BF9" s="25">
        <f>IF($AN9&gt;$AN11,-0.5,IF($AN11&gt;$AN9,0.5,IF(AX9,-0.5,IF(AV11,0.5,BV9))))</f>
        <v>0</v>
      </c>
      <c r="BG9" s="26">
        <f>IF($AN9&gt;$AN12,-0.5,IF($AN12&gt;$AN9,0.5,IF(AY9,-0.5,IF(AV12,0.5,BW9))))</f>
        <v>0</v>
      </c>
      <c r="BH9" s="27" t="b">
        <f>AND(AND(AN9=AN10,AN10=AN11,AN11=AN12),AND(AO9=AO10,AO10=AO11,AO11=AO12),AND(AP9=AP10,AP10=AP11,AP11=AP12))</f>
        <v>1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0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officiels'!H10,AZ!E10='Résultats officiels'!E10,'Résultats officiels'!F10=AZ!F10),1,""))</f>
        <v/>
      </c>
      <c r="D10" s="68" t="str">
        <f>D8</f>
        <v>Russie</v>
      </c>
      <c r="E10" s="149"/>
      <c r="F10" s="149"/>
      <c r="G10" s="73" t="str">
        <f>D9</f>
        <v>Egypte</v>
      </c>
      <c r="H10" s="95">
        <f t="shared" si="0"/>
        <v>0</v>
      </c>
      <c r="I10" s="106">
        <f>AI10</f>
        <v>1</v>
      </c>
      <c r="J10" s="107" t="str">
        <f>INDEX(AM9:AM12,MATCH(AK10,$AL9:$AL12,0))</f>
        <v>Arabie Saoudite</v>
      </c>
      <c r="K10" s="108">
        <f>INDEX(AN9:AN12,MATCH(AK10,$AL9:$AL12,0))</f>
        <v>0</v>
      </c>
      <c r="L10" s="109">
        <f>INDEX(AO9:AO12,MATCH(AK10,$AL9:$AL12,0))</f>
        <v>0</v>
      </c>
      <c r="M10" s="108">
        <f>INDEX(AP9:AP12,MATCH(AK10,$AL9:$AL12,0))</f>
        <v>0</v>
      </c>
      <c r="N10" s="110">
        <f>INDEX(AQ9:AQ12,MATCH(AK10,$AL9:$AL12,0))</f>
        <v>0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officiels'!U15=AZ!U10),"E",""))</f>
        <v/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officiels'!O10),1,IF(AND(AZ!R11="A",AZ!O10='Résultats officiels'!O14),1,"")))</f>
        <v/>
      </c>
      <c r="T10" s="310" t="str">
        <f>IF(O10=0,"",IF(AND(R10="A",O10='Résultats officiels'!O10,V10='Résultats officiels'!V10,'Résultats officiels'!V11=AZ!V11),1,IF(AND(AZ!R11="A",AZ!O10='Résultats officiels'!O14,AZ!V10='Résultats officiels'!V15,'Résultats officiels'!V14=AZ!V11),1,"")))</f>
        <v/>
      </c>
      <c r="U10" s="99" t="str">
        <f>IF(OR(I26&lt;2),"C1",T(J25))</f>
        <v>C1</v>
      </c>
      <c r="V10" s="150"/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1</v>
      </c>
      <c r="AJ10" s="18">
        <f>ROUND(AK10,0)</f>
        <v>2</v>
      </c>
      <c r="AK10" s="19">
        <f>MAX(MIN(AL9:AL11),MIN(AL9,AL10,AL12),MIN(AL9,AL11,AL12),MIN(AL10:AL12))</f>
        <v>2.46</v>
      </c>
      <c r="AL10" s="28">
        <f>SUM(BD10:BG10)+2.46</f>
        <v>2.46</v>
      </c>
      <c r="AM10" s="21" t="str">
        <f>G8</f>
        <v>Arabie Saoudite</v>
      </c>
      <c r="AN10" s="22">
        <f>SUM(AR10:AU10)</f>
        <v>0</v>
      </c>
      <c r="AO10" s="23">
        <f>F8+F11+E13</f>
        <v>0</v>
      </c>
      <c r="AP10" s="22">
        <f>E8+E11+F13</f>
        <v>0</v>
      </c>
      <c r="AQ10" s="24">
        <f>AO10-AP10</f>
        <v>0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0</v>
      </c>
      <c r="BA10" s="22">
        <f>10000*(AR10+AU10)+(F8-E8+F11-E11)*100+(F8+F11)</f>
        <v>0</v>
      </c>
      <c r="BB10" s="22" t="s">
        <v>73</v>
      </c>
      <c r="BC10" s="24">
        <f>10000*(AT10+AU10)+(F11-E11+E13-F13)*100+(F11+E13)</f>
        <v>0</v>
      </c>
      <c r="BD10" s="29">
        <f>-BE9</f>
        <v>0</v>
      </c>
      <c r="BE10" s="22" t="s">
        <v>73</v>
      </c>
      <c r="BF10" s="25">
        <f>IF($AN10&gt;$AN11,-0.5,IF($AN11&gt;$AN10,0.5,IF(AX10,-0.5,IF(AW11,0.5,BV10))))</f>
        <v>0</v>
      </c>
      <c r="BG10" s="26">
        <f>IF($AN10&gt;$AN12,-0.5,IF($AN12&gt;$AN10,0.5,IF(AY10,-0.5,IF(AW12,0.5,BW10))))</f>
        <v>0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 t="str">
        <f>IF(H11=0,"",IF(H11='Résultats officiels'!H11,1,""))</f>
        <v/>
      </c>
      <c r="C11" s="70" t="str">
        <f>IF(H11=0,"",IF(AND(H11='Résultats officiels'!H11,AZ!E11='Résultats officiels'!E11,'Résultats officiels'!F11=AZ!F11),1,""))</f>
        <v/>
      </c>
      <c r="D11" s="68" t="str">
        <f>G9</f>
        <v>Uruguay</v>
      </c>
      <c r="E11" s="149"/>
      <c r="F11" s="149"/>
      <c r="G11" s="73" t="str">
        <f>G8</f>
        <v>Arabie Saoudite</v>
      </c>
      <c r="H11" s="95">
        <f t="shared" si="0"/>
        <v>0</v>
      </c>
      <c r="I11" s="106">
        <f>AI11</f>
        <v>1</v>
      </c>
      <c r="J11" s="68" t="str">
        <f>INDEX(AM9:AM12,MATCH(AK11,$AL9:$AL12,0))</f>
        <v>Egypte</v>
      </c>
      <c r="K11" s="111">
        <f>INDEX(AN9:AN12,MATCH(AK11,$AL9:$AL12,0))</f>
        <v>0</v>
      </c>
      <c r="L11" s="112">
        <f>INDEX(AO9:AO12,MATCH(AK11,$AL9:$AL12,0))</f>
        <v>0</v>
      </c>
      <c r="M11" s="111">
        <f>INDEX(AP9:AP12,MATCH(AK11,$AL9:$AL12,0))</f>
        <v>0</v>
      </c>
      <c r="N11" s="113">
        <f>INDEX(AQ9:AQ12,MATCH(AK11,$AL9:$AL12,0))</f>
        <v>0</v>
      </c>
      <c r="O11" s="293"/>
      <c r="P11" s="293"/>
      <c r="Q11" s="97" t="str">
        <f>IF(AND('Résultats officiels'!O10&gt;0,U11='Résultats officiels'!U11),"E",IF(AND('Résultats officiels'!O14&gt;0,'Résultats officiels'!U14=AZ!U11),"E",""))</f>
        <v/>
      </c>
      <c r="R11" s="98" t="str">
        <f>IF('Résultats officiels'!O14=0,"",IF(AND(U10='Résultats officiels'!U15,'Résultats officiels'!U14=AZ!U11),"A",""))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D2</v>
      </c>
      <c r="V11" s="151"/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1</v>
      </c>
      <c r="AJ11" s="18">
        <f>ROUND(AK11,0)</f>
        <v>2</v>
      </c>
      <c r="AK11" s="19">
        <f>MIN(MAX(AL9:AL11),MAX(AL9,AL10,AL12),MAX(AL9,AL11,AL12),MAX(AL10:AL12))</f>
        <v>2.4700000000000002</v>
      </c>
      <c r="AL11" s="28">
        <f>SUM(BD11:BG11)+2.47</f>
        <v>2.4700000000000002</v>
      </c>
      <c r="AM11" s="21" t="str">
        <f>D9</f>
        <v>Egypte</v>
      </c>
      <c r="AN11" s="22">
        <f>SUM(AR11:AU11)</f>
        <v>0</v>
      </c>
      <c r="AO11" s="23">
        <f>E9+F10+F13</f>
        <v>0</v>
      </c>
      <c r="AP11" s="22">
        <f>F9+E10+E13</f>
        <v>0</v>
      </c>
      <c r="AQ11" s="24">
        <f>AO11-AP11</f>
        <v>0</v>
      </c>
      <c r="AR11" s="22">
        <f>IF(ISBLANK(F10),0,IF(AT9=3,0,IF(AT9=1,1,3)))</f>
        <v>0</v>
      </c>
      <c r="AS11" s="22">
        <f>IF(ISBLANK(F13),0,IF(F13&gt;E13,3,IF(F13=E13,1,0)))</f>
        <v>0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0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0</v>
      </c>
      <c r="BA11" s="22" t="s">
        <v>73</v>
      </c>
      <c r="BB11" s="22">
        <f>10000*(AR11+AU11)+(E9-F9+F10-E10)*100+(E9+F10)</f>
        <v>0</v>
      </c>
      <c r="BC11" s="24">
        <f>10000*(AS11+AU11)+(E9-F9+F13-E13)*100+(E9+F13)</f>
        <v>0</v>
      </c>
      <c r="BD11" s="29">
        <f>-BF9</f>
        <v>0</v>
      </c>
      <c r="BE11" s="25">
        <f>-BF10</f>
        <v>0</v>
      </c>
      <c r="BF11" s="25" t="s">
        <v>73</v>
      </c>
      <c r="BG11" s="26">
        <f>IF($AN11&gt;$AN12,-0.5,IF($AN12&gt;$AN11,0.5,IF(AY11,-0.5,IF(AX12,0.5,BW11))))</f>
        <v>0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officiels'!H12,AZ!E12='Résultats officiels'!E12,'Résultats officiels'!F12=AZ!F12),1,""))</f>
        <v/>
      </c>
      <c r="D12" s="68" t="str">
        <f>G9</f>
        <v>Uruguay</v>
      </c>
      <c r="E12" s="149"/>
      <c r="F12" s="149"/>
      <c r="G12" s="73" t="str">
        <f>D8</f>
        <v>Russie</v>
      </c>
      <c r="H12" s="95">
        <f t="shared" si="0"/>
        <v>0</v>
      </c>
      <c r="I12" s="114">
        <f>AI12</f>
        <v>1</v>
      </c>
      <c r="J12" s="71" t="str">
        <f>INDEX(AM9:AM12,MATCH(AK12,$AL9:$AL12,0))</f>
        <v>Uruguay</v>
      </c>
      <c r="K12" s="115">
        <f>INDEX(AN9:AN12,MATCH(AK12,$AL9:$AL12,0))</f>
        <v>0</v>
      </c>
      <c r="L12" s="116">
        <f>INDEX(AO9:AO12,MATCH(AK12,$AL9:$AL12,0))</f>
        <v>0</v>
      </c>
      <c r="M12" s="115">
        <f>INDEX(AP9:AP12,MATCH(AK12,$AL9:$AL12,0))</f>
        <v>0</v>
      </c>
      <c r="N12" s="117">
        <f>INDEX(AQ9:AQ12,MATCH(AK12,$AL9:$AL12,0))</f>
        <v>0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officiels'!U9=AZ!U12),"E",""))</f>
        <v/>
      </c>
      <c r="R12" s="98" t="str">
        <f>IF('Résultats officiels'!O12=0,"",IF(AND(U12='Résultats officiels'!U12,'Résultats officiels'!U13=AZ!U13),"A",""))</f>
        <v/>
      </c>
      <c r="S12" s="286" t="str">
        <f>IF(O12=0,"",IF(AND(R12="A",O12='Résultats officiels'!O12),1,IF(AND(AZ!R13="A",AZ!O12='Résultats officiels'!O8),1,"")))</f>
        <v/>
      </c>
      <c r="T12" s="308" t="str">
        <f>IF(O12=0,"",IF(AND(R12="A",O12='Résultats officiels'!O12,V12='Résultats officiels'!V12,'Résultats officiels'!V13=AZ!V13),1,IF(AND(AZ!R13="A",AZ!O12='Résultats officiels'!O8,AZ!V12='Résultats officiels'!V9,'Résultats officiels'!V8=AZ!V13),1,"")))</f>
        <v/>
      </c>
      <c r="U12" s="99" t="str">
        <f>IF(OR(I18&lt;2),"B1",T(J17))</f>
        <v>B1</v>
      </c>
      <c r="V12" s="150"/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1</v>
      </c>
      <c r="AJ12" s="18">
        <f>ROUND(AK12,0)</f>
        <v>2</v>
      </c>
      <c r="AK12" s="19">
        <f>MAX(AL9:AL12)</f>
        <v>2.48</v>
      </c>
      <c r="AL12" s="30">
        <f>SUM(BD12:BG12)+2.48</f>
        <v>2.48</v>
      </c>
      <c r="AM12" s="31" t="str">
        <f>G9</f>
        <v>Uruguay</v>
      </c>
      <c r="AN12" s="27">
        <f>SUM(AR12:AU12)</f>
        <v>0</v>
      </c>
      <c r="AO12" s="32">
        <f>F9+E11+E12</f>
        <v>0</v>
      </c>
      <c r="AP12" s="27">
        <f>E9+F11+F12</f>
        <v>0</v>
      </c>
      <c r="AQ12" s="33">
        <f>AO12-AP12</f>
        <v>0</v>
      </c>
      <c r="AR12" s="27">
        <f>IF(ISBLANK(E12),0,IF(AU9=3,0,IF(AU9=1,1,3)))</f>
        <v>0</v>
      </c>
      <c r="AS12" s="27">
        <f>IF(ISBLANK(E11),0,IF(AU10=3,0,IF(AU10=1,1,3)))</f>
        <v>0</v>
      </c>
      <c r="AT12" s="27">
        <f>IF(ISBLANK(F9),0,IF(AU11=3,0,IF(AU11=1,1,3)))</f>
        <v>0</v>
      </c>
      <c r="AU12" s="27" t="s">
        <v>73</v>
      </c>
      <c r="AV12" s="32" t="b">
        <f>10*(AQ9-AQ12)+AO9-AO12&lt;0</f>
        <v>0</v>
      </c>
      <c r="AW12" s="27" t="b">
        <f>10*(AQ10-AQ12)+AO10-AO12&lt;0</f>
        <v>0</v>
      </c>
      <c r="AX12" s="27" t="b">
        <f>10*(AQ11-AQ12)+AO11-AO12&lt;0</f>
        <v>0</v>
      </c>
      <c r="AY12" s="33" t="s">
        <v>73</v>
      </c>
      <c r="AZ12" s="32" t="s">
        <v>73</v>
      </c>
      <c r="BA12" s="27">
        <f>10000*(AR12+AS12)+(E12-F12+E11-F11)*100+(E12+E11)</f>
        <v>0</v>
      </c>
      <c r="BB12" s="27">
        <f>10000*(AR12+AT12)+(F9-E9+E12-F12)*100+(F9+E12)</f>
        <v>0</v>
      </c>
      <c r="BC12" s="33">
        <f>10000*(AS12+AT12)+(E11-F11+F9-E9)*100+(E11+F9)</f>
        <v>0</v>
      </c>
      <c r="BD12" s="34">
        <f>-BG9</f>
        <v>0</v>
      </c>
      <c r="BE12" s="35">
        <f>-BG10</f>
        <v>0</v>
      </c>
      <c r="BF12" s="35">
        <f>-BG11</f>
        <v>0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officiels'!H13,AZ!E13='Résultats officiels'!E13,'Résultats officiels'!F13=AZ!F13),1,""))</f>
        <v/>
      </c>
      <c r="D13" s="71" t="str">
        <f>G8</f>
        <v>Arabie Saoudite</v>
      </c>
      <c r="E13" s="149"/>
      <c r="F13" s="149"/>
      <c r="G13" s="74" t="str">
        <f>D9</f>
        <v>Egypte</v>
      </c>
      <c r="H13" s="95">
        <f t="shared" si="0"/>
        <v>0</v>
      </c>
      <c r="I13" s="118"/>
      <c r="J13" s="119" t="str">
        <f>IF(OR(I11&lt;3,I10&lt;2),"TIRAGE AU SORT !!!"," ")</f>
        <v>TIRAGE AU SORT !!!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officiels'!U8=AZ!U13),"E",""))</f>
        <v/>
      </c>
      <c r="R13" s="98" t="str">
        <f>IF('Résultats officiels'!O8=0,"",IF(AND(U12='Résultats officiels'!U9,'Résultats officiels'!U8=AZ!U13),"A",""))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A2</v>
      </c>
      <c r="V13" s="151"/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officiels'!U11=AZ!U14),"E",""))</f>
        <v/>
      </c>
      <c r="R14" s="98" t="str">
        <f>IF('Résultats officiels'!O14=0,"",IF(AND(U14='Résultats officiels'!U14,'Résultats officiels'!U15=AZ!U15),"A",""))</f>
        <v/>
      </c>
      <c r="S14" s="286" t="str">
        <f>IF(O14=0,"",IF(AND(R14="A",O14='Résultats officiels'!O14),1,IF(AND(AZ!R15="A",AZ!O14='Résultats officiels'!O10),1,"")))</f>
        <v/>
      </c>
      <c r="T14" s="308" t="str">
        <f>IF(O14=0,"",IF(AND(R14="A",O14='Résultats officiels'!O14,V14='Résultats officiels'!V14,'Résultats officiels'!V15=AZ!V15),1,IF(AND(AZ!R15="A",AZ!O14='Résultats officiels'!O10,AZ!V14='Résultats officiels'!V11,'Résultats officiels'!V10=AZ!V15),1,"")))</f>
        <v/>
      </c>
      <c r="U14" s="99" t="str">
        <f>IF(OR(I34&lt;2),"D1",T(J33))</f>
        <v>D1</v>
      </c>
      <c r="V14" s="150"/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officiels'!U10=AZ!U15),"E",""))</f>
        <v/>
      </c>
      <c r="R15" s="98" t="str">
        <f>IF('Résultats officiels'!O10=0,"",IF(AND(U15='Résultats officiels'!U10,'Résultats officiels'!U11=AZ!U14),"A",""))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C2</v>
      </c>
      <c r="V15" s="151"/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officiels'!H16,AZ!E16='Résultats officiels'!E16,'Résultats officiels'!F16=AZ!F16),1,""))</f>
        <v/>
      </c>
      <c r="D16" s="67" t="s">
        <v>124</v>
      </c>
      <c r="E16" s="149"/>
      <c r="F16" s="149"/>
      <c r="G16" s="72" t="s">
        <v>96</v>
      </c>
      <c r="H16" s="95">
        <f t="shared" si="0"/>
        <v>0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officiels'!U21=AZ!U16),"E",""))</f>
        <v/>
      </c>
      <c r="R16" s="98" t="str">
        <f>IF('Résultats officiels'!O16=0,"",IF(AND(U16='Résultats officiels'!U16,'Résultats officiels'!U17=AZ!U17),"A",""))</f>
        <v/>
      </c>
      <c r="S16" s="286" t="str">
        <f>IF(O16=0,"",IF(AND(R16="A",O16='Résultats officiels'!O16),1,IF(AND(AZ!R17="A",AZ!O16='Résultats officiels'!O20),1,"")))</f>
        <v/>
      </c>
      <c r="T16" s="308" t="str">
        <f>IF(O16=0,"",IF(AND(R16="A",O16='Résultats officiels'!O16,V16='Résultats officiels'!V16,'Résultats officiels'!V17=AZ!V17),1,IF(AND(AZ!R17="A",AZ!O16='Résultats officiels'!O20,AZ!V16='Résultats officiels'!V21,'Résultats officiels'!V20=AZ!V17),1,"")))</f>
        <v/>
      </c>
      <c r="U16" s="121" t="str">
        <f>IF(OR(I42&lt;2),"E1",T(J41))</f>
        <v>E1</v>
      </c>
      <c r="V16" s="150"/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officiels'!H17,AZ!E17='Résultats officiels'!E17,'Résultats officiels'!F17=AZ!F17),1,""))</f>
        <v/>
      </c>
      <c r="D17" s="68" t="s">
        <v>101</v>
      </c>
      <c r="E17" s="149"/>
      <c r="F17" s="149"/>
      <c r="G17" s="73" t="s">
        <v>75</v>
      </c>
      <c r="H17" s="95">
        <f t="shared" si="0"/>
        <v>0</v>
      </c>
      <c r="I17" s="101">
        <f>AI17</f>
        <v>1</v>
      </c>
      <c r="J17" s="122" t="str">
        <f>INDEX(AM17:AM20,MATCH(AK17,$AL17:$AL20,0))</f>
        <v>Maroc</v>
      </c>
      <c r="K17" s="103">
        <f>INDEX(AN17:AN20,MATCH(AK17,$AL17:$AL20,0))</f>
        <v>0</v>
      </c>
      <c r="L17" s="104">
        <f>INDEX(AO17:AO20,MATCH(AK17,$AL17:$AL20,0))</f>
        <v>0</v>
      </c>
      <c r="M17" s="103">
        <f>INDEX(AP17:AP20,MATCH(AK17,$AL17:$AL20,0))</f>
        <v>0</v>
      </c>
      <c r="N17" s="123">
        <f>INDEX(AQ17:AQ20,MATCH(AK17,$AL17:$AL20,0))</f>
        <v>0</v>
      </c>
      <c r="O17" s="293"/>
      <c r="P17" s="293"/>
      <c r="Q17" s="97" t="str">
        <f>IF(AND('Résultats officiels'!O16&gt;0,U17='Résultats officiels'!U17),"E",IF(AND('Résultats officiels'!O20&gt;0,'Résultats officiels'!U20=AZ!U17),"E",""))</f>
        <v/>
      </c>
      <c r="R17" s="98" t="str">
        <f>IF('Résultats officiels'!O20=0,"",IF(AND(U16='Résultats officiels'!U21,'Résultats officiels'!U20=AZ!U17),"A",""))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F2</v>
      </c>
      <c r="V17" s="151"/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2</v>
      </c>
      <c r="AK17" s="19">
        <f>MIN(AL17:AL20)</f>
        <v>2.4500000000000002</v>
      </c>
      <c r="AL17" s="20">
        <f>SUM(BD17:BG17)+2.45</f>
        <v>2.4500000000000002</v>
      </c>
      <c r="AM17" s="21" t="str">
        <f>D16</f>
        <v>Maroc</v>
      </c>
      <c r="AN17" s="22">
        <f>SUM(AR17:AU17)</f>
        <v>0</v>
      </c>
      <c r="AO17" s="23">
        <f>E16+E18+F20</f>
        <v>0</v>
      </c>
      <c r="AP17" s="22">
        <f>F16+F18+E20</f>
        <v>0</v>
      </c>
      <c r="AQ17" s="24">
        <f>AO17-AP17</f>
        <v>0</v>
      </c>
      <c r="AR17" s="22" t="s">
        <v>73</v>
      </c>
      <c r="AS17" s="22">
        <f>IF(ISBLANK(E16),0,IF(E16&gt;F16,3,IF(E16=F16,1,0)))</f>
        <v>0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0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0</v>
      </c>
      <c r="BA17" s="22">
        <f>10000*(AS17+AU17)+(E16-F16+F20-E20)*100+(E16+F20)</f>
        <v>0</v>
      </c>
      <c r="BB17" s="22">
        <f>10000*(AT17+AU17)+(F20-E20+E18-F18)*100+(F20+E18)</f>
        <v>0</v>
      </c>
      <c r="BC17" s="24" t="s">
        <v>73</v>
      </c>
      <c r="BD17" s="23" t="s">
        <v>73</v>
      </c>
      <c r="BE17" s="25">
        <f>IF($AN17&gt;$AN18,-0.5,IF($AN18&gt;$AN17,0.5,IF(AW17,-0.5,IF(AV18,0.5,BU17))))</f>
        <v>0</v>
      </c>
      <c r="BF17" s="25">
        <f>IF($AN17&gt;$AN19,-0.5,IF($AN19&gt;$AN17,0.5,IF(AX17,-0.5,IF(AV19,0.5,BV17))))</f>
        <v>0</v>
      </c>
      <c r="BG17" s="26">
        <f>IF($AN17&gt;$AN20,-0.5,IF($AN20&gt;$AN17,0.5,IF(AY17,-0.5,IF(AV20,0.5,BW17))))</f>
        <v>0</v>
      </c>
      <c r="BH17" s="27" t="b">
        <f>AND(AND(AN17=AN18,AN18=AN19,AN19=AN20),AND(AO17=AO18,AO18=AO19,AO19=AO20),AND(AP17=AP18,AP18=AP19,AP19=AP20))</f>
        <v>1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0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 t="str">
        <f>IF(H18=0,"",IF(H18='Résultats officiels'!H18,1,""))</f>
        <v/>
      </c>
      <c r="C18" s="75" t="str">
        <f>IF(H18=0,"",IF(AND(H18='Résultats officiels'!H18,AZ!E18='Résultats officiels'!E18,'Résultats officiels'!F18=AZ!F18),1,""))</f>
        <v/>
      </c>
      <c r="D18" s="68" t="str">
        <f>D16</f>
        <v>Maroc</v>
      </c>
      <c r="E18" s="149"/>
      <c r="F18" s="149"/>
      <c r="G18" s="73" t="str">
        <f>D17</f>
        <v>Portugal</v>
      </c>
      <c r="H18" s="95">
        <f t="shared" si="0"/>
        <v>0</v>
      </c>
      <c r="I18" s="106">
        <f>AI18</f>
        <v>1</v>
      </c>
      <c r="J18" s="124" t="str">
        <f>INDEX(AM17:AM20,MATCH(AK18,$AL17:$AL20,0))</f>
        <v>Iran</v>
      </c>
      <c r="K18" s="108">
        <f>INDEX(AN17:AN20,MATCH(AK18,$AL17:$AL20,0))</f>
        <v>0</v>
      </c>
      <c r="L18" s="109">
        <f>INDEX(AO17:AO20,MATCH(AK18,$AL17:$AL20,0))</f>
        <v>0</v>
      </c>
      <c r="M18" s="108">
        <f>INDEX(AP17:AP20,MATCH(AK18,$AL17:$AL20,0))</f>
        <v>0</v>
      </c>
      <c r="N18" s="110">
        <f>INDEX(AQ17:AQ20,MATCH(AK18,$AL17:$AL20,0))</f>
        <v>0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officiels'!U23=AZ!U18),"E",""))</f>
        <v/>
      </c>
      <c r="R18" s="98" t="str">
        <f>IF('Résultats officiels'!O18=0,"",IF(AND(U18='Résultats officiels'!U18,'Résultats officiels'!U19=AZ!U19),"A",""))</f>
        <v/>
      </c>
      <c r="S18" s="286" t="str">
        <f>IF(O18=0,"",IF(AND(R18="A",O18='Résultats officiels'!O18),1,IF(AND(AZ!R19="A",AZ!O18='Résultats officiels'!O22),1,"")))</f>
        <v/>
      </c>
      <c r="T18" s="308" t="str">
        <f>IF(O18=0,"",IF(AND(R18="A",O18='Résultats officiels'!O18,V18='Résultats officiels'!V18,'Résultats officiels'!V19=AZ!V19),1,IF(AND(AZ!R19="A",AZ!O18='Résultats officiels'!O22,AZ!V18='Résultats officiels'!V23,'Résultats officiels'!V22=AZ!V19),1,"")))</f>
        <v/>
      </c>
      <c r="U18" s="121" t="str">
        <f>IF(OR(I58&lt;2),"G1",T(J57))</f>
        <v>G1</v>
      </c>
      <c r="V18" s="150"/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1</v>
      </c>
      <c r="AJ18" s="18">
        <f>ROUND(AK18,0)</f>
        <v>2</v>
      </c>
      <c r="AK18" s="19">
        <f>MAX(MIN(AL17:AL19),MIN(AL17,AL18,AL20),MIN(AL17,AL19,AL20),MIN(AL18:AL20))</f>
        <v>2.46</v>
      </c>
      <c r="AL18" s="28">
        <f>SUM(BD18:BG18)+2.46</f>
        <v>2.46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0</v>
      </c>
      <c r="AQ18" s="24">
        <f>AO18-AP18</f>
        <v>0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0</v>
      </c>
      <c r="BA18" s="22">
        <f>10000*(AR18+AU18)+(F16-E16+F19-E19)*100+(F16+F19)</f>
        <v>0</v>
      </c>
      <c r="BB18" s="22" t="s">
        <v>73</v>
      </c>
      <c r="BC18" s="24">
        <f>10000*(AT18+AU18)+(F19-E19+E21-F21)*100+(F19+E21)</f>
        <v>0</v>
      </c>
      <c r="BD18" s="29">
        <f>-BE17</f>
        <v>0</v>
      </c>
      <c r="BE18" s="22" t="s">
        <v>73</v>
      </c>
      <c r="BF18" s="25">
        <f>IF($AN18&gt;$AN19,-0.5,IF($AN19&gt;$AN18,0.5,IF(AX18,-0.5,IF(AW19,0.5,BV18))))</f>
        <v>0</v>
      </c>
      <c r="BG18" s="26">
        <f>IF($AN18&gt;$AN20,-0.5,IF($AN20&gt;$AN18,0.5,IF(AY18,-0.5,IF(AW20,0.5,BW18))))</f>
        <v>0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 t="str">
        <f>IF(H19=0,"",IF(H19='Résultats officiels'!H19,1,""))</f>
        <v/>
      </c>
      <c r="C19" s="75" t="str">
        <f>IF(H19=0,"",IF(AND(H19='Résultats officiels'!H19,AZ!E19='Résultats officiels'!E19,'Résultats officiels'!F19=AZ!F19),1,""))</f>
        <v/>
      </c>
      <c r="D19" s="68" t="str">
        <f>G17</f>
        <v>Espagne</v>
      </c>
      <c r="E19" s="149"/>
      <c r="F19" s="149"/>
      <c r="G19" s="73" t="str">
        <f>G16</f>
        <v>Iran</v>
      </c>
      <c r="H19" s="95">
        <f t="shared" si="0"/>
        <v>0</v>
      </c>
      <c r="I19" s="106">
        <f>AI19</f>
        <v>1</v>
      </c>
      <c r="J19" s="68" t="str">
        <f>INDEX(AM17:AM20,MATCH(AK19,$AL17:$AL20,0))</f>
        <v>Portugal</v>
      </c>
      <c r="K19" s="111">
        <f>INDEX(AN17:AN20,MATCH(AK19,$AL17:$AL20,0))</f>
        <v>0</v>
      </c>
      <c r="L19" s="112">
        <f>INDEX(AO17:AO20,MATCH(AK19,$AL17:$AL20,0))</f>
        <v>0</v>
      </c>
      <c r="M19" s="111">
        <f>INDEX(AP17:AP20,MATCH(AK19,$AL17:$AL20,0))</f>
        <v>0</v>
      </c>
      <c r="N19" s="113">
        <f>INDEX(AQ17:AQ20,MATCH(AK19,$AL17:$AL20,0))</f>
        <v>0</v>
      </c>
      <c r="O19" s="293"/>
      <c r="P19" s="293"/>
      <c r="Q19" s="97" t="str">
        <f>IF(AND('Résultats officiels'!O18&gt;0,U19='Résultats officiels'!U19),"E",IF(AND('Résultats officiels'!O22&gt;0,'Résultats officiels'!U22=AZ!U19),"E",""))</f>
        <v/>
      </c>
      <c r="R19" s="98" t="str">
        <f>IF('Résultats officiels'!O22=0,"",IF(AND(U18='Résultats officiels'!U23,'Résultats officiels'!U22=AZ!U19),"A",""))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H2</v>
      </c>
      <c r="V19" s="151"/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1</v>
      </c>
      <c r="AJ19" s="18">
        <f>ROUND(AK19,0)</f>
        <v>2</v>
      </c>
      <c r="AK19" s="19">
        <f>MIN(MAX(AL17:AL19),MAX(AL17,AL18,AL20),MAX(AL17,AL19,AL20),MAX(AL18:AL20))</f>
        <v>2.4700000000000002</v>
      </c>
      <c r="AL19" s="28">
        <f>SUM(BD19:BG19)+2.47</f>
        <v>2.4700000000000002</v>
      </c>
      <c r="AM19" s="21" t="str">
        <f>D17</f>
        <v>Portugal</v>
      </c>
      <c r="AN19" s="22">
        <f>SUM(AR19:AU19)</f>
        <v>0</v>
      </c>
      <c r="AO19" s="23">
        <f>E17+F18+F21</f>
        <v>0</v>
      </c>
      <c r="AP19" s="22">
        <f>F17+E18+E21</f>
        <v>0</v>
      </c>
      <c r="AQ19" s="24">
        <f>AO19-AP19</f>
        <v>0</v>
      </c>
      <c r="AR19" s="22">
        <f>IF(ISBLANK(F18),0,IF(AT17=3,0,IF(AT17=1,1,3)))</f>
        <v>0</v>
      </c>
      <c r="AS19" s="22">
        <f>IF(ISBLANK(F21),0,IF(F21&gt;E21,3,IF(F21=E21,1,0)))</f>
        <v>0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0</v>
      </c>
      <c r="AW19" s="22" t="b">
        <f>10*(AQ18-AQ19)+AO18-AO19&lt;0</f>
        <v>0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0</v>
      </c>
      <c r="BA19" s="22" t="s">
        <v>73</v>
      </c>
      <c r="BB19" s="22">
        <f>10000*(AR19+AU19)+(E17-F17+F18-E18)*100+(E17+F18)</f>
        <v>0</v>
      </c>
      <c r="BC19" s="24">
        <f>10000*(AS19+AU19)+(E17-F17+F21-E21)*100+(E17+F21)</f>
        <v>0</v>
      </c>
      <c r="BD19" s="29">
        <f>-BF17</f>
        <v>0</v>
      </c>
      <c r="BE19" s="25">
        <f>-BF18</f>
        <v>0</v>
      </c>
      <c r="BF19" s="25" t="s">
        <v>73</v>
      </c>
      <c r="BG19" s="26">
        <f>IF($AN19&gt;$AN20,-0.5,IF($AN20&gt;$AN19,0.5,IF(AY19,-0.5,IF(AX20,0.5,BW19))))</f>
        <v>0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officiels'!H20,AZ!E20='Résultats officiels'!E20,'Résultats officiels'!F20=AZ!F20),1,""))</f>
        <v/>
      </c>
      <c r="D20" s="68" t="str">
        <f>G17</f>
        <v>Espagne</v>
      </c>
      <c r="E20" s="149"/>
      <c r="F20" s="149"/>
      <c r="G20" s="73" t="str">
        <f>D16</f>
        <v>Maroc</v>
      </c>
      <c r="H20" s="95">
        <f t="shared" si="0"/>
        <v>0</v>
      </c>
      <c r="I20" s="114">
        <f>AI20</f>
        <v>1</v>
      </c>
      <c r="J20" s="71" t="str">
        <f>INDEX(AM17:AM20,MATCH(AK20,$AL17:$AL20,0))</f>
        <v>Espagne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0</v>
      </c>
      <c r="N20" s="117">
        <f>INDEX(AQ17:AQ20,MATCH(AK20,$AL17:$AL20,0))</f>
        <v>0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officiels'!U17=AZ!U20),"E",""))</f>
        <v/>
      </c>
      <c r="R20" s="98" t="str">
        <f>IF('Résultats officiels'!O20=0,"",IF(AND(U20='Résultats officiels'!U20,'Résultats officiels'!U21=AZ!U21),"A",""))</f>
        <v/>
      </c>
      <c r="S20" s="286" t="str">
        <f>IF(O20=0,"",IF(AND(R20="A",O20='Résultats officiels'!O20),1,IF(AND(AZ!R21="A",AZ!O20='Résultats officiels'!O16),1,"")))</f>
        <v/>
      </c>
      <c r="T20" s="308" t="str">
        <f>IF(O20=0,"",IF(AND(R20="A",O20='Résultats officiels'!O20,V20='Résultats officiels'!V20,'Résultats officiels'!V21=AZ!V21),1,IF(AND(AZ!R21="A",AZ!O20='Résultats officiels'!O16,AZ!V20='Résultats officiels'!V17,'Résultats officiels'!V16=AZ!V21),1,"")))</f>
        <v/>
      </c>
      <c r="U20" s="121" t="str">
        <f>IF(OR(I50&lt;2),"F1",T(J49))</f>
        <v>F1</v>
      </c>
      <c r="V20" s="150"/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1</v>
      </c>
      <c r="AJ20" s="18">
        <f>ROUND(AK20,0)</f>
        <v>2</v>
      </c>
      <c r="AK20" s="19">
        <f>MAX(AL17:AL20)</f>
        <v>2.48</v>
      </c>
      <c r="AL20" s="30">
        <f>SUM(BD20:BG20)+2.48</f>
        <v>2.48</v>
      </c>
      <c r="AM20" s="31" t="str">
        <f>G17</f>
        <v>Espagne</v>
      </c>
      <c r="AN20" s="27">
        <f>SUM(AR20:AU20)</f>
        <v>0</v>
      </c>
      <c r="AO20" s="32">
        <f>F17+E19+E20</f>
        <v>0</v>
      </c>
      <c r="AP20" s="27">
        <f>E17+F19+F20</f>
        <v>0</v>
      </c>
      <c r="AQ20" s="33">
        <f>AO20-AP20</f>
        <v>0</v>
      </c>
      <c r="AR20" s="27">
        <f>IF(ISBLANK(E20),0,IF(AU17=3,0,IF(AU17=1,1,3)))</f>
        <v>0</v>
      </c>
      <c r="AS20" s="27">
        <f>IF(ISBLANK(E19),0,IF(AU18=3,0,IF(AU18=1,1,3)))</f>
        <v>0</v>
      </c>
      <c r="AT20" s="27">
        <f>IF(ISBLANK(F17),0,IF(AU19=3,0,IF(AU19=1,1,3)))</f>
        <v>0</v>
      </c>
      <c r="AU20" s="27" t="s">
        <v>73</v>
      </c>
      <c r="AV20" s="32" t="b">
        <f>10*(AQ17-AQ20)+AO17-AO20&lt;0</f>
        <v>0</v>
      </c>
      <c r="AW20" s="27" t="b">
        <f>10*(AQ18-AQ20)+AO18-AO20&lt;0</f>
        <v>0</v>
      </c>
      <c r="AX20" s="27" t="b">
        <f>10*(AQ19-AQ20)+AO19-AO20&lt;0</f>
        <v>0</v>
      </c>
      <c r="AY20" s="33" t="s">
        <v>73</v>
      </c>
      <c r="AZ20" s="32" t="s">
        <v>73</v>
      </c>
      <c r="BA20" s="27">
        <f>10000*(AR20+AS20)+(E19-F19+E20-F20)*100+(E19+E20)</f>
        <v>0</v>
      </c>
      <c r="BB20" s="27">
        <f>10000*(AR20+AT20)+(E20-F20+F17-E17)*100+(E20+F17)</f>
        <v>0</v>
      </c>
      <c r="BC20" s="33">
        <f>10000*(AS20+AT20)+(E19-F19+F17-E17)*100+(E19+F17)</f>
        <v>0</v>
      </c>
      <c r="BD20" s="34">
        <f>-BG17</f>
        <v>0</v>
      </c>
      <c r="BE20" s="35">
        <f>-BG18</f>
        <v>0</v>
      </c>
      <c r="BF20" s="35">
        <f>-BG19</f>
        <v>0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officiels'!H21,AZ!E21='Résultats officiels'!E21,'Résultats officiels'!F21=AZ!F21),1,""))</f>
        <v/>
      </c>
      <c r="D21" s="71" t="str">
        <f>G16</f>
        <v>Iran</v>
      </c>
      <c r="E21" s="149"/>
      <c r="F21" s="149"/>
      <c r="G21" s="74" t="str">
        <f>D17</f>
        <v>Portugal</v>
      </c>
      <c r="H21" s="95">
        <f t="shared" si="0"/>
        <v>0</v>
      </c>
      <c r="I21" s="118"/>
      <c r="J21" s="119" t="str">
        <f>IF(OR(I19&lt;3,I18&lt;2),"TIRAGE AU SORT !!!"," ")</f>
        <v>TIRAGE AU SORT !!!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officiels'!U16=AZ!U21),"E",""))</f>
        <v/>
      </c>
      <c r="R21" s="98" t="str">
        <f>IF('Résultats officiels'!O16=0,"",IF(AND(U20='Résultats officiels'!U17,'Résultats officiels'!U16=AZ!U21),"A",""))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E2</v>
      </c>
      <c r="V21" s="151"/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officiels'!U19=AZ!U22),"E",""))</f>
        <v/>
      </c>
      <c r="R22" s="98" t="str">
        <f>IF('Résultats officiels'!O22=0,"",IF(AND(U22='Résultats officiels'!U22,'Résultats officiels'!U23=AZ!U23),"A",""))</f>
        <v/>
      </c>
      <c r="S22" s="286" t="str">
        <f>IF(O22=0,"",IF(AND(R22="A",O22='Résultats officiels'!O22),1,IF(AND(AZ!R23="A",AZ!O22='Résultats officiels'!O18),1,"")))</f>
        <v/>
      </c>
      <c r="T22" s="308" t="str">
        <f>IF(O22=0,"",IF(AND(R22="A",O22='Résultats officiels'!O22,V22='Résultats officiels'!V22,'Résultats officiels'!V23=AZ!V23),1,IF(AND(AZ!R23="A",AZ!O22='Résultats officiels'!O18,AZ!V22='Résultats officiels'!V19,'Résultats officiels'!V18=AZ!V23),1,"")))</f>
        <v/>
      </c>
      <c r="U22" s="121" t="str">
        <f>IF(OR(I66&lt;2),"H1",T(J65))</f>
        <v>H1</v>
      </c>
      <c r="V22" s="150"/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officiels'!U18=AZ!U23),"E",""))</f>
        <v/>
      </c>
      <c r="R23" s="98" t="str">
        <f>IF('Résultats officiels'!O18=0,"",IF(AND(U22='Résultats officiels'!U19,'Résultats officiels'!U18=AZ!U23),"A",""))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G2</v>
      </c>
      <c r="V23" s="151"/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 t="str">
        <f>IF(H24=0,"",IF(H24='Résultats officiels'!H24,1,""))</f>
        <v/>
      </c>
      <c r="C24" s="75" t="str">
        <f>IF(H24=0,"",IF(AND(H24='Résultats officiels'!H24,AZ!E24='Résultats officiels'!E24,'Résultats officiels'!F24=AZ!F24),1,""))</f>
        <v/>
      </c>
      <c r="D24" s="67" t="s">
        <v>88</v>
      </c>
      <c r="E24" s="149"/>
      <c r="F24" s="149"/>
      <c r="G24" s="72" t="s">
        <v>76</v>
      </c>
      <c r="H24" s="95">
        <f t="shared" si="0"/>
        <v>0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officiels'!H25,AZ!E25='Résultats officiels'!E25,'Résultats officiels'!F25=AZ!F25),1,""))</f>
        <v/>
      </c>
      <c r="D25" s="68" t="s">
        <v>125</v>
      </c>
      <c r="E25" s="149"/>
      <c r="F25" s="149"/>
      <c r="G25" s="73" t="s">
        <v>126</v>
      </c>
      <c r="H25" s="95">
        <f t="shared" si="0"/>
        <v>0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0</v>
      </c>
      <c r="L25" s="104">
        <f>INDEX(AO25:AO28,MATCH(AK25,$AL25:$AL28,0))</f>
        <v>0</v>
      </c>
      <c r="M25" s="103">
        <f>INDEX(AP25:AP28,MATCH(AK25,$AL25:$AL28,0))</f>
        <v>0</v>
      </c>
      <c r="N25" s="123">
        <f>INDEX(AQ25:AQ28,MATCH(AK25,$AL25:$AL28,0))</f>
        <v>0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2</v>
      </c>
      <c r="AK25" s="19">
        <f>MIN(AL25:AL28)</f>
        <v>2.4500000000000002</v>
      </c>
      <c r="AL25" s="20">
        <f>SUM(BD25:BG25)+2.45</f>
        <v>2.4500000000000002</v>
      </c>
      <c r="AM25" s="21" t="str">
        <f>D24</f>
        <v>France</v>
      </c>
      <c r="AN25" s="22">
        <f>SUM(AR25:AU25)</f>
        <v>0</v>
      </c>
      <c r="AO25" s="23">
        <f>E24+E26+F28</f>
        <v>0</v>
      </c>
      <c r="AP25" s="22">
        <f>F24+F26+E28</f>
        <v>0</v>
      </c>
      <c r="AQ25" s="24">
        <f>AO25-AP25</f>
        <v>0</v>
      </c>
      <c r="AR25" s="22" t="s">
        <v>73</v>
      </c>
      <c r="AS25" s="22">
        <f>IF(ISBLANK(E24),0,IF(E24&gt;F24,3,IF(E24=F24,1,0)))</f>
        <v>0</v>
      </c>
      <c r="AT25" s="22">
        <f>IF(ISBLANK(E26),0,IF(E26&gt;F26,3,IF(E26=F26,1,0)))</f>
        <v>0</v>
      </c>
      <c r="AU25" s="22">
        <f>IF(ISBLANK(F28),0,IF(F28&gt;E28,3,IF(F28=E28,1,0)))</f>
        <v>0</v>
      </c>
      <c r="AV25" s="23" t="s">
        <v>73</v>
      </c>
      <c r="AW25" s="22" t="b">
        <f>(10*(AQ25-AQ26)+AO25-AO26&gt;0)</f>
        <v>0</v>
      </c>
      <c r="AX25" s="22" t="b">
        <f>10*(AQ25-AQ27)+AO25-AO27&gt;0</f>
        <v>0</v>
      </c>
      <c r="AY25" s="24" t="b">
        <f>10*(AQ25-AQ28)+AO25-AO28&gt;0</f>
        <v>0</v>
      </c>
      <c r="AZ25" s="23">
        <f>10000*(AS25+AT25)+(E26-F26+E24-F24)*100+(E26+E24)</f>
        <v>0</v>
      </c>
      <c r="BA25" s="22">
        <f>10000*(AS25+AU25)+(E24-F24+F28-E28)*100+(E24+F28)</f>
        <v>0</v>
      </c>
      <c r="BB25" s="22">
        <f>10000*(AT25+AU25)+(F28-E28+E26-F26)*100+(F28+E26)</f>
        <v>0</v>
      </c>
      <c r="BC25" s="24" t="s">
        <v>73</v>
      </c>
      <c r="BD25" s="23" t="s">
        <v>73</v>
      </c>
      <c r="BE25" s="25">
        <f>IF($AN25&gt;$AN26,-0.5,IF($AN26&gt;$AN25,0.5,IF(AW25,-0.5,IF(AV26,0.5,BU25))))</f>
        <v>0</v>
      </c>
      <c r="BF25" s="25">
        <f>IF($AN25&gt;$AN27,-0.5,IF($AN27&gt;$AN25,0.5,IF(AX25,-0.5,IF(AV27,0.5,BV25))))</f>
        <v>0</v>
      </c>
      <c r="BG25" s="26">
        <f>IF($AN25&gt;$AN28,-0.5,IF($AN28&gt;$AN25,0.5,IF(AY25,-0.5,IF(AV28,0.5,BW25))))</f>
        <v>0</v>
      </c>
      <c r="BH25" s="27" t="b">
        <f>AND(AND(AN25=AN26,AN26=AN27,AN27=AN28),AND(AO25=AO26,AO26=AO27,AO27=AO28),AND(AP25=AP26,AP26=AP27,AP27=AP28))</f>
        <v>1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0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 t="str">
        <f>IF(H26=0,"",IF(H26='Résultats officiels'!H26,1,""))</f>
        <v/>
      </c>
      <c r="C26" s="75" t="str">
        <f>IF(H26=0,"",IF(AND(H26='Résultats officiels'!H26,AZ!E26='Résultats officiels'!E26,'Résultats officiels'!F26=AZ!F26),1,""))</f>
        <v/>
      </c>
      <c r="D26" s="68" t="str">
        <f>D24</f>
        <v>France</v>
      </c>
      <c r="E26" s="149"/>
      <c r="F26" s="149"/>
      <c r="G26" s="73" t="str">
        <f>D25</f>
        <v>Pérou</v>
      </c>
      <c r="H26" s="95">
        <f t="shared" si="0"/>
        <v>0</v>
      </c>
      <c r="I26" s="106">
        <f>AI26</f>
        <v>1</v>
      </c>
      <c r="J26" s="124" t="str">
        <f>INDEX(AM25:AM28,MATCH(AK26,$AL25:$AL28,0))</f>
        <v>Australie</v>
      </c>
      <c r="K26" s="108">
        <f>INDEX(AN25:AN28,MATCH(AK26,$AL25:$AL28,0))</f>
        <v>0</v>
      </c>
      <c r="L26" s="109">
        <f>INDEX(AO25:AO28,MATCH(AK26,$AL25:$AL28,0))</f>
        <v>0</v>
      </c>
      <c r="M26" s="108">
        <f>INDEX(AP25:AP28,MATCH(AK26,$AL25:$AL28,0))</f>
        <v>0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officiels'!U28=AZ!U26),"E",""))</f>
        <v/>
      </c>
      <c r="R26" s="98" t="str">
        <f>IF('Résultats officiels'!O26=0,"",IF(AND(U26='Résultats officiels'!U26,'Résultats officiels'!U27=AZ!U27),"A",""))</f>
        <v/>
      </c>
      <c r="S26" s="286" t="str">
        <f>IF(O26=0,"",IF(AND(R26="A",O26='Résultats officiels'!O26),1,IF(AND(AZ!R27="A",AZ!O26='Résultats officiels'!O28),1,"")))</f>
        <v/>
      </c>
      <c r="T26" s="287" t="str">
        <f>IF(O26=0,"",IF(AND(R26="A",O26='Résultats officiels'!O26,V26='Résultats officiels'!V26,'Résultats officiels'!V27=AZ!V27),1,IF(AND(AZ!R27="A",AZ!O26='Résultats officiels'!O28,AZ!V26='Résultats officiels'!V28,'Résultats officiels'!V29=AZ!V27),1,"")))</f>
        <v/>
      </c>
      <c r="U26" s="125" t="str">
        <f>IF(100*V8+W8&gt;100*V9+W9,U8,IF(100*V8+W8&lt;100*V9+W9,U9,CONCATENATE(U8," ou ",U9)))</f>
        <v>A1 ou B2</v>
      </c>
      <c r="V26" s="150"/>
      <c r="W26" s="100"/>
      <c r="X26" s="95">
        <f>IF(100*V8+W8&gt;100*V9+W9,1,IF(100*V8+W8&lt;100*V9+W9,1,0))</f>
        <v>0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1</v>
      </c>
      <c r="AJ26" s="18">
        <f>ROUND(AK26,0)</f>
        <v>2</v>
      </c>
      <c r="AK26" s="19">
        <f>MAX(MIN(AL25:AL27),MIN(AL25,AL26,AL28),MIN(AL25,AL27,AL28),MIN(AL26:AL28))</f>
        <v>2.46</v>
      </c>
      <c r="AL26" s="28">
        <f>SUM(BD26:BG26)+2.46</f>
        <v>2.46</v>
      </c>
      <c r="AM26" s="21" t="str">
        <f>G24</f>
        <v>Australie</v>
      </c>
      <c r="AN26" s="22">
        <f>SUM(AR26:AU26)</f>
        <v>0</v>
      </c>
      <c r="AO26" s="23">
        <f>F24+F27+E29</f>
        <v>0</v>
      </c>
      <c r="AP26" s="22">
        <f>E24+E27+F29</f>
        <v>0</v>
      </c>
      <c r="AQ26" s="24">
        <f>AO26-AP26</f>
        <v>0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0</v>
      </c>
      <c r="BA26" s="22">
        <f>10000*(AR26+AU26)+(F24-E24+F27-E27)*100+(F24+F27)</f>
        <v>0</v>
      </c>
      <c r="BB26" s="22" t="s">
        <v>73</v>
      </c>
      <c r="BC26" s="24">
        <f>10000*(AT26+AU26)+(F27-E27+E29-F29)*100+(F27+E29)</f>
        <v>0</v>
      </c>
      <c r="BD26" s="29">
        <f>-BE25</f>
        <v>0</v>
      </c>
      <c r="BE26" s="22" t="s">
        <v>73</v>
      </c>
      <c r="BF26" s="25">
        <f>IF($AN26&gt;$AN27,-0.5,IF($AN27&gt;$AN26,0.5,IF(AX26,-0.5,IF(AW27,0.5,BV26))))</f>
        <v>0</v>
      </c>
      <c r="BG26" s="26">
        <f>IF($AN26&gt;$AN28,-0.5,IF($AN28&gt;$AN26,0.5,IF(AY26,-0.5,IF(AW28,0.5,BW26))))</f>
        <v>0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officiels'!H27,AZ!E27='Résultats officiels'!E27,'Résultats officiels'!F27=AZ!F27),1,""))</f>
        <v/>
      </c>
      <c r="D27" s="68" t="str">
        <f>G25</f>
        <v>Danemark</v>
      </c>
      <c r="E27" s="149"/>
      <c r="F27" s="149"/>
      <c r="G27" s="73" t="str">
        <f>G24</f>
        <v>Australie</v>
      </c>
      <c r="H27" s="95">
        <f t="shared" si="0"/>
        <v>0</v>
      </c>
      <c r="I27" s="106">
        <f>AI27</f>
        <v>1</v>
      </c>
      <c r="J27" s="68" t="str">
        <f>INDEX(AM25:AM28,MATCH(AK27,$AL25:$AL28,0))</f>
        <v>Pérou</v>
      </c>
      <c r="K27" s="111">
        <f>INDEX(AN25:AN28,MATCH(AK27,$AL25:$AL28,0))</f>
        <v>0</v>
      </c>
      <c r="L27" s="112">
        <f>INDEX(AO25:AO28,MATCH(AK27,$AL25:$AL28,0))</f>
        <v>0</v>
      </c>
      <c r="M27" s="111">
        <f>INDEX(AP25:AP28,MATCH(AK27,$AL25:$AL28,0))</f>
        <v>0</v>
      </c>
      <c r="N27" s="113">
        <f>INDEX(AQ25:AQ28,MATCH(AK27,$AL25:$AL28,0))</f>
        <v>0</v>
      </c>
      <c r="O27" s="293"/>
      <c r="P27" s="293"/>
      <c r="Q27" s="97" t="str">
        <f>IF(AND('Résultats officiels'!O26&gt;0,U27='Résultats officiels'!U27),"E",IF(AND('Résultats officiels'!O28&gt;0,'Résultats officiels'!U29=AZ!U27),"E",""))</f>
        <v/>
      </c>
      <c r="R27" s="98" t="str">
        <f>IF('Résultats officiels'!O28=0,"",IF(AND(U26='Résultats officiels'!U28,'Résultats officiels'!U29=AZ!U27),"A",""))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C1 ou D2</v>
      </c>
      <c r="V27" s="151"/>
      <c r="W27" s="100"/>
      <c r="X27" s="95">
        <f>IF(100*V10+W10&gt;100*V11+W11,1,IF(100*V10+W10&lt;100*V11+W11,1,0))</f>
        <v>0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1</v>
      </c>
      <c r="AJ27" s="18">
        <f>ROUND(AK27,0)</f>
        <v>2</v>
      </c>
      <c r="AK27" s="19">
        <f>MIN(MAX(AL25:AL27),MAX(AL25,AL26,AL28),MAX(AL25,AL27,AL28),MAX(AL26:AL28))</f>
        <v>2.4700000000000002</v>
      </c>
      <c r="AL27" s="28">
        <f>SUM(BD27:BG27)+2.47</f>
        <v>2.4700000000000002</v>
      </c>
      <c r="AM27" s="21" t="str">
        <f>D25</f>
        <v>Pérou</v>
      </c>
      <c r="AN27" s="22">
        <f>SUM(AR27:AU27)</f>
        <v>0</v>
      </c>
      <c r="AO27" s="23">
        <f>E25+F26+F29</f>
        <v>0</v>
      </c>
      <c r="AP27" s="22">
        <f>F25+E26+E29</f>
        <v>0</v>
      </c>
      <c r="AQ27" s="24">
        <f>AO27-AP27</f>
        <v>0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0</v>
      </c>
      <c r="BA27" s="22" t="s">
        <v>73</v>
      </c>
      <c r="BB27" s="22">
        <f>10000*(AR27+AU27)+(E25-F25+F26-E26)*100+(E25+F26)</f>
        <v>0</v>
      </c>
      <c r="BC27" s="24">
        <f>10000*(AS27+AU27)+(E25-F25+F29-E29)*100+(E25+F29)</f>
        <v>0</v>
      </c>
      <c r="BD27" s="29">
        <f>-BF25</f>
        <v>0</v>
      </c>
      <c r="BE27" s="25">
        <f>-BF26</f>
        <v>0</v>
      </c>
      <c r="BF27" s="25" t="s">
        <v>73</v>
      </c>
      <c r="BG27" s="26">
        <f>IF($AN27&gt;$AN28,-0.5,IF($AN28&gt;$AN27,0.5,IF(AY27,-0.5,IF(AX28,0.5,BW27))))</f>
        <v>0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officiels'!H28,AZ!E28='Résultats officiels'!E28,'Résultats officiels'!F28=AZ!F28),1,""))</f>
        <v/>
      </c>
      <c r="D28" s="68" t="str">
        <f>G25</f>
        <v>Danemark</v>
      </c>
      <c r="E28" s="149"/>
      <c r="F28" s="149"/>
      <c r="G28" s="73" t="str">
        <f>D24</f>
        <v>France</v>
      </c>
      <c r="H28" s="95">
        <f t="shared" si="0"/>
        <v>0</v>
      </c>
      <c r="I28" s="114">
        <f>AI28</f>
        <v>1</v>
      </c>
      <c r="J28" s="71" t="str">
        <f>INDEX(AM25:AM28,MATCH(AK28,$AL25:$AL28,0))</f>
        <v>Danemark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0</v>
      </c>
      <c r="N28" s="117">
        <f>INDEX(AQ25:AQ28,MATCH(AK28,$AL25:$AL28,0))</f>
        <v>0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officiels'!U26=AZ!U28),"E",""))</f>
        <v/>
      </c>
      <c r="R28" s="98" t="str">
        <f>IF('Résultats officiels'!O28=0,"",IF(AND(U28='Résultats officiels'!U28,'Résultats officiels'!U29=AZ!U29),"A",""))</f>
        <v/>
      </c>
      <c r="S28" s="286" t="str">
        <f>IF(O28=0,"",IF(AND(R28="A",O28='Résultats officiels'!O28),1,IF(AND(AZ!R29="A",AZ!O28='Résultats officiels'!O26),1,"")))</f>
        <v/>
      </c>
      <c r="T28" s="287" t="str">
        <f>IF(O28=0,"",IF(AND(R28="A",O28='Résultats officiels'!O28,V28='Résultats officiels'!V28,'Résultats officiels'!V29=AZ!V29),1,IF(AND(AZ!R29="A",AZ!O28='Résultats officiels'!O26,AZ!V28='Résultats officiels'!V26,'Résultats officiels'!V27=AZ!V29),1,"")))</f>
        <v/>
      </c>
      <c r="U28" s="125" t="str">
        <f>IF(100*V12+W12&gt;100*V13+W13,U12,IF(100*V12+W12&lt;100*V13+W13,U13,CONCATENATE(U12," ou ",U13)))</f>
        <v>B1 ou A2</v>
      </c>
      <c r="V28" s="150"/>
      <c r="W28" s="100"/>
      <c r="X28" s="95">
        <f>IF(100*V12+W12&gt;100*V13+W13,1,IF(100*V12+W12&lt;100*V13+W13,1,0))</f>
        <v>0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1</v>
      </c>
      <c r="AJ28" s="18">
        <f>ROUND(AK28,0)</f>
        <v>2</v>
      </c>
      <c r="AK28" s="19">
        <f>MAX(AL25:AL28)</f>
        <v>2.48</v>
      </c>
      <c r="AL28" s="30">
        <f>SUM(BD28:BG28)+2.48</f>
        <v>2.48</v>
      </c>
      <c r="AM28" s="31" t="str">
        <f>G25</f>
        <v>Danemark</v>
      </c>
      <c r="AN28" s="27">
        <f>SUM(AR28:AU28)</f>
        <v>0</v>
      </c>
      <c r="AO28" s="32">
        <f>F25+E27+E28</f>
        <v>0</v>
      </c>
      <c r="AP28" s="27">
        <f>E25+F27+F28</f>
        <v>0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0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0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0</v>
      </c>
      <c r="BB28" s="27">
        <f>10000*(AR28+AT28)+(E28-F28+F25-E25)*100+(E28+F25)</f>
        <v>0</v>
      </c>
      <c r="BC28" s="33">
        <f>10000*(AS28+AT28)+(E27-F27+F25-E25)*100+(E27+F25)</f>
        <v>0</v>
      </c>
      <c r="BD28" s="34">
        <f>-BG25</f>
        <v>0</v>
      </c>
      <c r="BE28" s="35">
        <f>-BG26</f>
        <v>0</v>
      </c>
      <c r="BF28" s="35">
        <f>-BG27</f>
        <v>0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officiels'!H29,AZ!E29='Résultats officiels'!E29,'Résultats officiels'!F29=AZ!F29),1,""))</f>
        <v/>
      </c>
      <c r="D29" s="71" t="str">
        <f>G24</f>
        <v>Australie</v>
      </c>
      <c r="E29" s="149"/>
      <c r="F29" s="149"/>
      <c r="G29" s="74" t="str">
        <f>D25</f>
        <v>Pérou</v>
      </c>
      <c r="H29" s="95">
        <f t="shared" si="0"/>
        <v>0</v>
      </c>
      <c r="I29" s="118"/>
      <c r="J29" s="119" t="str">
        <f>IF(OR(I27&lt;3,I26&lt;2),"TIRAGE AU SORT !!!"," ")</f>
        <v>TIRAGE AU SORT !!!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officiels'!U27=AZ!U29),"E",""))</f>
        <v/>
      </c>
      <c r="R29" s="98" t="str">
        <f>IF('Résultats officiels'!O26=0,"",IF(AND(U28='Résultats officiels'!U26,'Résultats officiels'!U27=AZ!U29),"A",""))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D1 ou C2</v>
      </c>
      <c r="V29" s="151"/>
      <c r="W29" s="100"/>
      <c r="X29" s="95">
        <f>IF(100*V14+W14&gt;100*V15+W15,1,IF(100*V14+W14&lt;100*V15+W15,1,0))</f>
        <v>0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officiels'!U32=AZ!U30),"E",""))</f>
        <v/>
      </c>
      <c r="R30" s="98" t="str">
        <f>IF('Résultats officiels'!O30=0,"",IF(AND(U30='Résultats officiels'!U30,'Résultats officiels'!U31=AZ!U31),"A",""))</f>
        <v/>
      </c>
      <c r="S30" s="286" t="str">
        <f>IF(O30=0,"",IF(AND(R30="A",O30='Résultats officiels'!O30),1,IF(AND(AZ!R31="A",AZ!O30='Résultats officiels'!O32),1,"")))</f>
        <v/>
      </c>
      <c r="T30" s="287" t="str">
        <f>IF(O30=0,"",IF(AND(R30="A",O30='Résultats officiels'!O30,V30='Résultats officiels'!V30,'Résultats officiels'!V31=AZ!V31),1,IF(AND(AZ!R31="A",AZ!O30='Résultats officiels'!O32,AZ!V30='Résultats officiels'!V32,'Résultats officiels'!V33=AZ!V31),1,"")))</f>
        <v/>
      </c>
      <c r="U30" s="125" t="str">
        <f>IF(100*V16+W16&gt;100*V17+W17,U16,IF(100*V16+W16&lt;100*V17+W17,U17,CONCATENATE(U16," ou ",U17)))</f>
        <v>E1 ou F2</v>
      </c>
      <c r="V30" s="150"/>
      <c r="W30" s="100"/>
      <c r="X30" s="95">
        <f>IF(100*V16+W16&gt;100*V17+W17,1,IF(100*V16+W16&lt;100*V17+W17,1,0))</f>
        <v>0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officiels'!U33=AZ!U31),"E",""))</f>
        <v/>
      </c>
      <c r="R31" s="98" t="str">
        <f>IF('Résultats officiels'!O32=0,"",IF(AND(U30='Résultats officiels'!U32,'Résultats officiels'!U33=AZ!U31),"A",""))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G1 ou H2</v>
      </c>
      <c r="V31" s="151"/>
      <c r="W31" s="100"/>
      <c r="X31" s="95">
        <f>IF(100*V18+W18&gt;100*V19+W19,1,IF(100*V18+W18&lt;100*V19+W19,1,0))</f>
        <v>0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officiels'!H32,AZ!E32='Résultats officiels'!E32,'Résultats officiels'!F32=AZ!F32),1,""))</f>
        <v/>
      </c>
      <c r="D32" s="67" t="s">
        <v>94</v>
      </c>
      <c r="E32" s="217"/>
      <c r="F32" s="217"/>
      <c r="G32" s="72" t="s">
        <v>127</v>
      </c>
      <c r="H32" s="95">
        <f t="shared" si="0"/>
        <v>0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officiels'!U30=AZ!U32),"E",""))</f>
        <v/>
      </c>
      <c r="R32" s="98" t="str">
        <f>IF('Résultats officiels'!O32=0,"",IF(AND(U32='Résultats officiels'!U32,'Résultats officiels'!U33=AZ!U33),"A",""))</f>
        <v/>
      </c>
      <c r="S32" s="286" t="str">
        <f>IF(O32=0,"",IF(AND(R32="A",O32='Résultats officiels'!O32),1,IF(AND(AZ!R33="A",AZ!O32='Résultats officiels'!O30),1,"")))</f>
        <v/>
      </c>
      <c r="T32" s="287" t="str">
        <f>IF(O32=0,"",IF(AND(R32="A",O32='Résultats officiels'!O32,V32='Résultats officiels'!V32,'Résultats officiels'!V33=AZ!V33),1,IF(AND(AZ!R33="A",AZ!O32='Résultats officiels'!O30,AZ!V32='Résultats officiels'!V30,'Résultats officiels'!V31=AZ!V33),1,"")))</f>
        <v/>
      </c>
      <c r="U32" s="125" t="str">
        <f>IF(100*V20+W20&gt;100*V21+W21,U20,IF(100*V20+W20&lt;100*V21+W21,U21,CONCATENATE(U20," ou ",U21)))</f>
        <v>F1 ou E2</v>
      </c>
      <c r="V32" s="150"/>
      <c r="W32" s="100"/>
      <c r="X32" s="95">
        <f>IF(100*V20+W20&gt;100*V21+W21,1,IF(100*V20+W20&lt;100*V21+W21,1,0))</f>
        <v>0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officiels'!H33,AZ!E33='Résultats officiels'!E33,'Résultats officiels'!F33=AZ!F33),1,""))</f>
        <v/>
      </c>
      <c r="D33" s="68" t="s">
        <v>37</v>
      </c>
      <c r="E33" s="217"/>
      <c r="F33" s="217"/>
      <c r="G33" s="73" t="s">
        <v>97</v>
      </c>
      <c r="H33" s="95">
        <f t="shared" si="0"/>
        <v>0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0</v>
      </c>
      <c r="L33" s="104">
        <f>INDEX(AO33:AO36,MATCH(AK33,$AL33:$AL36,0))</f>
        <v>0</v>
      </c>
      <c r="M33" s="103">
        <f>INDEX(AP33:AP36,MATCH(AK33,$AL33:$AL36,0))</f>
        <v>0</v>
      </c>
      <c r="N33" s="123">
        <f>INDEX(AQ33:AQ36,MATCH(AK33,$AL33:$AL36,0))</f>
        <v>0</v>
      </c>
      <c r="O33" s="293"/>
      <c r="P33" s="293"/>
      <c r="Q33" s="97" t="str">
        <f>IF(AND('Résultats officiels'!O32&gt;0,U33='Résultats officiels'!U33),"E",IF(AND('Résultats officiels'!O30&gt;0,'Résultats officiels'!U31=AZ!U33),"E",""))</f>
        <v/>
      </c>
      <c r="R33" s="98" t="str">
        <f>IF('Résultats officiels'!O30=0,"",IF(AND(U32='Résultats officiels'!U30,'Résultats officiels'!U31=AZ!U33),"A",""))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H1 ou G2</v>
      </c>
      <c r="V33" s="151"/>
      <c r="W33" s="100"/>
      <c r="X33" s="95">
        <f>IF(100*V22+W22&gt;100*V23+W23,1,IF(100*V22+W22&lt;100*V23+W23,1,0))</f>
        <v>0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2</v>
      </c>
      <c r="AK33" s="19">
        <f>MIN(AL33:AL36)</f>
        <v>2.4500000000000002</v>
      </c>
      <c r="AL33" s="20">
        <f>SUM(BD33:BG33)+2.45</f>
        <v>2.4500000000000002</v>
      </c>
      <c r="AM33" s="21" t="str">
        <f>D32</f>
        <v>Argentine</v>
      </c>
      <c r="AN33" s="22">
        <f>SUM(AR33:AU33)</f>
        <v>0</v>
      </c>
      <c r="AO33" s="23">
        <f>E32+E34+F36</f>
        <v>0</v>
      </c>
      <c r="AP33" s="22">
        <f>F32+F34+E36</f>
        <v>0</v>
      </c>
      <c r="AQ33" s="24">
        <f>AO33-AP33</f>
        <v>0</v>
      </c>
      <c r="AR33" s="22" t="s">
        <v>73</v>
      </c>
      <c r="AS33" s="22">
        <f>IF(ISBLANK(E32),0,IF(E32&gt;F32,3,IF(E32=F32,1,0)))</f>
        <v>0</v>
      </c>
      <c r="AT33" s="22">
        <f>IF(ISBLANK(E34),0,IF(E34&gt;F34,3,IF(E34=F34,1,0)))</f>
        <v>0</v>
      </c>
      <c r="AU33" s="22">
        <f>IF(ISBLANK(F36),0,IF(F36&gt;E36,3,IF(F36=E36,1,0)))</f>
        <v>0</v>
      </c>
      <c r="AV33" s="23" t="s">
        <v>73</v>
      </c>
      <c r="AW33" s="22" t="b">
        <f>(10*(AQ33-AQ34)+AO33-AO34&gt;0)</f>
        <v>0</v>
      </c>
      <c r="AX33" s="22" t="b">
        <f>10*(AQ33-AQ35)+AO33-AO35&gt;0</f>
        <v>0</v>
      </c>
      <c r="AY33" s="24" t="b">
        <f>10*(AQ33-AQ36)+AO33-AO36&gt;0</f>
        <v>0</v>
      </c>
      <c r="AZ33" s="23">
        <f>10000*(AS33+AT33)+(E34-F34+E32-F32)*100+(E34+E32)</f>
        <v>0</v>
      </c>
      <c r="BA33" s="22">
        <f>10000*(AS33+AU33)+(E32-F32+F36-E36)*100+(E32+F36)</f>
        <v>0</v>
      </c>
      <c r="BB33" s="22">
        <f>10000*(AT33+AU33)+(F36-E36+E34-F34)*100+(F36+E34)</f>
        <v>0</v>
      </c>
      <c r="BC33" s="24" t="s">
        <v>73</v>
      </c>
      <c r="BD33" s="23" t="s">
        <v>73</v>
      </c>
      <c r="BE33" s="25">
        <f>IF($AN33&gt;$AN34,-0.5,IF($AN34&gt;$AN33,0.5,IF(AW33,-0.5,IF(AV34,0.5,BU33))))</f>
        <v>0</v>
      </c>
      <c r="BF33" s="25">
        <f>IF($AN33&gt;$AN35,-0.5,IF($AN35&gt;$AN33,0.5,IF(AX33,-0.5,IF(AV35,0.5,BV33))))</f>
        <v>0</v>
      </c>
      <c r="BG33" s="26">
        <f>IF($AN33&gt;$AN36,-0.5,IF($AN36&gt;$AN33,0.5,IF(AY33,-0.5,IF(AV36,0.5,BW33))))</f>
        <v>0</v>
      </c>
      <c r="BH33" s="27" t="b">
        <f>AND(AND(AN33=AN34,AN34=AN35,AN35=AN36),AND(AO33=AO34,AO34=AO35,AO35=AO36),AND(AP33=AP34,AP34=AP35,AP35=AP36))</f>
        <v>1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0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officiels'!H34,AZ!E34='Résultats officiels'!E34,'Résultats officiels'!F34=AZ!F34),1,""))</f>
        <v/>
      </c>
      <c r="D34" s="68" t="str">
        <f>D32</f>
        <v>Argentine</v>
      </c>
      <c r="E34" s="149"/>
      <c r="F34" s="149"/>
      <c r="G34" s="73" t="str">
        <f>D33</f>
        <v>Croatie</v>
      </c>
      <c r="H34" s="95">
        <f t="shared" si="0"/>
        <v>0</v>
      </c>
      <c r="I34" s="106">
        <f>AI34</f>
        <v>1</v>
      </c>
      <c r="J34" s="124" t="str">
        <f>INDEX(AM33:AM36,MATCH(AK34,$AL33:$AL36,0))</f>
        <v>Islande</v>
      </c>
      <c r="K34" s="108">
        <f>INDEX(AN33:AN36,MATCH(AK34,$AL33:$AL36,0))</f>
        <v>0</v>
      </c>
      <c r="L34" s="109">
        <f>INDEX(AO33:AO36,MATCH(AK34,$AL33:$AL36,0))</f>
        <v>0</v>
      </c>
      <c r="M34" s="108">
        <f>INDEX(AP33:AP36,MATCH(AK34,$AL33:$AL36,0))</f>
        <v>0</v>
      </c>
      <c r="N34" s="110">
        <f>INDEX(AQ33:AQ36,MATCH(AK34,$AL33:$AL36,0))</f>
        <v>0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1</v>
      </c>
      <c r="AJ34" s="18">
        <f>ROUND(AK34,0)</f>
        <v>2</v>
      </c>
      <c r="AK34" s="19">
        <f>MAX(MIN(AL33:AL35),MIN(AL33,AL34,AL36),MIN(AL33,AL35,AL36),MIN(AL34:AL36))</f>
        <v>2.46</v>
      </c>
      <c r="AL34" s="28">
        <f>SUM(BD34:BG34)+2.46</f>
        <v>2.46</v>
      </c>
      <c r="AM34" s="21" t="str">
        <f>G32</f>
        <v>Islande</v>
      </c>
      <c r="AN34" s="22">
        <f>SUM(AR34:AU34)</f>
        <v>0</v>
      </c>
      <c r="AO34" s="23">
        <f>F32+F35+E37</f>
        <v>0</v>
      </c>
      <c r="AP34" s="22">
        <f>E32+E35+F37</f>
        <v>0</v>
      </c>
      <c r="AQ34" s="24">
        <f>AO34-AP34</f>
        <v>0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0</v>
      </c>
      <c r="BA34" s="22">
        <f>10000*(AR34+AU34)+(F32-E32+F35-E35)*100+(F32+F35)</f>
        <v>0</v>
      </c>
      <c r="BB34" s="22" t="s">
        <v>73</v>
      </c>
      <c r="BC34" s="24">
        <f>10000*(AT34+AU34)+(F35-E35+E37-F37)*100+(F35+E37)</f>
        <v>0</v>
      </c>
      <c r="BD34" s="29">
        <f>-BE33</f>
        <v>0</v>
      </c>
      <c r="BE34" s="22" t="s">
        <v>73</v>
      </c>
      <c r="BF34" s="25">
        <f>IF($AN34&gt;$AN35,-0.5,IF($AN35&gt;$AN34,0.5,IF(AX34,-0.5,IF(AW35,0.5,BV34))))</f>
        <v>0</v>
      </c>
      <c r="BG34" s="26">
        <f>IF($AN34&gt;$AN36,-0.5,IF($AN36&gt;$AN34,0.5,IF(AY34,-0.5,IF(AW36,0.5,BW34))))</f>
        <v>0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officiels'!H35,AZ!E35='Résultats officiels'!E35,'Résultats officiels'!F35=AZ!F35),1,""))</f>
        <v/>
      </c>
      <c r="D35" s="68" t="str">
        <f>G33</f>
        <v>Nigéria</v>
      </c>
      <c r="E35" s="149"/>
      <c r="F35" s="149"/>
      <c r="G35" s="73" t="str">
        <f>G32</f>
        <v>Islande</v>
      </c>
      <c r="H35" s="95">
        <f t="shared" si="0"/>
        <v>0</v>
      </c>
      <c r="I35" s="106">
        <f>AI35</f>
        <v>1</v>
      </c>
      <c r="J35" s="68" t="str">
        <f>INDEX(AM33:AM36,MATCH(AK35,$AL33:$AL36,0))</f>
        <v>Croatie</v>
      </c>
      <c r="K35" s="111">
        <f>INDEX(AN33:AN36,MATCH(AK35,$AL33:$AL36,0))</f>
        <v>0</v>
      </c>
      <c r="L35" s="112">
        <f>INDEX(AO33:AO36,MATCH(AK35,$AL33:$AL36,0))</f>
        <v>0</v>
      </c>
      <c r="M35" s="111">
        <f>INDEX(AP33:AP36,MATCH(AK35,$AL33:$AL36,0))</f>
        <v>0</v>
      </c>
      <c r="N35" s="113">
        <f>INDEX(AQ33:AQ36,MATCH(AK35,$AL33:$AL36,0))</f>
        <v>0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1</v>
      </c>
      <c r="AJ35" s="18">
        <f>ROUND(AK35,0)</f>
        <v>2</v>
      </c>
      <c r="AK35" s="19">
        <f>MIN(MAX(AL33:AL35),MAX(AL33,AL34,AL36),MAX(AL33,AL35,AL36),MAX(AL34:AL36))</f>
        <v>2.4700000000000002</v>
      </c>
      <c r="AL35" s="28">
        <f>SUM(BD35:BG35)+2.47</f>
        <v>2.4700000000000002</v>
      </c>
      <c r="AM35" s="21" t="str">
        <f>D33</f>
        <v>Croatie</v>
      </c>
      <c r="AN35" s="22">
        <f>SUM(AR35:AU35)</f>
        <v>0</v>
      </c>
      <c r="AO35" s="23">
        <f>E33+F34+F37</f>
        <v>0</v>
      </c>
      <c r="AP35" s="22">
        <f>F33+E34+E37</f>
        <v>0</v>
      </c>
      <c r="AQ35" s="24">
        <f>AO35-AP35</f>
        <v>0</v>
      </c>
      <c r="AR35" s="22">
        <f>IF(ISBLANK(F34),0,IF(AT33=3,0,IF(AT33=1,1,3)))</f>
        <v>0</v>
      </c>
      <c r="AS35" s="22">
        <f>IF(ISBLANK(F37),0,IF(F37&gt;E37,3,IF(F37=E37,1,0)))</f>
        <v>0</v>
      </c>
      <c r="AT35" s="22" t="s">
        <v>73</v>
      </c>
      <c r="AU35" s="22">
        <f>IF(ISBLANK(E33),0,IF(E33&gt;F33,3,IF(E33=F33,1,0)))</f>
        <v>0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0</v>
      </c>
      <c r="BA35" s="22" t="s">
        <v>73</v>
      </c>
      <c r="BB35" s="22">
        <f>10000*(AR35+AU35)+(E33-F33+F34-E34)*100+(E33+F34)</f>
        <v>0</v>
      </c>
      <c r="BC35" s="24">
        <f>10000*(AS35+AU35)+(E33-F33+F37-E37)*100+(E33+F37)</f>
        <v>0</v>
      </c>
      <c r="BD35" s="29">
        <f>-BF33</f>
        <v>0</v>
      </c>
      <c r="BE35" s="25">
        <f>-BF34</f>
        <v>0</v>
      </c>
      <c r="BF35" s="25" t="s">
        <v>73</v>
      </c>
      <c r="BG35" s="26">
        <f>IF($AN35&gt;$AN36,-0.5,IF($AN36&gt;$AN35,0.5,IF(AY35,-0.5,IF(AX36,0.5,BW35))))</f>
        <v>0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 t="str">
        <f>IF(H36=0,"",IF(H36='Résultats officiels'!H36,1,""))</f>
        <v/>
      </c>
      <c r="C36" s="75" t="str">
        <f>IF(H36=0,"",IF(AND(H36='Résultats officiels'!H36,AZ!E36='Résultats officiels'!E36,'Résultats officiels'!F36=AZ!F36),1,""))</f>
        <v/>
      </c>
      <c r="D36" s="68" t="str">
        <f>G33</f>
        <v>Nigéria</v>
      </c>
      <c r="E36" s="149"/>
      <c r="F36" s="149"/>
      <c r="G36" s="73" t="str">
        <f>D32</f>
        <v>Argentine</v>
      </c>
      <c r="H36" s="95">
        <f t="shared" si="0"/>
        <v>0</v>
      </c>
      <c r="I36" s="114">
        <f>AI36</f>
        <v>1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0</v>
      </c>
      <c r="M36" s="115">
        <f>INDEX(AP33:AP36,MATCH(AK36,$AL33:$AL36,0))</f>
        <v>0</v>
      </c>
      <c r="N36" s="117">
        <f>INDEX(AQ33:AQ36,MATCH(AK36,$AL33:$AL36,0))</f>
        <v>0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officiels'!U38=AZ!U36),"E",""))</f>
        <v/>
      </c>
      <c r="R36" s="98" t="str">
        <f>IF('Résultats officiels'!O36=0,"",IF(AND(U36='Résultats officiels'!U36,'Résultats officiels'!U37=AZ!U37),"A",""))</f>
        <v/>
      </c>
      <c r="S36" s="286" t="str">
        <f>IF(O36=0,"",IF(AND(R36="A",O36='Résultats officiels'!O36),1,IF(AND(AZ!R37="A",AZ!O36='Résultats officiels'!O38),1,"")))</f>
        <v/>
      </c>
      <c r="T36" s="297" t="str">
        <f>IF(O36=0,"",IF(AND(R36="A",O36='Résultats officiels'!O36,V36='Résultats officiels'!V36,'Résultats officiels'!V37=AZ!V37),1,IF(AND(AZ!R37="A",AZ!O36='Résultats officiels'!O38,AZ!V36='Résultats officiels'!V38,'Résultats officiels'!V39=AZ!V37),1,"")))</f>
        <v/>
      </c>
      <c r="U36" s="128" t="str">
        <f>IF(100*V26+W26&gt;100*V27+W27,U26,IF(100*V26+W26&lt;100*V27+W27,U27,IF(X27*X26=1,"-",CONCATENATE(U26," ou ",U27))))</f>
        <v>A1 ou B2 ou C1 ou D2</v>
      </c>
      <c r="V36" s="150"/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1</v>
      </c>
      <c r="AJ36" s="18">
        <f>ROUND(AK36,0)</f>
        <v>2</v>
      </c>
      <c r="AK36" s="19">
        <f>MAX(AL33:AL36)</f>
        <v>2.48</v>
      </c>
      <c r="AL36" s="30">
        <f>SUM(BD36:BG36)+2.48</f>
        <v>2.48</v>
      </c>
      <c r="AM36" s="31" t="str">
        <f>G33</f>
        <v>Nigéria</v>
      </c>
      <c r="AN36" s="27">
        <f>SUM(AR36:AU36)</f>
        <v>0</v>
      </c>
      <c r="AO36" s="32">
        <f>F33+E35+E36</f>
        <v>0</v>
      </c>
      <c r="AP36" s="27">
        <f>E33+F35+F36</f>
        <v>0</v>
      </c>
      <c r="AQ36" s="33">
        <f>AO36-AP36</f>
        <v>0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0</v>
      </c>
      <c r="BB36" s="27">
        <f>10000*(AR36+AT36)+(E36-F36+F33-E33)*100+(E36+F33)</f>
        <v>0</v>
      </c>
      <c r="BC36" s="33">
        <f>10000*(AS36+AT36)+(E35-F35+F33-E33)*100+(E35+F33)</f>
        <v>0</v>
      </c>
      <c r="BD36" s="34">
        <f>-BG33</f>
        <v>0</v>
      </c>
      <c r="BE36" s="35">
        <f>-BG34</f>
        <v>0</v>
      </c>
      <c r="BF36" s="35">
        <f>-BG35</f>
        <v>0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officiels'!H37,AZ!E37='Résultats officiels'!E37,'Résultats officiels'!F37=AZ!F37),1,""))</f>
        <v/>
      </c>
      <c r="D37" s="71" t="str">
        <f>G32</f>
        <v>Islande</v>
      </c>
      <c r="E37" s="149"/>
      <c r="F37" s="149"/>
      <c r="G37" s="74" t="str">
        <f>D33</f>
        <v>Croatie</v>
      </c>
      <c r="H37" s="95">
        <f t="shared" si="0"/>
        <v>0</v>
      </c>
      <c r="I37" s="118"/>
      <c r="J37" s="119" t="str">
        <f>IF(OR(I35&lt;3,I34&lt;2),"TIRAGE AU SORT !!!"," ")</f>
        <v>TIRAGE AU SORT !!!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officiels'!U39=AZ!U37),"E",""))</f>
        <v/>
      </c>
      <c r="R37" s="98" t="str">
        <f>IF('Résultats officiels'!O38=0,"",IF(AND(U36='Résultats officiels'!U38,'Résultats officiels'!U39=AZ!U37),"A",""))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B1 ou A2 ou D1 ou C2</v>
      </c>
      <c r="V37" s="151"/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officiels'!U36=AZ!U38),"E",""))</f>
        <v/>
      </c>
      <c r="R38" s="98" t="str">
        <f>IF('Résultats officiels'!O38=0,"",IF(AND(U38='Résultats officiels'!U38,'Résultats officiels'!U39=AZ!U39),"A",""))</f>
        <v/>
      </c>
      <c r="S38" s="286" t="str">
        <f>IF(O38=0,"",IF(AND(R38="A",O38='Résultats officiels'!O38),1,IF(AND(AZ!R39="A",AZ!O38='Résultats officiels'!O36),1,"")))</f>
        <v/>
      </c>
      <c r="T38" s="297" t="str">
        <f>IF(O38=0,"",IF(AND(R38="A",O38='Résultats officiels'!O38,V38='Résultats officiels'!V38,'Résultats officiels'!V39=AZ!V39),1,IF(AND(AZ!R39="A",AZ!O38='Résultats officiels'!O36,AZ!V38='Résultats officiels'!V36,'Résultats officiels'!V37=AZ!V39),1,"")))</f>
        <v/>
      </c>
      <c r="U38" s="125" t="str">
        <f>IF(100*V28+W28&gt;100*V29+W29,U28,IF(100*V28+W28&lt;100*V29+W29,U29,IF(X30*X31=1,"-",CONCATENATE(U28," ou ",U29))))</f>
        <v>B1 ou A2 ou D1 ou C2</v>
      </c>
      <c r="V38" s="150"/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officiels'!U37=AZ!U39),"E",""))</f>
        <v/>
      </c>
      <c r="R39" s="98" t="str">
        <f>IF('Résultats officiels'!O36=0,"",IF(AND(U38='Résultats officiels'!U36,'Résultats officiels'!U37=AZ!U39),"A",""))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F1 ou E2 ou H1 ou G2</v>
      </c>
      <c r="V39" s="151"/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officiels'!H40,AZ!E40='Résultats officiels'!E40,'Résultats officiels'!F40=AZ!F40),1,""))</f>
        <v/>
      </c>
      <c r="D40" s="67" t="s">
        <v>83</v>
      </c>
      <c r="E40" s="217"/>
      <c r="F40" s="217"/>
      <c r="G40" s="72" t="s">
        <v>128</v>
      </c>
      <c r="H40" s="95">
        <f t="shared" si="0"/>
        <v>0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officiels'!H41,AZ!E41='Résultats officiels'!E41,'Résultats officiels'!F41=AZ!F41),1,""))</f>
        <v/>
      </c>
      <c r="D41" s="68" t="s">
        <v>36</v>
      </c>
      <c r="E41" s="217"/>
      <c r="F41" s="217"/>
      <c r="G41" s="73" t="s">
        <v>87</v>
      </c>
      <c r="H41" s="95">
        <f t="shared" si="0"/>
        <v>0</v>
      </c>
      <c r="I41" s="101">
        <f>AI41</f>
        <v>1</v>
      </c>
      <c r="J41" s="122" t="str">
        <f>INDEX(AM41:AM44,MATCH(AK41,$AL41:$AL44,0))</f>
        <v>Costa Rica</v>
      </c>
      <c r="K41" s="103">
        <f>INDEX(AN41:AN44,MATCH(AK41,$AL41:$AL44,0))</f>
        <v>0</v>
      </c>
      <c r="L41" s="104">
        <f>INDEX(AO41:AO44,MATCH(AK41,$AL41:$AL44,0))</f>
        <v>0</v>
      </c>
      <c r="M41" s="103">
        <f>INDEX(AP41:AP44,MATCH(AK41,$AL41:$AL44,0))</f>
        <v>0</v>
      </c>
      <c r="N41" s="123">
        <f>INDEX(AQ41:AQ44,MATCH(AK41,$AL41:$AL44,0))</f>
        <v>0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2</v>
      </c>
      <c r="AK41" s="19">
        <f>MIN(AL41:AL44)</f>
        <v>2.4500000000000002</v>
      </c>
      <c r="AL41" s="20">
        <f>SUM(BD41:BG41)+2.45</f>
        <v>2.4500000000000002</v>
      </c>
      <c r="AM41" s="21" t="str">
        <f>D40</f>
        <v>Costa Rica</v>
      </c>
      <c r="AN41" s="22">
        <f>SUM(AR41:AU41)</f>
        <v>0</v>
      </c>
      <c r="AO41" s="23">
        <f>E40+E42+F44</f>
        <v>0</v>
      </c>
      <c r="AP41" s="22">
        <f>F40+F42+E44</f>
        <v>0</v>
      </c>
      <c r="AQ41" s="24">
        <f>AO41-AP41</f>
        <v>0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0</v>
      </c>
      <c r="BA41" s="22">
        <f>10000*(AS41+AU41)+(E40-F40+F44-E44)*100+(E40+F44)</f>
        <v>0</v>
      </c>
      <c r="BB41" s="22">
        <f>10000*(AT41+AU41)+(F44-E44+E42-F42)*100+(F44+E42)</f>
        <v>0</v>
      </c>
      <c r="BC41" s="24" t="s">
        <v>73</v>
      </c>
      <c r="BD41" s="23" t="s">
        <v>73</v>
      </c>
      <c r="BE41" s="25">
        <f>IF($AN41&gt;$AN42,-0.5,IF($AN42&gt;$AN41,0.5,IF(AW41,-0.5,IF(AV42,0.5,BU41))))</f>
        <v>0</v>
      </c>
      <c r="BF41" s="25">
        <f>IF($AN41&gt;$AN43,-0.5,IF($AN43&gt;$AN41,0.5,IF(AX41,-0.5,IF(AV43,0.5,BV41))))</f>
        <v>0</v>
      </c>
      <c r="BG41" s="26">
        <f>IF($AN41&gt;$AN44,-0.5,IF($AN44&gt;$AN41,0.5,IF(AY41,-0.5,IF(AV44,0.5,BW41))))</f>
        <v>0</v>
      </c>
      <c r="BH41" s="27" t="b">
        <f>AND(AND(AN41=AN42,AN42=AN43,AN43=AN44),AND(AO41=AO42,AO42=AO43,AO43=AO44),AND(AP41=AP42,AP42=AP43,AP43=AP44))</f>
        <v>1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0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 t="str">
        <f>IF(H42=0,"",IF(H42='Résultats officiels'!H42,1,""))</f>
        <v/>
      </c>
      <c r="C42" s="75" t="str">
        <f>IF(H42=0,"",IF(AND(H42='Résultats officiels'!H42,AZ!E42='Résultats officiels'!E42,'Résultats officiels'!F42=AZ!F42),1,""))</f>
        <v/>
      </c>
      <c r="D42" s="68" t="str">
        <f>D40</f>
        <v>Costa Rica</v>
      </c>
      <c r="E42" s="149"/>
      <c r="F42" s="149"/>
      <c r="G42" s="73" t="str">
        <f>D41</f>
        <v>Brésil</v>
      </c>
      <c r="H42" s="95">
        <f t="shared" si="0"/>
        <v>0</v>
      </c>
      <c r="I42" s="106">
        <f>AI42</f>
        <v>1</v>
      </c>
      <c r="J42" s="124" t="str">
        <f>INDEX(AM41:AM44,MATCH(AK42,$AL41:$AL44,0))</f>
        <v>Serbie</v>
      </c>
      <c r="K42" s="108">
        <f>INDEX(AN41:AN44,MATCH(AK42,$AL41:$AL44,0))</f>
        <v>0</v>
      </c>
      <c r="L42" s="109">
        <f>INDEX(AO41:AO44,MATCH(AK42,$AL41:$AL44,0))</f>
        <v>0</v>
      </c>
      <c r="M42" s="108">
        <f>INDEX(AP41:AP44,MATCH(AK42,$AL41:$AL44,0))</f>
        <v>0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1</v>
      </c>
      <c r="AJ42" s="18">
        <f>ROUND(AK42,0)</f>
        <v>2</v>
      </c>
      <c r="AK42" s="19">
        <f>MAX(MIN(AL41:AL43),MIN(AL41,AL42,AL44),MIN(AL41,AL43,AL44),MIN(AL42:AL44))</f>
        <v>2.46</v>
      </c>
      <c r="AL42" s="28">
        <f>SUM(BD42:BG42)+2.46</f>
        <v>2.46</v>
      </c>
      <c r="AM42" s="21" t="str">
        <f>G40</f>
        <v>Serbie</v>
      </c>
      <c r="AN42" s="22">
        <f>SUM(AR42:AU42)</f>
        <v>0</v>
      </c>
      <c r="AO42" s="23">
        <f>F40+F43+E45</f>
        <v>0</v>
      </c>
      <c r="AP42" s="22">
        <f>E40+E43+F45</f>
        <v>0</v>
      </c>
      <c r="AQ42" s="24">
        <f>AO42-AP42</f>
        <v>0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0</v>
      </c>
      <c r="BA42" s="22">
        <f>10000*(AR42+AU42)+(F40-E40+F43-E43)*100+(F40+F43)</f>
        <v>0</v>
      </c>
      <c r="BB42" s="22" t="s">
        <v>73</v>
      </c>
      <c r="BC42" s="24">
        <f>10000*(AT42+AU42)+(F43-E43+E45-F45)*100+(F43+E45)</f>
        <v>0</v>
      </c>
      <c r="BD42" s="29">
        <f>-BE41</f>
        <v>0</v>
      </c>
      <c r="BE42" s="22" t="s">
        <v>73</v>
      </c>
      <c r="BF42" s="25">
        <f>IF($AN42&gt;$AN43,-0.5,IF($AN43&gt;$AN42,0.5,IF(AX42,-0.5,IF(AW43,0.5,BV42))))</f>
        <v>0</v>
      </c>
      <c r="BG42" s="26">
        <f>IF($AN42&gt;$AN44,-0.5,IF($AN44&gt;$AN42,0.5,IF(AY42,-0.5,IF(AW44,0.5,BW42))))</f>
        <v>0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officiels'!H43,AZ!E43='Résultats officiels'!E43,'Résultats officiels'!F43=AZ!F43),1,""))</f>
        <v/>
      </c>
      <c r="D43" s="68" t="str">
        <f>G41</f>
        <v>Suisse</v>
      </c>
      <c r="E43" s="149"/>
      <c r="F43" s="149"/>
      <c r="G43" s="73" t="str">
        <f>G40</f>
        <v>Serbie</v>
      </c>
      <c r="H43" s="95">
        <f t="shared" si="0"/>
        <v>0</v>
      </c>
      <c r="I43" s="106">
        <f>AI43</f>
        <v>1</v>
      </c>
      <c r="J43" s="68" t="str">
        <f>INDEX(AM41:AM44,MATCH(AK43,$AL41:$AL44,0))</f>
        <v>Brésil</v>
      </c>
      <c r="K43" s="111">
        <f>INDEX(AN41:AN44,MATCH(AK43,$AL41:$AL44,0))</f>
        <v>0</v>
      </c>
      <c r="L43" s="112">
        <f>INDEX(AO41:AO44,MATCH(AK43,$AL41:$AL44,0))</f>
        <v>0</v>
      </c>
      <c r="M43" s="111">
        <f>INDEX(AP41:AP44,MATCH(AK43,$AL41:$AL44,0))</f>
        <v>0</v>
      </c>
      <c r="N43" s="113">
        <f>INDEX(AQ41:AQ44,MATCH(AK43,$AL41:$AL44,0))</f>
        <v>0</v>
      </c>
      <c r="O43" s="173"/>
      <c r="P43" s="173"/>
      <c r="Q43" s="97" t="str">
        <f>IF(AND('Résultats officiels'!O41&gt;0,U43='Résultats officiels'!U43),"E",IF(AND('Résultats officiels'!O41&gt;0,'Résultats officiels'!U44=AZ!U43),"E",""))</f>
        <v/>
      </c>
      <c r="R43" s="98" t="str">
        <f>IF('Résultats officiels'!O41=0,"",IF(AND(U43='Résultats officiels'!U43,'Résultats officiels'!U44=AZ!U44),"A",""))</f>
        <v/>
      </c>
      <c r="S43" s="286" t="str">
        <f>IF(O41=0,"",IF(AND(R43="A",O41='Résultats officiels'!O41),1,IF(AND(AZ!R44="A",AZ!O41='Résultats officiels'!O41),1,"")))</f>
        <v/>
      </c>
      <c r="T43" s="287" t="str">
        <f>IF(O41=0,"",IF(AND(R43="A",O41='Résultats officiels'!O41,V43='Résultats officiels'!V43,'Résultats officiels'!V44=AZ!V44),1,IF(AND(AZ!R44="A",AZ!O41='Résultats officiels'!O41,AZ!V43='Résultats officiels'!V44,'Résultats officiels'!V43=AZ!V44),1,"")))</f>
        <v/>
      </c>
      <c r="U43" s="125" t="str">
        <f>IF(100*V36+W36&gt;100*V37+W37,U36,IF(100*V36+W36&lt;100*V37+W37,U37," - "))</f>
        <v xml:space="preserve"> - </v>
      </c>
      <c r="V43" s="150"/>
      <c r="W43" s="100"/>
      <c r="X43" s="147" t="str">
        <f>IF(AND('Résultats officiels'!X41&gt;0,AA43='Résultats officiels'!AA43),"E",IF(AND('Résultats officiels'!X41&gt;0,'Résultats officiels'!AA44=AZ!AA43),"E",""))</f>
        <v/>
      </c>
      <c r="Y43" s="286" t="str">
        <f>IF(X41=0,"",IF(AND(X45="A",X41='Résultats officiels'!X41),1,IF(AND(X46="A",AZ!X41='Résultats officiels'!X41),1,"")))</f>
        <v/>
      </c>
      <c r="Z43" s="287" t="str">
        <f>IF(X41=0,"",IF(AND(X45="A",X41='Résultats officiels'!X41,AB43='Résultats officiels'!AB43,'Résultats officiels'!AB44=AZ!AB44),1,IF(AND(AZ!X46="A",AZ!X41='Résultats officiels'!X41,AZ!AB43='Résultats officiels'!AB44,'Résultats officiels'!AB43=AZ!AB44),1,"")))</f>
        <v/>
      </c>
      <c r="AA43" s="100" t="str">
        <f>IF(100*V36+W36&gt;100*V37+W37,U37,IF(100*V36+W36&lt;100*V37+W37,U36," - "))</f>
        <v xml:space="preserve"> - </v>
      </c>
      <c r="AB43" s="149"/>
      <c r="AC43" s="100"/>
      <c r="AD43" s="80"/>
      <c r="AE43" s="80"/>
      <c r="AF43" s="1"/>
      <c r="AG43" s="1"/>
      <c r="AH43" s="1"/>
      <c r="AI43" s="17">
        <f>IF(ROUND(AK43,0)=ROUND(AK42,0),AI42,3)</f>
        <v>1</v>
      </c>
      <c r="AJ43" s="18">
        <f>ROUND(AK43,0)</f>
        <v>2</v>
      </c>
      <c r="AK43" s="19">
        <f>MIN(MAX(AL41:AL43),MAX(AL41,AL42,AL44),MAX(AL41,AL43,AL44),MAX(AL42:AL44))</f>
        <v>2.4700000000000002</v>
      </c>
      <c r="AL43" s="28">
        <f>SUM(BD43:BG43)+2.47</f>
        <v>2.4700000000000002</v>
      </c>
      <c r="AM43" s="21" t="str">
        <f>D41</f>
        <v>Brésil</v>
      </c>
      <c r="AN43" s="22">
        <f>SUM(AR43:AU43)</f>
        <v>0</v>
      </c>
      <c r="AO43" s="23">
        <f>E41+F42+F45</f>
        <v>0</v>
      </c>
      <c r="AP43" s="22">
        <f>F41+E42+E45</f>
        <v>0</v>
      </c>
      <c r="AQ43" s="24">
        <f>AO43-AP43</f>
        <v>0</v>
      </c>
      <c r="AR43" s="22">
        <f>IF(ISBLANK(F42),0,IF(AT41=3,0,IF(AT41=1,1,3)))</f>
        <v>0</v>
      </c>
      <c r="AS43" s="22">
        <f>IF(ISBLANK(F45),0,IF(F45&gt;E45,3,IF(F45=E45,1,0)))</f>
        <v>0</v>
      </c>
      <c r="AT43" s="22" t="s">
        <v>73</v>
      </c>
      <c r="AU43" s="22">
        <f>IF(ISBLANK(E41),0,IF(E41&gt;F41,3,IF(E41=F41,1,0)))</f>
        <v>0</v>
      </c>
      <c r="AV43" s="23" t="b">
        <f>10*(AQ41-AQ43)+AO41-AO43&lt;0</f>
        <v>0</v>
      </c>
      <c r="AW43" s="22" t="b">
        <f>10*(AQ42-AQ43)+AO42-AO43&lt;0</f>
        <v>0</v>
      </c>
      <c r="AX43" s="22" t="s">
        <v>73</v>
      </c>
      <c r="AY43" s="24" t="b">
        <f>10*(AQ43-AQ44)+AO43-AO44&gt;0</f>
        <v>0</v>
      </c>
      <c r="AZ43" s="23">
        <f>10000*(AR43+AS43)+(F42-E42+F45-E45)*100+(F42+F45)</f>
        <v>0</v>
      </c>
      <c r="BA43" s="22" t="s">
        <v>73</v>
      </c>
      <c r="BB43" s="22">
        <f>10000*(AR43+AU43)+(E41-F41+F42-E42)*100+(E41+F42)</f>
        <v>0</v>
      </c>
      <c r="BC43" s="24">
        <f>10000*(AS43+AU43)+(E41-F41+F45-E45)*100+(E41+F45)</f>
        <v>0</v>
      </c>
      <c r="BD43" s="29">
        <f>-BF41</f>
        <v>0</v>
      </c>
      <c r="BE43" s="25">
        <f>-BF42</f>
        <v>0</v>
      </c>
      <c r="BF43" s="25" t="s">
        <v>73</v>
      </c>
      <c r="BG43" s="26">
        <f>IF($AN43&gt;$AN44,-0.5,IF($AN44&gt;$AN43,0.5,IF(AY43,-0.5,IF(AX44,0.5,BW43))))</f>
        <v>0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officiels'!H44,AZ!E44='Résultats officiels'!E44,'Résultats officiels'!F44=AZ!F44),1,""))</f>
        <v/>
      </c>
      <c r="D44" s="68" t="str">
        <f>G41</f>
        <v>Suisse</v>
      </c>
      <c r="E44" s="149"/>
      <c r="F44" s="149"/>
      <c r="G44" s="73" t="str">
        <f>D40</f>
        <v>Costa Rica</v>
      </c>
      <c r="H44" s="95">
        <f t="shared" si="0"/>
        <v>0</v>
      </c>
      <c r="I44" s="114">
        <f>AI44</f>
        <v>1</v>
      </c>
      <c r="J44" s="71" t="str">
        <f>INDEX(AM41:AM44,MATCH(AK44,$AL41:$AL44,0))</f>
        <v>Suisse</v>
      </c>
      <c r="K44" s="115">
        <f>INDEX(AN41:AN44,MATCH(AK44,$AL41:$AL44,0))</f>
        <v>0</v>
      </c>
      <c r="L44" s="116">
        <f>INDEX(AO41:AO44,MATCH(AK44,$AL41:$AL44,0))</f>
        <v>0</v>
      </c>
      <c r="M44" s="115">
        <f>INDEX(AP41:AP44,MATCH(AK44,$AL41:$AL44,0))</f>
        <v>0</v>
      </c>
      <c r="N44" s="117">
        <f>INDEX(AQ41:AQ44,MATCH(AK44,$AL41:$AL44,0))</f>
        <v>0</v>
      </c>
      <c r="O44" s="173"/>
      <c r="P44" s="173"/>
      <c r="Q44" s="97" t="str">
        <f>IF(AND('Résultats officiels'!O41&gt;0,U44='Résultats officiels'!U44),"E",IF(AND('Résultats officiels'!O41&gt;0,'Résultats officiels'!U43=AZ!U44),"E",""))</f>
        <v/>
      </c>
      <c r="R44" s="98" t="str">
        <f>IF('Résultats officiels'!O41=0,"",IF(AND(U43='Résultats officiels'!U44,'Résultats officiels'!U43=AZ!U44),"A",""))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 xml:space="preserve"> - </v>
      </c>
      <c r="V44" s="151"/>
      <c r="W44" s="100"/>
      <c r="X44" s="147" t="str">
        <f>IF(AND('Résultats officiels'!X41&gt;0,AA44='Résultats officiels'!AA44),"E",IF(AND('Résultats officiels'!X41&gt;0,'Résultats officiels'!AA43=AZ!AA44),"E",""))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 xml:space="preserve"> - </v>
      </c>
      <c r="AB44" s="151"/>
      <c r="AC44" s="100"/>
      <c r="AD44" s="80"/>
      <c r="AE44" s="80"/>
      <c r="AF44" s="1"/>
      <c r="AG44" s="1"/>
      <c r="AH44" s="1"/>
      <c r="AI44" s="17">
        <f>IF(ROUND(AK44,0)=ROUND(AK43,0),AI43,4)</f>
        <v>1</v>
      </c>
      <c r="AJ44" s="18">
        <f>ROUND(AK44,0)</f>
        <v>2</v>
      </c>
      <c r="AK44" s="19">
        <f>MAX(AL41:AL44)</f>
        <v>2.48</v>
      </c>
      <c r="AL44" s="30">
        <f>SUM(BD44:BG44)+2.48</f>
        <v>2.48</v>
      </c>
      <c r="AM44" s="31" t="str">
        <f>G41</f>
        <v>Suisse</v>
      </c>
      <c r="AN44" s="27">
        <f>SUM(AR44:AU44)</f>
        <v>0</v>
      </c>
      <c r="AO44" s="32">
        <f>F41+E43+E44</f>
        <v>0</v>
      </c>
      <c r="AP44" s="27">
        <f>E41+F43+F44</f>
        <v>0</v>
      </c>
      <c r="AQ44" s="33">
        <f>AO44-AP44</f>
        <v>0</v>
      </c>
      <c r="AR44" s="27">
        <f>IF(ISBLANK(E44),0,IF(AU41=3,0,IF(AU41=1,1,3)))</f>
        <v>0</v>
      </c>
      <c r="AS44" s="27">
        <f>IF(ISBLANK(E43),0,IF(AU42=3,0,IF(AU42=1,1,3)))</f>
        <v>0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0</v>
      </c>
      <c r="AW44" s="27" t="b">
        <f>10*(AQ42-AQ44)+AO42-AO44&lt;0</f>
        <v>0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0</v>
      </c>
      <c r="BB44" s="27">
        <f>10000*(AR44+AT44)+(E44-F44+F41-E41)*100+(E44+F41)</f>
        <v>0</v>
      </c>
      <c r="BC44" s="33">
        <f>10000*(AS44+AT44)+(E43-F43+F41-E41)*100+(E43+F41)</f>
        <v>0</v>
      </c>
      <c r="BD44" s="34">
        <f>-BG41</f>
        <v>0</v>
      </c>
      <c r="BE44" s="35">
        <f>-BG42</f>
        <v>0</v>
      </c>
      <c r="BF44" s="35">
        <f>-BG43</f>
        <v>0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 t="str">
        <f>IF(H45=0,"",IF(H45='Résultats officiels'!H45,1,""))</f>
        <v/>
      </c>
      <c r="C45" s="75" t="str">
        <f>IF(H45=0,"",IF(AND(H45='Résultats officiels'!H45,AZ!E45='Résultats officiels'!E45,'Résultats officiels'!F45=AZ!F45),1,""))</f>
        <v/>
      </c>
      <c r="D45" s="71" t="str">
        <f>G40</f>
        <v>Serbie</v>
      </c>
      <c r="E45" s="149"/>
      <c r="F45" s="149"/>
      <c r="G45" s="74" t="str">
        <f>D41</f>
        <v>Brésil</v>
      </c>
      <c r="H45" s="95">
        <f t="shared" si="0"/>
        <v>0</v>
      </c>
      <c r="I45" s="118"/>
      <c r="J45" s="119" t="str">
        <f>IF(OR(I43&lt;3,I42&lt;2),"TIRAGE AU SORT !!!"," ")</f>
        <v>TIRAGE AU SORT !!!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officiels'!AA44=AZ!AA44),"A",""))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officiels'!U46=AZ!U46),"C","")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-</v>
      </c>
      <c r="V46" s="130"/>
      <c r="W46" s="95"/>
      <c r="X46" s="148" t="str">
        <f>IF('Résultats officiels'!X41=0,"",IF(AND(AA43='Résultats officiels'!AA44,'Résultats officiels'!AA43=AZ!AA44),"A",""))</f>
        <v/>
      </c>
      <c r="Y46" s="288" t="s">
        <v>92</v>
      </c>
      <c r="Z46" s="257"/>
      <c r="AA46" s="282" t="str">
        <f>IF(100*V43+W43&gt;100*V44+W44,U44,IF(100*V44+W44&gt;100*V43+W43,U43,"-"))</f>
        <v>-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officiels'!AA46=AZ!AA46),"S","")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officiels'!H48,AZ!E48='Résultats officiels'!E48,'Résultats officiels'!F48=AZ!F48),1,""))</f>
        <v/>
      </c>
      <c r="D48" s="67" t="s">
        <v>100</v>
      </c>
      <c r="E48" s="217"/>
      <c r="F48" s="217"/>
      <c r="G48" s="72" t="s">
        <v>72</v>
      </c>
      <c r="H48" s="95">
        <f t="shared" si="0"/>
        <v>0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-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officiels'!H49,AZ!E49='Résultats officiels'!E49,'Résultats officiels'!F49=AZ!F49),1,""))</f>
        <v/>
      </c>
      <c r="D49" s="68" t="s">
        <v>129</v>
      </c>
      <c r="E49" s="217"/>
      <c r="F49" s="217"/>
      <c r="G49" s="73" t="s">
        <v>105</v>
      </c>
      <c r="H49" s="95">
        <f t="shared" si="0"/>
        <v>0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0</v>
      </c>
      <c r="L49" s="104">
        <f>INDEX(AO49:AO52,MATCH(AK49,$AL49:$AL52,0))</f>
        <v>0</v>
      </c>
      <c r="M49" s="103">
        <f>INDEX(AP49:AP52,MATCH(AK49,$AL49:$AL52,0))</f>
        <v>0</v>
      </c>
      <c r="N49" s="123">
        <f>INDEX(AQ49:AQ52,MATCH(AK49,$AL49:$AL52,0))</f>
        <v>0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2</v>
      </c>
      <c r="AK49" s="19">
        <f>MIN(AL49:AL52)</f>
        <v>2.4500000000000002</v>
      </c>
      <c r="AL49" s="20">
        <f>SUM(BD49:BG49)+2.45</f>
        <v>2.4500000000000002</v>
      </c>
      <c r="AM49" s="21" t="str">
        <f>D48</f>
        <v>Allemagne</v>
      </c>
      <c r="AN49" s="22">
        <f>SUM(AR49:AU49)</f>
        <v>0</v>
      </c>
      <c r="AO49" s="23">
        <f>E48+E50+F52</f>
        <v>0</v>
      </c>
      <c r="AP49" s="22">
        <f>F48+F50+E52</f>
        <v>0</v>
      </c>
      <c r="AQ49" s="24">
        <f>AO49-AP49</f>
        <v>0</v>
      </c>
      <c r="AR49" s="22" t="s">
        <v>73</v>
      </c>
      <c r="AS49" s="22">
        <f>IF(ISBLANK(E48),0,IF(E48&gt;F48,3,IF(E48=F48,1,0)))</f>
        <v>0</v>
      </c>
      <c r="AT49" s="22">
        <f>IF(ISBLANK(E50),0,IF(E50&gt;F50,3,IF(E50=F50,1,0)))</f>
        <v>0</v>
      </c>
      <c r="AU49" s="22">
        <f>IF(ISBLANK(F52),0,IF(F52&gt;E52,3,IF(F52=E52,1,0)))</f>
        <v>0</v>
      </c>
      <c r="AV49" s="23" t="s">
        <v>73</v>
      </c>
      <c r="AW49" s="22" t="b">
        <f>(10*(AQ49-AQ50)+AO49-AO50&gt;0)</f>
        <v>0</v>
      </c>
      <c r="AX49" s="22" t="b">
        <f>10*(AQ49-AQ51)+AO49-AO51&gt;0</f>
        <v>0</v>
      </c>
      <c r="AY49" s="24" t="b">
        <f>10*(AQ49-AQ52)+AO49-AO52&gt;0</f>
        <v>0</v>
      </c>
      <c r="AZ49" s="23">
        <f>10000*(AS49+AT49)+(E50-F50+E48-F48)*100+(E50+E48)</f>
        <v>0</v>
      </c>
      <c r="BA49" s="22">
        <f>10000*(AS49+AU49)+(E48-F48+F52-E52)*100+(E48+F52)</f>
        <v>0</v>
      </c>
      <c r="BB49" s="22">
        <f>10000*(AT49+AU49)+(F52-E52+E50-F50)*100+(F52+E50)</f>
        <v>0</v>
      </c>
      <c r="BC49" s="24" t="s">
        <v>73</v>
      </c>
      <c r="BD49" s="23" t="s">
        <v>73</v>
      </c>
      <c r="BE49" s="25">
        <f>IF($AN49&gt;$AN50,-0.5,IF($AN50&gt;$AN49,0.5,IF(AW49,-0.5,IF(AV50,0.5,BU49))))</f>
        <v>0</v>
      </c>
      <c r="BF49" s="25">
        <f>IF($AN49&gt;$AN51,-0.5,IF($AN51&gt;$AN49,0.5,IF(AX49,-0.5,IF(AV51,0.5,BV49))))</f>
        <v>0</v>
      </c>
      <c r="BG49" s="26">
        <f>IF($AN49&gt;$AN52,-0.5,IF($AN52&gt;$AN49,0.5,IF(AY49,-0.5,IF(AV52,0.5,BW49))))</f>
        <v>0</v>
      </c>
      <c r="BH49" s="27" t="b">
        <f>AND(AND(AN49=AN50,AN50=AN51,AN51=AN52),AND(AO49=AO50,AO50=AO51,AO51=AO52),AND(AP49=AP50,AP50=AP51,AP51=AP52))</f>
        <v>1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0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 t="str">
        <f>IF(H50=0,"",IF(H50='Résultats officiels'!H50,1,""))</f>
        <v/>
      </c>
      <c r="C50" s="75" t="str">
        <f>IF(H50=0,"",IF(AND(H50='Résultats officiels'!H50,AZ!E50='Résultats officiels'!E50,'Résultats officiels'!F50=AZ!F50),1,""))</f>
        <v/>
      </c>
      <c r="D50" s="68" t="str">
        <f>D48</f>
        <v>Allemagne</v>
      </c>
      <c r="E50" s="149"/>
      <c r="F50" s="149"/>
      <c r="G50" s="73" t="str">
        <f>D49</f>
        <v>Suède</v>
      </c>
      <c r="H50" s="95">
        <f t="shared" si="0"/>
        <v>0</v>
      </c>
      <c r="I50" s="106">
        <f>AI50</f>
        <v>1</v>
      </c>
      <c r="J50" s="124" t="str">
        <f>INDEX(AM49:AM52,MATCH(AK50,$AL49:$AL52,0))</f>
        <v>Mexique</v>
      </c>
      <c r="K50" s="108">
        <f>INDEX(AN49:AN52,MATCH(AK50,$AL49:$AL52,0))</f>
        <v>0</v>
      </c>
      <c r="L50" s="109">
        <f>INDEX(AO49:AO52,MATCH(AK50,$AL49:$AL52,0))</f>
        <v>0</v>
      </c>
      <c r="M50" s="108">
        <f>INDEX(AP49:AP52,MATCH(AK50,$AL49:$AL52,0))</f>
        <v>0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-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1</v>
      </c>
      <c r="AJ50" s="18">
        <f>ROUND(AK50,0)</f>
        <v>2</v>
      </c>
      <c r="AK50" s="19">
        <f>MAX(MIN(AL49:AL51),MIN(AL49,AL50,AL52),MIN(AL49,AL51,AL52),MIN(AL50:AL52))</f>
        <v>2.46</v>
      </c>
      <c r="AL50" s="28">
        <f>SUM(BD50:BG50)+2.46</f>
        <v>2.46</v>
      </c>
      <c r="AM50" s="21" t="str">
        <f>G48</f>
        <v>Mexique</v>
      </c>
      <c r="AN50" s="22">
        <f>SUM(AR50:AU50)</f>
        <v>0</v>
      </c>
      <c r="AO50" s="23">
        <f>F48+F51+E53</f>
        <v>0</v>
      </c>
      <c r="AP50" s="22">
        <f>E48+E51+F53</f>
        <v>0</v>
      </c>
      <c r="AQ50" s="24">
        <f>AO50-AP50</f>
        <v>0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0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0</v>
      </c>
      <c r="AZ50" s="23">
        <f>10000*(AR50+AT50)+(F48-E48+E53-F53)*100+(F48+E53)</f>
        <v>0</v>
      </c>
      <c r="BA50" s="22">
        <f>10000*(AR50+AU50)+(F48-E48+F51-E51)*100+(F48+F51)</f>
        <v>0</v>
      </c>
      <c r="BB50" s="22" t="s">
        <v>73</v>
      </c>
      <c r="BC50" s="24">
        <f>10000*(AT50+AU50)+(F51-E51+E53-F53)*100+(F51+E53)</f>
        <v>0</v>
      </c>
      <c r="BD50" s="29">
        <f>-BE49</f>
        <v>0</v>
      </c>
      <c r="BE50" s="22" t="s">
        <v>73</v>
      </c>
      <c r="BF50" s="25">
        <f>IF($AN50&gt;$AN51,-0.5,IF($AN51&gt;$AN50,0.5,IF(AX50,-0.5,IF(AW51,0.5,BV50))))</f>
        <v>0</v>
      </c>
      <c r="BG50" s="26">
        <f>IF($AN50&gt;$AN52,-0.5,IF($AN52&gt;$AN50,0.5,IF(AY50,-0.5,IF(AW52,0.5,BW50))))</f>
        <v>0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officiels'!H51,AZ!E51='Résultats officiels'!E51,'Résultats officiels'!F51=AZ!F51),1,""))</f>
        <v/>
      </c>
      <c r="D51" s="68" t="str">
        <f>G49</f>
        <v>Corée du Sud</v>
      </c>
      <c r="E51" s="149"/>
      <c r="F51" s="149"/>
      <c r="G51" s="73" t="str">
        <f>G48</f>
        <v>Mexique</v>
      </c>
      <c r="H51" s="95">
        <f t="shared" si="0"/>
        <v>0</v>
      </c>
      <c r="I51" s="106">
        <f>AI51</f>
        <v>1</v>
      </c>
      <c r="J51" s="68" t="str">
        <f>INDEX(AM49:AM52,MATCH(AK51,$AL49:$AL52,0))</f>
        <v>Suède</v>
      </c>
      <c r="K51" s="111">
        <f>INDEX(AN49:AN52,MATCH(AK51,$AL49:$AL52,0))</f>
        <v>0</v>
      </c>
      <c r="L51" s="112">
        <f>INDEX(AO49:AO52,MATCH(AK51,$AL49:$AL52,0))</f>
        <v>0</v>
      </c>
      <c r="M51" s="111">
        <f>INDEX(AP49:AP52,MATCH(AK51,$AL49:$AL52,0))</f>
        <v>0</v>
      </c>
      <c r="N51" s="113">
        <f>INDEX(AQ49:AQ52,MATCH(AK51,$AL49:$AL52,0))</f>
        <v>0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0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1</v>
      </c>
      <c r="AJ51" s="18">
        <f>ROUND(AK51,0)</f>
        <v>2</v>
      </c>
      <c r="AK51" s="19">
        <f>MIN(MAX(AL49:AL51),MAX(AL49,AL50,AL52),MAX(AL49,AL51,AL52),MAX(AL50:AL52))</f>
        <v>2.4700000000000002</v>
      </c>
      <c r="AL51" s="28">
        <f>SUM(BD51:BG51)+2.47</f>
        <v>2.4700000000000002</v>
      </c>
      <c r="AM51" s="21" t="str">
        <f>D49</f>
        <v>Suède</v>
      </c>
      <c r="AN51" s="22">
        <f>SUM(AR51:AU51)</f>
        <v>0</v>
      </c>
      <c r="AO51" s="23">
        <f>E49+F50+F53</f>
        <v>0</v>
      </c>
      <c r="AP51" s="22">
        <f>F49+E50+E53</f>
        <v>0</v>
      </c>
      <c r="AQ51" s="24">
        <f>AO51-AP51</f>
        <v>0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0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0</v>
      </c>
      <c r="AZ51" s="23">
        <f>10000*(AR51+AS51)+(F50-E50+F53-E53)*100+(F50+F53)</f>
        <v>0</v>
      </c>
      <c r="BA51" s="22" t="s">
        <v>73</v>
      </c>
      <c r="BB51" s="22">
        <f>10000*(AR51+AU51)+(E49-F49+F50-E50)*100+(E49+F50)</f>
        <v>0</v>
      </c>
      <c r="BC51" s="24">
        <f>10000*(AS51+AU51)+(E49-F49+F53-E53)*100+(E49+F53)</f>
        <v>0</v>
      </c>
      <c r="BD51" s="29">
        <f>-BF49</f>
        <v>0</v>
      </c>
      <c r="BE51" s="25">
        <f>-BF50</f>
        <v>0</v>
      </c>
      <c r="BF51" s="25" t="s">
        <v>73</v>
      </c>
      <c r="BG51" s="26">
        <f>IF($AN51&gt;$AN52,-0.5,IF($AN52&gt;$AN51,0.5,IF(AY51,-0.5,IF(AX52,0.5,BW51))))</f>
        <v>0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officiels'!H52,AZ!E52='Résultats officiels'!E52,'Résultats officiels'!F52=AZ!F52),1,""))</f>
        <v/>
      </c>
      <c r="D52" s="68" t="str">
        <f>G49</f>
        <v>Corée du Sud</v>
      </c>
      <c r="E52" s="149"/>
      <c r="F52" s="149"/>
      <c r="G52" s="73" t="str">
        <f>D48</f>
        <v>Allemagne</v>
      </c>
      <c r="H52" s="95">
        <f t="shared" si="0"/>
        <v>0</v>
      </c>
      <c r="I52" s="114">
        <f>AI52</f>
        <v>1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0</v>
      </c>
      <c r="M52" s="115">
        <f>INDEX(AP49:AP52,MATCH(AK52,$AL49:$AL52,0))</f>
        <v>0</v>
      </c>
      <c r="N52" s="117">
        <f>INDEX(AQ49:AQ52,MATCH(AK52,$AL49:$AL52,0))</f>
        <v>0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1</v>
      </c>
      <c r="AJ52" s="18">
        <f>ROUND(AK52,0)</f>
        <v>2</v>
      </c>
      <c r="AK52" s="19">
        <f>MAX(AL49:AL52)</f>
        <v>2.48</v>
      </c>
      <c r="AL52" s="30">
        <f>SUM(BD52:BG52)+2.48</f>
        <v>2.48</v>
      </c>
      <c r="AM52" s="31" t="str">
        <f>G49</f>
        <v>Corée du Sud</v>
      </c>
      <c r="AN52" s="27">
        <f>SUM(AR52:AU52)</f>
        <v>0</v>
      </c>
      <c r="AO52" s="32">
        <f>F49+E51+E52</f>
        <v>0</v>
      </c>
      <c r="AP52" s="27">
        <f>E49+F51+F52</f>
        <v>0</v>
      </c>
      <c r="AQ52" s="33">
        <f>AO52-AP52</f>
        <v>0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0</v>
      </c>
      <c r="BB52" s="27">
        <f>10000*(AR52+AT52)+(E52-F52+F49-E49)*100+(E52+F49)</f>
        <v>0</v>
      </c>
      <c r="BC52" s="33">
        <f>10000*(AS52+AT52)+(E51-F51+F49-E49)*100+(E51+F49)</f>
        <v>0</v>
      </c>
      <c r="BD52" s="34">
        <f>-BG49</f>
        <v>0</v>
      </c>
      <c r="BE52" s="35">
        <f>-BG50</f>
        <v>0</v>
      </c>
      <c r="BF52" s="35">
        <f>-BG51</f>
        <v>0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officiels'!H53,AZ!E53='Résultats officiels'!E53,'Résultats officiels'!F53=AZ!F53),1,""))</f>
        <v/>
      </c>
      <c r="D53" s="71" t="str">
        <f>G48</f>
        <v>Mexique</v>
      </c>
      <c r="E53" s="149"/>
      <c r="F53" s="149"/>
      <c r="G53" s="74" t="str">
        <f>D49</f>
        <v>Suède</v>
      </c>
      <c r="H53" s="95">
        <f t="shared" si="0"/>
        <v>0</v>
      </c>
      <c r="I53" s="118"/>
      <c r="J53" s="119" t="str">
        <f>IF(OR(I51&lt;3,I50&lt;2),"TIRAGE AU SORT !!!"," ")</f>
        <v>TIRAGE AU SORT !!!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0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0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 t="str">
        <f>IF(H56=0,"",IF(H56='Résultats officiels'!H56,1,""))</f>
        <v/>
      </c>
      <c r="C56" s="75" t="str">
        <f>IF(H56=0,"",IF(AND(H56='Résultats officiels'!H56,AZ!E56='Résultats officiels'!E56,'Résultats officiels'!F56=AZ!F56),1,""))</f>
        <v/>
      </c>
      <c r="D56" s="67" t="s">
        <v>103</v>
      </c>
      <c r="E56" s="217"/>
      <c r="F56" s="217"/>
      <c r="G56" s="72" t="s">
        <v>130</v>
      </c>
      <c r="H56" s="95">
        <f t="shared" si="0"/>
        <v>0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 t="str">
        <f>IF(H57=0,"",IF(H57='Résultats officiels'!H57,1,""))</f>
        <v/>
      </c>
      <c r="C57" s="75" t="str">
        <f>IF(H57=0,"",IF(AND(H57='Résultats officiels'!H57,AZ!E57='Résultats officiels'!E57,'Résultats officiels'!F57=AZ!F57),1,""))</f>
        <v/>
      </c>
      <c r="D57" s="68" t="s">
        <v>131</v>
      </c>
      <c r="E57" s="217"/>
      <c r="F57" s="217"/>
      <c r="G57" s="73" t="s">
        <v>84</v>
      </c>
      <c r="H57" s="95">
        <f t="shared" si="0"/>
        <v>0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0</v>
      </c>
      <c r="L57" s="104">
        <f>INDEX(AO57:AO60,MATCH(AK57,$AL57:$AL60,0))</f>
        <v>0</v>
      </c>
      <c r="M57" s="103">
        <f>INDEX(AP57:AP60,MATCH(AK57,$AL57:$AL60,0))</f>
        <v>0</v>
      </c>
      <c r="N57" s="123">
        <f>INDEX(AQ57:AQ60,MATCH(AK57,$AL57:$AL60,0))</f>
        <v>0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0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2</v>
      </c>
      <c r="AK57" s="43">
        <f>MIN(AL57:AL60)</f>
        <v>2.4500000000000002</v>
      </c>
      <c r="AL57" s="44">
        <f>SUM(BD57:BG57)+2.45</f>
        <v>2.4500000000000002</v>
      </c>
      <c r="AM57" s="45" t="str">
        <f>D56</f>
        <v>Belgique</v>
      </c>
      <c r="AN57" s="46">
        <f>SUM(AR57:AU57)</f>
        <v>0</v>
      </c>
      <c r="AO57" s="47">
        <f>E56+E58+F60</f>
        <v>0</v>
      </c>
      <c r="AP57" s="46">
        <f>F56+F58+E60</f>
        <v>0</v>
      </c>
      <c r="AQ57" s="48">
        <f>AO57-AP57</f>
        <v>0</v>
      </c>
      <c r="AR57" s="46" t="s">
        <v>73</v>
      </c>
      <c r="AS57" s="46">
        <f>IF(ISBLANK(E56),0,IF(E56&gt;F56,3,IF(E56=F56,1,0)))</f>
        <v>0</v>
      </c>
      <c r="AT57" s="46">
        <f>IF(ISBLANK(E58),0,IF(E58&gt;F58,3,IF(E58=F58,1,0)))</f>
        <v>0</v>
      </c>
      <c r="AU57" s="46">
        <f>IF(ISBLANK(F60),0,IF(F60&gt;E60,3,IF(F60=E60,1,0)))</f>
        <v>0</v>
      </c>
      <c r="AV57" s="47" t="s">
        <v>73</v>
      </c>
      <c r="AW57" s="46" t="b">
        <f>(10*(AQ57-AQ58)+AO57-AO58&gt;0)</f>
        <v>0</v>
      </c>
      <c r="AX57" s="46" t="b">
        <f>10*(AQ57-AQ59)+AO57-AO59&gt;0</f>
        <v>0</v>
      </c>
      <c r="AY57" s="48" t="b">
        <f>10*(AQ57-AQ60)+AO57-AO60&gt;0</f>
        <v>0</v>
      </c>
      <c r="AZ57" s="47">
        <f>10000*(AS57+AT57)+(E58-F58+E56-F56)*100+(E58+E56)</f>
        <v>0</v>
      </c>
      <c r="BA57" s="46">
        <f>10000*(AS57+AU57)+(E56-F56+F60-E60)*100+(E56+F60)</f>
        <v>0</v>
      </c>
      <c r="BB57" s="46">
        <f>10000*(AT57+AU57)+(F60-E60+E58-F58)*100+(F60+E58)</f>
        <v>0</v>
      </c>
      <c r="BC57" s="48" t="s">
        <v>73</v>
      </c>
      <c r="BD57" s="47" t="s">
        <v>73</v>
      </c>
      <c r="BE57" s="49">
        <f>IF($AN57&gt;$AN58,-0.5,IF($AN58&gt;$AN57,0.5,IF(AW57,-0.5,IF(AV58,0.5,BU57))))</f>
        <v>0</v>
      </c>
      <c r="BF57" s="49">
        <f>IF($AN57&gt;$AN59,-0.5,IF($AN59&gt;$AN57,0.5,IF(AX57,-0.5,IF(AV59,0.5,BV57))))</f>
        <v>0</v>
      </c>
      <c r="BG57" s="50">
        <f>IF($AN57&gt;$AN60,-0.5,IF($AN60&gt;$AN57,0.5,IF(AY57,-0.5,IF(AV60,0.5,BW57))))</f>
        <v>0</v>
      </c>
      <c r="BH57" s="51" t="b">
        <f>AND(AND(AN57=AN58,AN58=AN59,AN59=AN60),AND(AO57=AO58,AO58=AO59,AO59=AO60),AND(AP57=AP58,AP58=AP59,AP59=AP60))</f>
        <v>1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0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 t="str">
        <f>IF(H58=0,"",IF(H58='Résultats officiels'!H58,1,""))</f>
        <v/>
      </c>
      <c r="C58" s="75" t="str">
        <f>IF(H58=0,"",IF(AND(H58='Résultats officiels'!H58,AZ!E58='Résultats officiels'!E58,'Résultats officiels'!F58=AZ!F58),1,""))</f>
        <v/>
      </c>
      <c r="D58" s="68" t="str">
        <f>D56</f>
        <v>Belgique</v>
      </c>
      <c r="E58" s="149"/>
      <c r="F58" s="149"/>
      <c r="G58" s="73" t="str">
        <f>D57</f>
        <v>Tunisie</v>
      </c>
      <c r="H58" s="95">
        <f t="shared" si="0"/>
        <v>0</v>
      </c>
      <c r="I58" s="106">
        <f>AI58</f>
        <v>1</v>
      </c>
      <c r="J58" s="124" t="str">
        <f>INDEX(AM57:AM60,MATCH(AK58,$AL57:$AL60,0))</f>
        <v>Panama</v>
      </c>
      <c r="K58" s="108">
        <f>INDEX(AN57:AN60,MATCH(AK58,$AL57:$AL60,0))</f>
        <v>0</v>
      </c>
      <c r="L58" s="109">
        <f>INDEX(AO57:AO60,MATCH(AK58,$AL57:$AL60,0))</f>
        <v>0</v>
      </c>
      <c r="M58" s="108">
        <f>INDEX(AP57:AP60,MATCH(AK58,$AL57:$AL60,0))</f>
        <v>0</v>
      </c>
      <c r="N58" s="110">
        <f>INDEX(AQ57:AQ60,MATCH(AK58,$AL57:$AL60,0))</f>
        <v>0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1</v>
      </c>
      <c r="AJ58" s="18">
        <f>ROUND(AK58,0)</f>
        <v>2</v>
      </c>
      <c r="AK58" s="43">
        <f>MAX(MIN(AL57:AL59),MIN(AL57,AL58,AL60),MIN(AL57,AL59,AL60),MIN(AL58:AL60))</f>
        <v>2.46</v>
      </c>
      <c r="AL58" s="52">
        <f>SUM(BD58:BG58)+2.46</f>
        <v>2.46</v>
      </c>
      <c r="AM58" s="45" t="str">
        <f>G56</f>
        <v>Panama</v>
      </c>
      <c r="AN58" s="46">
        <f>SUM(AR58:AU58)</f>
        <v>0</v>
      </c>
      <c r="AO58" s="47">
        <f>F56+F59+E61</f>
        <v>0</v>
      </c>
      <c r="AP58" s="46">
        <f>E56+E59+F61</f>
        <v>0</v>
      </c>
      <c r="AQ58" s="48">
        <f>AO58-AP58</f>
        <v>0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0</v>
      </c>
      <c r="BA58" s="46">
        <f>10000*(AR58+AU58)+(F56-E56+F59-E59)*100+(F56+F59)</f>
        <v>0</v>
      </c>
      <c r="BB58" s="46" t="s">
        <v>73</v>
      </c>
      <c r="BC58" s="48">
        <f>10000*(AT58+AU58)+(F59-E59+E61-F61)*100+(F59+E61)</f>
        <v>0</v>
      </c>
      <c r="BD58" s="53">
        <f>-BE57</f>
        <v>0</v>
      </c>
      <c r="BE58" s="46" t="s">
        <v>73</v>
      </c>
      <c r="BF58" s="49">
        <f>IF($AN58&gt;$AN59,-0.5,IF($AN59&gt;$AN58,0.5,IF(AX58,-0.5,IF(AW59,0.5,BV58))))</f>
        <v>0</v>
      </c>
      <c r="BG58" s="50">
        <f>IF($AN58&gt;$AN60,-0.5,IF($AN60&gt;$AN58,0.5,IF(AY58,-0.5,IF(AW60,0.5,BW58))))</f>
        <v>0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 t="str">
        <f>IF(H59=0,"",IF(H59='Résultats officiels'!H59,1,""))</f>
        <v/>
      </c>
      <c r="C59" s="75" t="str">
        <f>IF(H59=0,"",IF(AND(H59='Résultats officiels'!H59,AZ!E59='Résultats officiels'!E59,'Résultats officiels'!F59=AZ!F59),1,""))</f>
        <v/>
      </c>
      <c r="D59" s="68" t="str">
        <f>G57</f>
        <v>Angleterre</v>
      </c>
      <c r="E59" s="149"/>
      <c r="F59" s="149"/>
      <c r="G59" s="73" t="str">
        <f>G56</f>
        <v>Panama</v>
      </c>
      <c r="H59" s="95">
        <f t="shared" si="0"/>
        <v>0</v>
      </c>
      <c r="I59" s="106">
        <f>AI59</f>
        <v>1</v>
      </c>
      <c r="J59" s="68" t="str">
        <f>INDEX(AM57:AM60,MATCH(AK59,$AL57:$AL60,0))</f>
        <v>Tunisie</v>
      </c>
      <c r="K59" s="111">
        <f>INDEX(AN57:AN60,MATCH(AK59,$AL57:$AL60,0))</f>
        <v>0</v>
      </c>
      <c r="L59" s="112">
        <f>INDEX(AO57:AO60,MATCH(AK59,$AL57:$AL60,0))</f>
        <v>0</v>
      </c>
      <c r="M59" s="111">
        <f>INDEX(AP57:AP60,MATCH(AK59,$AL57:$AL60,0))</f>
        <v>0</v>
      </c>
      <c r="N59" s="113">
        <f>INDEX(AQ57:AQ60,MATCH(AK59,$AL57:$AL60,0))</f>
        <v>0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1</v>
      </c>
      <c r="AJ59" s="18">
        <f>ROUND(AK59,0)</f>
        <v>2</v>
      </c>
      <c r="AK59" s="43">
        <f>MIN(MAX(AL57:AL59),MAX(AL57,AL58,AL60),MAX(AL57,AL59,AL60),MAX(AL58:AL60))</f>
        <v>2.4700000000000002</v>
      </c>
      <c r="AL59" s="52">
        <f>SUM(BD59:BG59)+2.47</f>
        <v>2.4700000000000002</v>
      </c>
      <c r="AM59" s="45" t="str">
        <f>D57</f>
        <v>Tunisie</v>
      </c>
      <c r="AN59" s="46">
        <f>SUM(AR59:AU59)</f>
        <v>0</v>
      </c>
      <c r="AO59" s="47">
        <f>E57+F58+F61</f>
        <v>0</v>
      </c>
      <c r="AP59" s="46">
        <f>F57+E58+E61</f>
        <v>0</v>
      </c>
      <c r="AQ59" s="48">
        <f>AO59-AP59</f>
        <v>0</v>
      </c>
      <c r="AR59" s="46">
        <f>IF(ISBLANK(F58),0,IF(AT57=3,0,IF(AT57=1,1,3)))</f>
        <v>0</v>
      </c>
      <c r="AS59" s="46">
        <f>IF(ISBLANK(F61),0,IF(F61&gt;E61,3,IF(F61=E61,1,0)))</f>
        <v>0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0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0</v>
      </c>
      <c r="BA59" s="46" t="s">
        <v>73</v>
      </c>
      <c r="BB59" s="46">
        <f>10000*(AR59+AU59)+(E57-F57+F58-E58)*100+(E57+F58)</f>
        <v>0</v>
      </c>
      <c r="BC59" s="48">
        <f>10000*(AS59+AU59)+(E57-F57+F61-E61)*100+(E57+F61)</f>
        <v>0</v>
      </c>
      <c r="BD59" s="53">
        <f>-BF57</f>
        <v>0</v>
      </c>
      <c r="BE59" s="49">
        <f>-BF58</f>
        <v>0</v>
      </c>
      <c r="BF59" s="49" t="s">
        <v>73</v>
      </c>
      <c r="BG59" s="50">
        <f>IF($AN59&gt;$AN60,-0.5,IF($AN60&gt;$AN59,0.5,IF(AY59,-0.5,IF(AX60,0.5,BW59))))</f>
        <v>0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officiels'!H60,AZ!E60='Résultats officiels'!E60,'Résultats officiels'!F60=AZ!F60),1,""))</f>
        <v/>
      </c>
      <c r="D60" s="68" t="str">
        <f>G57</f>
        <v>Angleterre</v>
      </c>
      <c r="E60" s="149"/>
      <c r="F60" s="149"/>
      <c r="G60" s="73" t="str">
        <f>D56</f>
        <v>Belgique</v>
      </c>
      <c r="H60" s="95">
        <f t="shared" si="0"/>
        <v>0</v>
      </c>
      <c r="I60" s="114">
        <f>AI60</f>
        <v>1</v>
      </c>
      <c r="J60" s="71" t="str">
        <f>INDEX(AM57:AM60,MATCH(AK60,$AL57:$AL60,0))</f>
        <v>Angleterre</v>
      </c>
      <c r="K60" s="115">
        <f>INDEX(AN57:AN60,MATCH(AK60,$AL57:$AL60,0))</f>
        <v>0</v>
      </c>
      <c r="L60" s="116">
        <f>INDEX(AO57:AO60,MATCH(AK60,$AL57:$AL60,0))</f>
        <v>0</v>
      </c>
      <c r="M60" s="115">
        <f>INDEX(AP57:AP60,MATCH(AK60,$AL57:$AL60,0))</f>
        <v>0</v>
      </c>
      <c r="N60" s="117">
        <f>INDEX(AQ57:AQ60,MATCH(AK60,$AL57:$AL60,0))</f>
        <v>0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1</v>
      </c>
      <c r="AJ60" s="55">
        <f>ROUND(AK60,0)</f>
        <v>2</v>
      </c>
      <c r="AK60" s="43">
        <f>MAX(AL57:AL60)</f>
        <v>2.48</v>
      </c>
      <c r="AL60" s="56">
        <f>SUM(BD60:BG60)+2.48</f>
        <v>2.48</v>
      </c>
      <c r="AM60" s="57" t="str">
        <f>G57</f>
        <v>Angleterre</v>
      </c>
      <c r="AN60" s="51">
        <f>SUM(AR60:AU60)</f>
        <v>0</v>
      </c>
      <c r="AO60" s="58">
        <f>F57+E59+E60</f>
        <v>0</v>
      </c>
      <c r="AP60" s="51">
        <f>E57+F59+F60</f>
        <v>0</v>
      </c>
      <c r="AQ60" s="59">
        <f>AO60-AP60</f>
        <v>0</v>
      </c>
      <c r="AR60" s="51">
        <f>IF(ISBLANK(E60),0,IF(AU57=3,0,IF(AU57=1,1,3)))</f>
        <v>0</v>
      </c>
      <c r="AS60" s="51">
        <f>IF(ISBLANK(E59),0,IF(AU58=3,0,IF(AU58=1,1,3)))</f>
        <v>0</v>
      </c>
      <c r="AT60" s="51">
        <f>IF(ISBLANK(F57),0,IF(AU59=3,0,IF(AU59=1,1,3)))</f>
        <v>0</v>
      </c>
      <c r="AU60" s="51" t="s">
        <v>73</v>
      </c>
      <c r="AV60" s="58" t="b">
        <f>10*(AQ57-AQ60)+AO57-AO60&lt;0</f>
        <v>0</v>
      </c>
      <c r="AW60" s="51" t="b">
        <f>10*(AQ58-AQ60)+AO58-AO60&lt;0</f>
        <v>0</v>
      </c>
      <c r="AX60" s="51" t="b">
        <f>10*(AQ59-AQ60)+AO59-AO60&lt;0</f>
        <v>0</v>
      </c>
      <c r="AY60" s="59" t="s">
        <v>73</v>
      </c>
      <c r="AZ60" s="58" t="s">
        <v>73</v>
      </c>
      <c r="BA60" s="51">
        <f>10000*(AR60+AS60)+(E59-F59+E60-F60)*100+(E59+E60)</f>
        <v>0</v>
      </c>
      <c r="BB60" s="51">
        <f>10000*(AR60+AT60)+(E60-F60+F57-E57)*100+(E60+F57)</f>
        <v>0</v>
      </c>
      <c r="BC60" s="59">
        <f>10000*(AS60+AT60)+(E59-F59+F57-E57)*100+(E59+F57)</f>
        <v>0</v>
      </c>
      <c r="BD60" s="60">
        <f>-BG57</f>
        <v>0</v>
      </c>
      <c r="BE60" s="61">
        <f>-BG58</f>
        <v>0</v>
      </c>
      <c r="BF60" s="61">
        <f>-BG59</f>
        <v>0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officiels'!H61,AZ!E61='Résultats officiels'!E61,'Résultats officiels'!F61=AZ!F61),1,""))</f>
        <v/>
      </c>
      <c r="D61" s="71" t="str">
        <f>G56</f>
        <v>Panama</v>
      </c>
      <c r="E61" s="149"/>
      <c r="F61" s="149"/>
      <c r="G61" s="74" t="str">
        <f>D57</f>
        <v>Tunisie</v>
      </c>
      <c r="H61" s="95">
        <f t="shared" si="0"/>
        <v>0</v>
      </c>
      <c r="I61" s="118"/>
      <c r="J61" s="119" t="str">
        <f>IF(OR(I59&lt;3,I58&lt;2),"TIRAGE AU SORT !!!"," ")</f>
        <v>TIRAGE AU SORT !!!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officiels'!H64,AZ!E64='Résultats officiels'!E64,'Résultats officiels'!F64=AZ!F64),1,""))</f>
        <v/>
      </c>
      <c r="D64" s="67" t="s">
        <v>78</v>
      </c>
      <c r="E64" s="217"/>
      <c r="F64" s="217"/>
      <c r="G64" s="72" t="s">
        <v>79</v>
      </c>
      <c r="H64" s="95">
        <f t="shared" si="0"/>
        <v>0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0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officiels'!H65,AZ!E65='Résultats officiels'!E65,'Résultats officiels'!F65=AZ!F65),1,""))</f>
        <v/>
      </c>
      <c r="D65" s="68" t="s">
        <v>132</v>
      </c>
      <c r="E65" s="217"/>
      <c r="F65" s="217"/>
      <c r="G65" s="73" t="s">
        <v>133</v>
      </c>
      <c r="H65" s="95">
        <f t="shared" si="0"/>
        <v>0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0</v>
      </c>
      <c r="L65" s="104">
        <f>INDEX(AO65:AO68,MATCH(AK65,$AL65:$AL68,0))</f>
        <v>0</v>
      </c>
      <c r="M65" s="103">
        <f>INDEX(AP65:AP68,MATCH(AK65,$AL65:$AL68,0))</f>
        <v>0</v>
      </c>
      <c r="N65" s="123">
        <f>INDEX(AQ65:AQ68,MATCH(AK65,$AL65:$AL68,0))</f>
        <v>0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2</v>
      </c>
      <c r="AK65" s="43">
        <f>MIN(AL65:AL68)</f>
        <v>2.4500000000000002</v>
      </c>
      <c r="AL65" s="44">
        <f>SUM(BD65:BG65)+2.45</f>
        <v>2.4500000000000002</v>
      </c>
      <c r="AM65" s="45" t="str">
        <f>D64</f>
        <v>Colombie</v>
      </c>
      <c r="AN65" s="46">
        <f>SUM(AR65:AU65)</f>
        <v>0</v>
      </c>
      <c r="AO65" s="47">
        <f>E64+E66+F68</f>
        <v>0</v>
      </c>
      <c r="AP65" s="46">
        <f>F64+F66+E68</f>
        <v>0</v>
      </c>
      <c r="AQ65" s="48">
        <f>AO65-AP65</f>
        <v>0</v>
      </c>
      <c r="AR65" s="46" t="s">
        <v>73</v>
      </c>
      <c r="AS65" s="46">
        <f>IF(ISBLANK(E64),0,IF(E64&gt;F64,3,IF(E64=F64,1,0)))</f>
        <v>0</v>
      </c>
      <c r="AT65" s="46">
        <f>IF(ISBLANK(E66),0,IF(E66&gt;F66,3,IF(E66=F66,1,0)))</f>
        <v>0</v>
      </c>
      <c r="AU65" s="46">
        <f>IF(ISBLANK(F68),0,IF(F68&gt;E68,3,IF(F68=E68,1,0)))</f>
        <v>0</v>
      </c>
      <c r="AV65" s="47" t="s">
        <v>73</v>
      </c>
      <c r="AW65" s="46" t="b">
        <f>(10*(AQ65-AQ66)+AO65-AO66&gt;0)</f>
        <v>0</v>
      </c>
      <c r="AX65" s="46" t="b">
        <f>10*(AQ65-AQ67)+AO65-AO67&gt;0</f>
        <v>0</v>
      </c>
      <c r="AY65" s="48" t="b">
        <f>10*(AQ65-AQ68)+AO65-AO68&gt;0</f>
        <v>0</v>
      </c>
      <c r="AZ65" s="47">
        <f>10000*(AS65+AT65)+(E66-F66+E64-F64)*100+(E66+E64)</f>
        <v>0</v>
      </c>
      <c r="BA65" s="46">
        <f>10000*(AS65+AU65)+(E64-F64+F68-E68)*100+(E64+F68)</f>
        <v>0</v>
      </c>
      <c r="BB65" s="46">
        <f>10000*(AT65+AU65)+(F68-E68+E66-F66)*100+(F68+E66)</f>
        <v>0</v>
      </c>
      <c r="BC65" s="48" t="s">
        <v>73</v>
      </c>
      <c r="BD65" s="47" t="s">
        <v>73</v>
      </c>
      <c r="BE65" s="49">
        <f>IF($AN65&gt;$AN66,-0.5,IF($AN66&gt;$AN65,0.5,IF(AW65,-0.5,IF(AV66,0.5,BU65))))</f>
        <v>0</v>
      </c>
      <c r="BF65" s="49">
        <f>IF($AN65&gt;$AN67,-0.5,IF($AN67&gt;$AN65,0.5,IF(AX65,-0.5,IF(AV67,0.5,BV65))))</f>
        <v>0</v>
      </c>
      <c r="BG65" s="50">
        <f>IF($AN65&gt;$AN68,-0.5,IF($AN68&gt;$AN65,0.5,IF(AY65,-0.5,IF(AV68,0.5,BW65))))</f>
        <v>0</v>
      </c>
      <c r="BH65" s="51" t="b">
        <f>AND(AND(AN65=AN66,AN66=AN67,AN67=AN68),AND(AO65=AO66,AO66=AO67,AO67=AO68),AND(AP65=AP66,AP66=AP67,AP67=AP68))</f>
        <v>1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0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officiels'!H66,AZ!E66='Résultats officiels'!E66,'Résultats officiels'!F66=AZ!F66),1,""))</f>
        <v/>
      </c>
      <c r="D66" s="68" t="str">
        <f>D64</f>
        <v>Colombie</v>
      </c>
      <c r="E66" s="149"/>
      <c r="F66" s="149"/>
      <c r="G66" s="73" t="str">
        <f>D65</f>
        <v>Pologne</v>
      </c>
      <c r="H66" s="95">
        <f t="shared" si="0"/>
        <v>0</v>
      </c>
      <c r="I66" s="106">
        <f>AI66</f>
        <v>1</v>
      </c>
      <c r="J66" s="124" t="str">
        <f>INDEX(AM65:AM68,MATCH(AK66,$AL65:$AL68,0))</f>
        <v>Japon</v>
      </c>
      <c r="K66" s="108">
        <f>INDEX(AN65:AN68,MATCH(AK66,$AL65:$AL68,0))</f>
        <v>0</v>
      </c>
      <c r="L66" s="109">
        <f>INDEX(AO65:AO68,MATCH(AK66,$AL65:$AL68,0))</f>
        <v>0</v>
      </c>
      <c r="M66" s="108">
        <f>INDEX(AP65:AP68,MATCH(AK66,$AL65:$AL68,0))</f>
        <v>0</v>
      </c>
      <c r="N66" s="110">
        <f>INDEX(AQ65:AQ68,MATCH(AK66,$AL65:$AL68,0))</f>
        <v>0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1</v>
      </c>
      <c r="AJ66" s="55">
        <f>ROUND(AK66,0)</f>
        <v>2</v>
      </c>
      <c r="AK66" s="43">
        <f>MAX(MIN(AL65:AL67),MIN(AL65,AL66,AL68),MIN(AL65,AL67,AL68),MIN(AL66:AL68))</f>
        <v>2.46</v>
      </c>
      <c r="AL66" s="52">
        <f>SUM(BD66:BG66)+2.46</f>
        <v>2.46</v>
      </c>
      <c r="AM66" s="45" t="str">
        <f>G64</f>
        <v>Japon</v>
      </c>
      <c r="AN66" s="46">
        <f>SUM(AR66:AU66)</f>
        <v>0</v>
      </c>
      <c r="AO66" s="47">
        <f>F64+F67+E69</f>
        <v>0</v>
      </c>
      <c r="AP66" s="46">
        <f>E64+E67+F69</f>
        <v>0</v>
      </c>
      <c r="AQ66" s="48">
        <f>AO66-AP66</f>
        <v>0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0</v>
      </c>
      <c r="BA66" s="46">
        <f>10000*(AR66+AU66)+(F64-E64+F67-E67)*100+(F64+F67)</f>
        <v>0</v>
      </c>
      <c r="BB66" s="46" t="s">
        <v>73</v>
      </c>
      <c r="BC66" s="48">
        <f>10000*(AT66+AU66)+(F67-E67+E69-F69)*100+(F67+E69)</f>
        <v>0</v>
      </c>
      <c r="BD66" s="53">
        <f>-BE65</f>
        <v>0</v>
      </c>
      <c r="BE66" s="46" t="s">
        <v>73</v>
      </c>
      <c r="BF66" s="49">
        <f>IF($AN66&gt;$AN67,-0.5,IF($AN67&gt;$AN66,0.5,IF(AX66,-0.5,IF(AW67,0.5,BV66))))</f>
        <v>0</v>
      </c>
      <c r="BG66" s="50">
        <f>IF($AN66&gt;$AN68,-0.5,IF($AN68&gt;$AN66,0.5,IF(AY66,-0.5,IF(AW68,0.5,BW66))))</f>
        <v>0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officiels'!H67,AZ!E67='Résultats officiels'!E67,'Résultats officiels'!F67=AZ!F67),1,""))</f>
        <v/>
      </c>
      <c r="D67" s="68" t="str">
        <f>G65</f>
        <v>Sénégal</v>
      </c>
      <c r="E67" s="149"/>
      <c r="F67" s="149"/>
      <c r="G67" s="73" t="str">
        <f>G64</f>
        <v>Japon</v>
      </c>
      <c r="H67" s="95">
        <f t="shared" si="0"/>
        <v>0</v>
      </c>
      <c r="I67" s="106">
        <f>AI67</f>
        <v>1</v>
      </c>
      <c r="J67" s="68" t="str">
        <f>INDEX(AM65:AM68,MATCH(AK67,$AL65:$AL68,0))</f>
        <v>Pologne</v>
      </c>
      <c r="K67" s="111">
        <f>INDEX(AN65:AN68,MATCH(AK67,$AL65:$AL68,0))</f>
        <v>0</v>
      </c>
      <c r="L67" s="112">
        <f>INDEX(AO65:AO68,MATCH(AK67,$AL65:$AL68,0))</f>
        <v>0</v>
      </c>
      <c r="M67" s="111">
        <f>INDEX(AP65:AP68,MATCH(AK67,$AL65:$AL68,0))</f>
        <v>0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1</v>
      </c>
      <c r="AJ67" s="55">
        <f>ROUND(AK67,0)</f>
        <v>2</v>
      </c>
      <c r="AK67" s="43">
        <f>MIN(MAX(AL65:AL67),MAX(AL65,AL66,AL68),MAX(AL65,AL67,AL68),MAX(AL66:AL68))</f>
        <v>2.4700000000000002</v>
      </c>
      <c r="AL67" s="52">
        <f>SUM(BD67:BG67)+2.47</f>
        <v>2.4700000000000002</v>
      </c>
      <c r="AM67" s="45" t="str">
        <f>D65</f>
        <v>Pologne</v>
      </c>
      <c r="AN67" s="46">
        <f>SUM(AR67:AU67)</f>
        <v>0</v>
      </c>
      <c r="AO67" s="47">
        <f>E65+F66+F69</f>
        <v>0</v>
      </c>
      <c r="AP67" s="46">
        <f>F65+E66+E69</f>
        <v>0</v>
      </c>
      <c r="AQ67" s="48">
        <f>AO67-AP67</f>
        <v>0</v>
      </c>
      <c r="AR67" s="46">
        <f>IF(ISBLANK(F66),0,IF(AT65=3,0,IF(AT65=1,1,3)))</f>
        <v>0</v>
      </c>
      <c r="AS67" s="46">
        <f>IF(ISBLANK(F69),0,IF(F69&gt;E69,3,IF(F69=E69,1,0)))</f>
        <v>0</v>
      </c>
      <c r="AT67" s="46" t="s">
        <v>73</v>
      </c>
      <c r="AU67" s="46">
        <f>IF(ISBLANK(E65),0,IF(E65&gt;F65,3,IF(E65=F65,1,0)))</f>
        <v>0</v>
      </c>
      <c r="AV67" s="47" t="b">
        <f>10*(AQ65-AQ67)+AO65-AO67&lt;0</f>
        <v>0</v>
      </c>
      <c r="AW67" s="46" t="b">
        <f>10*(AQ66-AQ67)+AO66-AO67&lt;0</f>
        <v>0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0</v>
      </c>
      <c r="BA67" s="46" t="s">
        <v>73</v>
      </c>
      <c r="BB67" s="46">
        <f>10000*(AR67+AU67)+(E65-F65+F66-E66)*100+(E65+F66)</f>
        <v>0</v>
      </c>
      <c r="BC67" s="48">
        <f>10000*(AS67+AU67)+(E65-F65+F69-E69)*100+(E65+F69)</f>
        <v>0</v>
      </c>
      <c r="BD67" s="53">
        <f>-BF65</f>
        <v>0</v>
      </c>
      <c r="BE67" s="49">
        <f>-BF66</f>
        <v>0</v>
      </c>
      <c r="BF67" s="49" t="s">
        <v>73</v>
      </c>
      <c r="BG67" s="50">
        <f>IF($AN67&gt;$AN68,-0.5,IF($AN68&gt;$AN67,0.5,IF(AY67,-0.5,IF(AX68,0.5,BW67))))</f>
        <v>0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officiels'!H68,AZ!E68='Résultats officiels'!E68,'Résultats officiels'!F68=AZ!F68),1,""))</f>
        <v/>
      </c>
      <c r="D68" s="68" t="str">
        <f>G65</f>
        <v>Sénégal</v>
      </c>
      <c r="E68" s="149"/>
      <c r="F68" s="149"/>
      <c r="G68" s="73" t="str">
        <f>D64</f>
        <v>Colombie</v>
      </c>
      <c r="H68" s="95">
        <f t="shared" si="0"/>
        <v>0</v>
      </c>
      <c r="I68" s="114">
        <f>AI68</f>
        <v>1</v>
      </c>
      <c r="J68" s="71" t="str">
        <f>INDEX(AM65:AM68,MATCH(AK68,$AL65:$AL68,0))</f>
        <v>Sénégal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0</v>
      </c>
      <c r="N68" s="117">
        <f>INDEX(AQ65:AQ68,MATCH(AK68,$AL65:$AL68,0))</f>
        <v>0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1</v>
      </c>
      <c r="AJ68" s="55">
        <f>ROUND(AK68,0)</f>
        <v>2</v>
      </c>
      <c r="AK68" s="43">
        <f>MAX(AL65:AL68)</f>
        <v>2.48</v>
      </c>
      <c r="AL68" s="56">
        <f>SUM(BD68:BG68)+2.48</f>
        <v>2.48</v>
      </c>
      <c r="AM68" s="57" t="str">
        <f>G65</f>
        <v>Sénégal</v>
      </c>
      <c r="AN68" s="51">
        <f>SUM(AR68:AU68)</f>
        <v>0</v>
      </c>
      <c r="AO68" s="58">
        <f>F65+E67+E68</f>
        <v>0</v>
      </c>
      <c r="AP68" s="51">
        <f>E65+F67+F68</f>
        <v>0</v>
      </c>
      <c r="AQ68" s="59">
        <f>AO68-AP68</f>
        <v>0</v>
      </c>
      <c r="AR68" s="51">
        <f>IF(ISBLANK(E68),0,IF(AU65=3,0,IF(AU65=1,1,3)))</f>
        <v>0</v>
      </c>
      <c r="AS68" s="51">
        <f>IF(ISBLANK(E67),0,IF(AU66=3,0,IF(AU66=1,1,3)))</f>
        <v>0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0</v>
      </c>
      <c r="BB68" s="51">
        <f>10000*(AR68+AT68)+(E68-F68+F65-E65)*100+(E68+F65)</f>
        <v>0</v>
      </c>
      <c r="BC68" s="59">
        <f>10000*(AS68+AT68)+(E67-F67+F65-E65)*100+(E67+F65)</f>
        <v>0</v>
      </c>
      <c r="BD68" s="60">
        <f>-BG65</f>
        <v>0</v>
      </c>
      <c r="BE68" s="61">
        <f>-BG66</f>
        <v>0</v>
      </c>
      <c r="BF68" s="61">
        <f>-BG67</f>
        <v>0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officiels'!H69,AZ!E69='Résultats officiels'!E69,'Résultats officiels'!F69=AZ!F69),1,""))</f>
        <v/>
      </c>
      <c r="D69" s="71" t="str">
        <f>G64</f>
        <v>Japon</v>
      </c>
      <c r="E69" s="149"/>
      <c r="F69" s="149"/>
      <c r="G69" s="74" t="str">
        <f>D65</f>
        <v>Pologne</v>
      </c>
      <c r="H69" s="95">
        <f t="shared" si="0"/>
        <v>0</v>
      </c>
      <c r="I69" s="118"/>
      <c r="J69" s="119" t="str">
        <f>IF(OR(I67&lt;3,I66&lt;2),"TIRAGE AU SORT !!!"," ")</f>
        <v>TIRAGE AU SORT !!!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electLockedCells="1"/>
  <dataConsolidate/>
  <mergeCells count="95">
    <mergeCell ref="V64:X65"/>
    <mergeCell ref="S55:T56"/>
    <mergeCell ref="U55:U56"/>
    <mergeCell ref="Y56:AC57"/>
    <mergeCell ref="S57:T58"/>
    <mergeCell ref="U57:U58"/>
    <mergeCell ref="V58:X60"/>
    <mergeCell ref="S59:T60"/>
    <mergeCell ref="U59:U60"/>
    <mergeCell ref="S61:T62"/>
    <mergeCell ref="U61:U62"/>
    <mergeCell ref="S63:U63"/>
    <mergeCell ref="S64:T65"/>
    <mergeCell ref="S53:T54"/>
    <mergeCell ref="U53:U54"/>
    <mergeCell ref="S46:T47"/>
    <mergeCell ref="U46:U47"/>
    <mergeCell ref="U64:U65"/>
    <mergeCell ref="S51:T52"/>
    <mergeCell ref="U51:U52"/>
    <mergeCell ref="Q47:R47"/>
    <mergeCell ref="Y46:Z47"/>
    <mergeCell ref="S50:X50"/>
    <mergeCell ref="Y50:Z51"/>
    <mergeCell ref="AA46:AA47"/>
    <mergeCell ref="Y48:Z49"/>
    <mergeCell ref="AA48:AA49"/>
    <mergeCell ref="S49:X49"/>
    <mergeCell ref="AA50:AA51"/>
    <mergeCell ref="Q46:R46"/>
    <mergeCell ref="S43:S44"/>
    <mergeCell ref="T43:T44"/>
    <mergeCell ref="Y43:Y44"/>
    <mergeCell ref="Z43:Z44"/>
    <mergeCell ref="AC41:AC42"/>
    <mergeCell ref="W41:W42"/>
    <mergeCell ref="X41:X42"/>
    <mergeCell ref="Y41:AB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O30:P31"/>
    <mergeCell ref="S30:S31"/>
    <mergeCell ref="T30:T31"/>
    <mergeCell ref="O32:P33"/>
    <mergeCell ref="S32:S33"/>
    <mergeCell ref="T32:T33"/>
    <mergeCell ref="O28:P29"/>
    <mergeCell ref="S28:S29"/>
    <mergeCell ref="T28:T29"/>
    <mergeCell ref="O20:P21"/>
    <mergeCell ref="S20:S21"/>
    <mergeCell ref="T20:T21"/>
    <mergeCell ref="O24:P25"/>
    <mergeCell ref="S25:V25"/>
    <mergeCell ref="O26:P27"/>
    <mergeCell ref="S26:S27"/>
    <mergeCell ref="T26:T27"/>
    <mergeCell ref="Y20:AA23"/>
    <mergeCell ref="O22:P23"/>
    <mergeCell ref="S22:S23"/>
    <mergeCell ref="T22:T23"/>
    <mergeCell ref="Y13:AA19"/>
    <mergeCell ref="O14:P15"/>
    <mergeCell ref="S14:S15"/>
    <mergeCell ref="T14:T15"/>
    <mergeCell ref="O16:P17"/>
    <mergeCell ref="S16:S17"/>
    <mergeCell ref="T16:T17"/>
    <mergeCell ref="O18:P19"/>
    <mergeCell ref="S18:S19"/>
    <mergeCell ref="T18:T19"/>
    <mergeCell ref="Y7:AA12"/>
    <mergeCell ref="O8:P9"/>
    <mergeCell ref="S8:S9"/>
    <mergeCell ref="T8:T9"/>
    <mergeCell ref="O10:P11"/>
    <mergeCell ref="S10:S11"/>
    <mergeCell ref="T10:T11"/>
    <mergeCell ref="O12:P13"/>
    <mergeCell ref="S12:S13"/>
    <mergeCell ref="T12:T13"/>
    <mergeCell ref="S7:V7"/>
    <mergeCell ref="U2:X2"/>
    <mergeCell ref="D3:F3"/>
    <mergeCell ref="G3:W4"/>
    <mergeCell ref="B4:B5"/>
    <mergeCell ref="C4:C5"/>
  </mergeCells>
  <conditionalFormatting sqref="U8 U10 U12 U14 U16 U18 U20 U22 U26 U28 U30 U32 U36 U38 U43">
    <cfRule type="expression" dxfId="25" priority="7" stopIfTrue="1">
      <formula>100*$V8+$W8&gt;100*$V9+$W9</formula>
    </cfRule>
  </conditionalFormatting>
  <conditionalFormatting sqref="U9 U11 U13 U15 U17 U19 U21 U23 U27 U29 U31 U33 U37 U39 U44">
    <cfRule type="expression" dxfId="24" priority="6" stopIfTrue="1">
      <formula>100*$V9+$W9&gt;100*$V8+$W8</formula>
    </cfRule>
  </conditionalFormatting>
  <conditionalFormatting sqref="AA43">
    <cfRule type="expression" dxfId="23" priority="5" stopIfTrue="1">
      <formula>100*$AB43+$AC43&gt;100*$AB44+$AC44</formula>
    </cfRule>
  </conditionalFormatting>
  <conditionalFormatting sqref="AA44">
    <cfRule type="expression" dxfId="22" priority="4" stopIfTrue="1">
      <formula>100*$AB44+$AC44&gt;100*$AB43+$AC43</formula>
    </cfRule>
  </conditionalFormatting>
  <conditionalFormatting sqref="J35:N35 J43:N43 J11:N11 J27:N27 J19:N19 J51:N51 J59:N59 J67:N67">
    <cfRule type="expression" dxfId="21" priority="3" stopIfTrue="1">
      <formula>OR($I11&lt;3)</formula>
    </cfRule>
  </conditionalFormatting>
  <conditionalFormatting sqref="J36:N36 J44:N44 J12:N12 J28:N28 J20:N20 J52:N52 J60:N60 J68:N68">
    <cfRule type="expression" dxfId="20" priority="2" stopIfTrue="1">
      <formula>$I12&lt;3</formula>
    </cfRule>
  </conditionalFormatting>
  <conditionalFormatting sqref="U46:U47 AA46:AA51">
    <cfRule type="cellIs" dxfId="19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AA58" sqref="AA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120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 t="str">
        <f>IF(H8=0,"",IF(H8='Résultats officiels'!H8,1,""))</f>
        <v/>
      </c>
      <c r="C8" s="70" t="str">
        <f>IF(H8=0,"",IF(AND(H8='Résultats officiels'!H8,Base!E8='Résultats officiels'!E8,'Résultats officiels'!F8=Base!F8),1,""))</f>
        <v/>
      </c>
      <c r="D8" s="67" t="s">
        <v>104</v>
      </c>
      <c r="E8" s="149"/>
      <c r="F8" s="149"/>
      <c r="G8" s="72" t="s">
        <v>123</v>
      </c>
      <c r="H8" s="95">
        <f>IF(E8="",0,IF(F8="",0,IF(E8&gt;F8,1,IF(E8&lt;F8,2,IF(E8=F8,3)))))</f>
        <v>0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officiels'!U13=Base!U8),"E",""))</f>
        <v/>
      </c>
      <c r="R8" s="98" t="str">
        <f>IF('Résultats officiels'!O8=0,"",IF(AND(U8='Résultats officiels'!U8,Base!U9='Résultats officiels'!U9),"A",""))</f>
        <v/>
      </c>
      <c r="S8" s="286" t="str">
        <f>IF(O8=0,"",IF(AND(R8="A",O8='Résultats officiels'!O8),1,IF(AND(Base!R9="A",Base!O8='Résultats officiels'!O12),1,"")))</f>
        <v/>
      </c>
      <c r="T8" s="287" t="str">
        <f>IF(O8=0,"",IF(AND(R8="A",O8='Résultats officiels'!O8,V8='Résultats officiels'!V8,'Résultats officiels'!V9=Base!V9),1,IF(AND(Base!R9="A",Base!O8='Résultats officiels'!O12,Base!V8='Résultats officiels'!V13,'Résultats officiels'!V12=Base!V9),1,"")))</f>
        <v/>
      </c>
      <c r="U8" s="99" t="str">
        <f>IF(OR(I10&lt;2),"A1",T(J9))</f>
        <v>A1</v>
      </c>
      <c r="V8" s="150"/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 t="str">
        <f>IF(H9=0,"",IF(H9='Résultats officiels'!H9,1,""))</f>
        <v/>
      </c>
      <c r="C9" s="70" t="str">
        <f>IF(H9=0,"",IF(AND(H9='Résultats officiels'!H9,Base!E9='Résultats officiels'!E9,'Résultats officiels'!F9=Base!F9),1,""))</f>
        <v/>
      </c>
      <c r="D9" s="68" t="s">
        <v>122</v>
      </c>
      <c r="E9" s="149"/>
      <c r="F9" s="149"/>
      <c r="G9" s="73" t="s">
        <v>82</v>
      </c>
      <c r="H9" s="95">
        <f t="shared" ref="H9:H69" si="0">IF(E9="",0,IF(F9="",0,IF(E9&gt;F9,1,IF(E9&lt;F9,2,IF(E9=F9,3)))))</f>
        <v>0</v>
      </c>
      <c r="I9" s="101">
        <f>AI9</f>
        <v>1</v>
      </c>
      <c r="J9" s="102" t="str">
        <f>INDEX(AM9:AM12,MATCH(AK9,$AL9:$AL12,0))</f>
        <v>Russie</v>
      </c>
      <c r="K9" s="103">
        <f>INDEX(AN9:AN12,MATCH(AK9,$AL9:$AL12,0))</f>
        <v>0</v>
      </c>
      <c r="L9" s="104">
        <f>INDEX(AO9:AO12,MATCH(AK9,$AL9:$AL12,0))</f>
        <v>0</v>
      </c>
      <c r="M9" s="103">
        <f>INDEX(AP9:AP12,MATCH(AK9,$AL9:$AL12,0))</f>
        <v>0</v>
      </c>
      <c r="N9" s="105">
        <f>INDEX(AQ9:AQ12,MATCH(AK9,$AL9:$AL12,0))</f>
        <v>0</v>
      </c>
      <c r="O9" s="293"/>
      <c r="P9" s="293"/>
      <c r="Q9" s="97" t="str">
        <f>IF(AND('Résultats officiels'!O8&gt;0,U9='Résultats officiels'!U9),"E",IF(AND('Résultats officiels'!O12&gt;0,'Résultats officiels'!U12=Base!U9),"E",""))</f>
        <v/>
      </c>
      <c r="R9" s="98" t="str">
        <f>IF('Résultats officiels'!O12=0,"",IF(AND(U8='Résultats officiels'!U13,'Résultats officiels'!U12=Base!U9),"A",""))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B2</v>
      </c>
      <c r="V9" s="151"/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2</v>
      </c>
      <c r="AK9" s="19">
        <f>MIN(AL9:AL12)</f>
        <v>2.4500000000000002</v>
      </c>
      <c r="AL9" s="20">
        <f>SUM(BD9:BG9)+2.45</f>
        <v>2.4500000000000002</v>
      </c>
      <c r="AM9" s="21" t="str">
        <f>D8</f>
        <v>Russie</v>
      </c>
      <c r="AN9" s="22">
        <f>SUM(AR9:AU9)</f>
        <v>0</v>
      </c>
      <c r="AO9" s="23">
        <f>E8+E10+F12</f>
        <v>0</v>
      </c>
      <c r="AP9" s="22">
        <f>F8+F10+E12</f>
        <v>0</v>
      </c>
      <c r="AQ9" s="24">
        <f>AO9-AP9</f>
        <v>0</v>
      </c>
      <c r="AR9" s="22" t="s">
        <v>73</v>
      </c>
      <c r="AS9" s="22">
        <f>IF(ISBLANK(E8),0,IF(E8&gt;F8,3,IF(E8=F8,1,0)))</f>
        <v>0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0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0</v>
      </c>
      <c r="BA9" s="22">
        <f>10000*(AS9+AU9)+(E8-F8+F12-E12)*100+(E8+F12)</f>
        <v>0</v>
      </c>
      <c r="BB9" s="22">
        <f>10000*(AT9+AU9)+(E10-F10+F12-E12)*100+(E10+F12)</f>
        <v>0</v>
      </c>
      <c r="BC9" s="24" t="s">
        <v>73</v>
      </c>
      <c r="BD9" s="23" t="s">
        <v>73</v>
      </c>
      <c r="BE9" s="25">
        <f>IF($AN9&gt;$AN10,-0.5,IF($AN10&gt;$AN9,0.5,IF(AW9,-0.5,IF(AV10,0.5,BU9))))</f>
        <v>0</v>
      </c>
      <c r="BF9" s="25">
        <f>IF($AN9&gt;$AN11,-0.5,IF($AN11&gt;$AN9,0.5,IF(AX9,-0.5,IF(AV11,0.5,BV9))))</f>
        <v>0</v>
      </c>
      <c r="BG9" s="26">
        <f>IF($AN9&gt;$AN12,-0.5,IF($AN12&gt;$AN9,0.5,IF(AY9,-0.5,IF(AV12,0.5,BW9))))</f>
        <v>0</v>
      </c>
      <c r="BH9" s="27" t="b">
        <f>AND(AND(AN9=AN10,AN10=AN11,AN11=AN12),AND(AO9=AO10,AO10=AO11,AO11=AO12),AND(AP9=AP10,AP10=AP11,AP11=AP12))</f>
        <v>1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0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officiels'!H10,Base!E10='Résultats officiels'!E10,'Résultats officiels'!F10=Base!F10),1,""))</f>
        <v/>
      </c>
      <c r="D10" s="68" t="str">
        <f>D8</f>
        <v>Russie</v>
      </c>
      <c r="E10" s="149"/>
      <c r="F10" s="149"/>
      <c r="G10" s="73" t="str">
        <f>D9</f>
        <v>Egypte</v>
      </c>
      <c r="H10" s="95">
        <f t="shared" si="0"/>
        <v>0</v>
      </c>
      <c r="I10" s="106">
        <f>AI10</f>
        <v>1</v>
      </c>
      <c r="J10" s="107" t="str">
        <f>INDEX(AM9:AM12,MATCH(AK10,$AL9:$AL12,0))</f>
        <v>Arabie Saoudite</v>
      </c>
      <c r="K10" s="108">
        <f>INDEX(AN9:AN12,MATCH(AK10,$AL9:$AL12,0))</f>
        <v>0</v>
      </c>
      <c r="L10" s="109">
        <f>INDEX(AO9:AO12,MATCH(AK10,$AL9:$AL12,0))</f>
        <v>0</v>
      </c>
      <c r="M10" s="108">
        <f>INDEX(AP9:AP12,MATCH(AK10,$AL9:$AL12,0))</f>
        <v>0</v>
      </c>
      <c r="N10" s="110">
        <f>INDEX(AQ9:AQ12,MATCH(AK10,$AL9:$AL12,0))</f>
        <v>0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officiels'!U15=Base!U10),"E",""))</f>
        <v/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officiels'!O10),1,IF(AND(Base!R11="A",Base!O10='Résultats officiels'!O14),1,"")))</f>
        <v/>
      </c>
      <c r="T10" s="310" t="str">
        <f>IF(O10=0,"",IF(AND(R10="A",O10='Résultats officiels'!O10,V10='Résultats officiels'!V10,'Résultats officiels'!V11=Base!V11),1,IF(AND(Base!R11="A",Base!O10='Résultats officiels'!O14,Base!V10='Résultats officiels'!V15,'Résultats officiels'!V14=Base!V11),1,"")))</f>
        <v/>
      </c>
      <c r="U10" s="99" t="str">
        <f>IF(OR(I26&lt;2),"C1",T(J25))</f>
        <v>C1</v>
      </c>
      <c r="V10" s="150"/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1</v>
      </c>
      <c r="AJ10" s="18">
        <f>ROUND(AK10,0)</f>
        <v>2</v>
      </c>
      <c r="AK10" s="19">
        <f>MAX(MIN(AL9:AL11),MIN(AL9,AL10,AL12),MIN(AL9,AL11,AL12),MIN(AL10:AL12))</f>
        <v>2.46</v>
      </c>
      <c r="AL10" s="28">
        <f>SUM(BD10:BG10)+2.46</f>
        <v>2.46</v>
      </c>
      <c r="AM10" s="21" t="str">
        <f>G8</f>
        <v>Arabie Saoudite</v>
      </c>
      <c r="AN10" s="22">
        <f>SUM(AR10:AU10)</f>
        <v>0</v>
      </c>
      <c r="AO10" s="23">
        <f>F8+F11+E13</f>
        <v>0</v>
      </c>
      <c r="AP10" s="22">
        <f>E8+E11+F13</f>
        <v>0</v>
      </c>
      <c r="AQ10" s="24">
        <f>AO10-AP10</f>
        <v>0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0</v>
      </c>
      <c r="BA10" s="22">
        <f>10000*(AR10+AU10)+(F8-E8+F11-E11)*100+(F8+F11)</f>
        <v>0</v>
      </c>
      <c r="BB10" s="22" t="s">
        <v>73</v>
      </c>
      <c r="BC10" s="24">
        <f>10000*(AT10+AU10)+(F11-E11+E13-F13)*100+(F11+E13)</f>
        <v>0</v>
      </c>
      <c r="BD10" s="29">
        <f>-BE9</f>
        <v>0</v>
      </c>
      <c r="BE10" s="22" t="s">
        <v>73</v>
      </c>
      <c r="BF10" s="25">
        <f>IF($AN10&gt;$AN11,-0.5,IF($AN11&gt;$AN10,0.5,IF(AX10,-0.5,IF(AW11,0.5,BV10))))</f>
        <v>0</v>
      </c>
      <c r="BG10" s="26">
        <f>IF($AN10&gt;$AN12,-0.5,IF($AN12&gt;$AN10,0.5,IF(AY10,-0.5,IF(AW12,0.5,BW10))))</f>
        <v>0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 t="str">
        <f>IF(H11=0,"",IF(H11='Résultats officiels'!H11,1,""))</f>
        <v/>
      </c>
      <c r="C11" s="70" t="str">
        <f>IF(H11=0,"",IF(AND(H11='Résultats officiels'!H11,Base!E11='Résultats officiels'!E11,'Résultats officiels'!F11=Base!F11),1,""))</f>
        <v/>
      </c>
      <c r="D11" s="68" t="str">
        <f>G9</f>
        <v>Uruguay</v>
      </c>
      <c r="E11" s="149"/>
      <c r="F11" s="149"/>
      <c r="G11" s="73" t="str">
        <f>G8</f>
        <v>Arabie Saoudite</v>
      </c>
      <c r="H11" s="95">
        <f t="shared" si="0"/>
        <v>0</v>
      </c>
      <c r="I11" s="106">
        <f>AI11</f>
        <v>1</v>
      </c>
      <c r="J11" s="68" t="str">
        <f>INDEX(AM9:AM12,MATCH(AK11,$AL9:$AL12,0))</f>
        <v>Egypte</v>
      </c>
      <c r="K11" s="111">
        <f>INDEX(AN9:AN12,MATCH(AK11,$AL9:$AL12,0))</f>
        <v>0</v>
      </c>
      <c r="L11" s="112">
        <f>INDEX(AO9:AO12,MATCH(AK11,$AL9:$AL12,0))</f>
        <v>0</v>
      </c>
      <c r="M11" s="111">
        <f>INDEX(AP9:AP12,MATCH(AK11,$AL9:$AL12,0))</f>
        <v>0</v>
      </c>
      <c r="N11" s="113">
        <f>INDEX(AQ9:AQ12,MATCH(AK11,$AL9:$AL12,0))</f>
        <v>0</v>
      </c>
      <c r="O11" s="293"/>
      <c r="P11" s="293"/>
      <c r="Q11" s="97" t="str">
        <f>IF(AND('Résultats officiels'!O10&gt;0,U11='Résultats officiels'!U11),"E",IF(AND('Résultats officiels'!O14&gt;0,'Résultats officiels'!U14=Base!U11),"E",""))</f>
        <v/>
      </c>
      <c r="R11" s="98" t="str">
        <f>IF('Résultats officiels'!O14=0,"",IF(AND(U10='Résultats officiels'!U15,'Résultats officiels'!U14=Base!U11),"A",""))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D2</v>
      </c>
      <c r="V11" s="151"/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1</v>
      </c>
      <c r="AJ11" s="18">
        <f>ROUND(AK11,0)</f>
        <v>2</v>
      </c>
      <c r="AK11" s="19">
        <f>MIN(MAX(AL9:AL11),MAX(AL9,AL10,AL12),MAX(AL9,AL11,AL12),MAX(AL10:AL12))</f>
        <v>2.4700000000000002</v>
      </c>
      <c r="AL11" s="28">
        <f>SUM(BD11:BG11)+2.47</f>
        <v>2.4700000000000002</v>
      </c>
      <c r="AM11" s="21" t="str">
        <f>D9</f>
        <v>Egypte</v>
      </c>
      <c r="AN11" s="22">
        <f>SUM(AR11:AU11)</f>
        <v>0</v>
      </c>
      <c r="AO11" s="23">
        <f>E9+F10+F13</f>
        <v>0</v>
      </c>
      <c r="AP11" s="22">
        <f>F9+E10+E13</f>
        <v>0</v>
      </c>
      <c r="AQ11" s="24">
        <f>AO11-AP11</f>
        <v>0</v>
      </c>
      <c r="AR11" s="22">
        <f>IF(ISBLANK(F10),0,IF(AT9=3,0,IF(AT9=1,1,3)))</f>
        <v>0</v>
      </c>
      <c r="AS11" s="22">
        <f>IF(ISBLANK(F13),0,IF(F13&gt;E13,3,IF(F13=E13,1,0)))</f>
        <v>0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0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0</v>
      </c>
      <c r="BA11" s="22" t="s">
        <v>73</v>
      </c>
      <c r="BB11" s="22">
        <f>10000*(AR11+AU11)+(E9-F9+F10-E10)*100+(E9+F10)</f>
        <v>0</v>
      </c>
      <c r="BC11" s="24">
        <f>10000*(AS11+AU11)+(E9-F9+F13-E13)*100+(E9+F13)</f>
        <v>0</v>
      </c>
      <c r="BD11" s="29">
        <f>-BF9</f>
        <v>0</v>
      </c>
      <c r="BE11" s="25">
        <f>-BF10</f>
        <v>0</v>
      </c>
      <c r="BF11" s="25" t="s">
        <v>73</v>
      </c>
      <c r="BG11" s="26">
        <f>IF($AN11&gt;$AN12,-0.5,IF($AN12&gt;$AN11,0.5,IF(AY11,-0.5,IF(AX12,0.5,BW11))))</f>
        <v>0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officiels'!H12,Base!E12='Résultats officiels'!E12,'Résultats officiels'!F12=Base!F12),1,""))</f>
        <v/>
      </c>
      <c r="D12" s="68" t="str">
        <f>G9</f>
        <v>Uruguay</v>
      </c>
      <c r="E12" s="149"/>
      <c r="F12" s="149"/>
      <c r="G12" s="73" t="str">
        <f>D8</f>
        <v>Russie</v>
      </c>
      <c r="H12" s="95">
        <f t="shared" si="0"/>
        <v>0</v>
      </c>
      <c r="I12" s="114">
        <f>AI12</f>
        <v>1</v>
      </c>
      <c r="J12" s="71" t="str">
        <f>INDEX(AM9:AM12,MATCH(AK12,$AL9:$AL12,0))</f>
        <v>Uruguay</v>
      </c>
      <c r="K12" s="115">
        <f>INDEX(AN9:AN12,MATCH(AK12,$AL9:$AL12,0))</f>
        <v>0</v>
      </c>
      <c r="L12" s="116">
        <f>INDEX(AO9:AO12,MATCH(AK12,$AL9:$AL12,0))</f>
        <v>0</v>
      </c>
      <c r="M12" s="115">
        <f>INDEX(AP9:AP12,MATCH(AK12,$AL9:$AL12,0))</f>
        <v>0</v>
      </c>
      <c r="N12" s="117">
        <f>INDEX(AQ9:AQ12,MATCH(AK12,$AL9:$AL12,0))</f>
        <v>0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officiels'!U9=Base!U12),"E",""))</f>
        <v/>
      </c>
      <c r="R12" s="98" t="str">
        <f>IF('Résultats officiels'!O12=0,"",IF(AND(U12='Résultats officiels'!U12,'Résultats officiels'!U13=Base!U13),"A",""))</f>
        <v/>
      </c>
      <c r="S12" s="286" t="str">
        <f>IF(O12=0,"",IF(AND(R12="A",O12='Résultats officiels'!O12),1,IF(AND(Base!R13="A",Base!O12='Résultats officiels'!O8),1,"")))</f>
        <v/>
      </c>
      <c r="T12" s="308" t="str">
        <f>IF(O12=0,"",IF(AND(R12="A",O12='Résultats officiels'!O12,V12='Résultats officiels'!V12,'Résultats officiels'!V13=Base!V13),1,IF(AND(Base!R13="A",Base!O12='Résultats officiels'!O8,Base!V12='Résultats officiels'!V9,'Résultats officiels'!V8=Base!V13),1,"")))</f>
        <v/>
      </c>
      <c r="U12" s="99" t="str">
        <f>IF(OR(I18&lt;2),"B1",T(J17))</f>
        <v>B1</v>
      </c>
      <c r="V12" s="150"/>
      <c r="W12" s="100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1</v>
      </c>
      <c r="AJ12" s="18">
        <f>ROUND(AK12,0)</f>
        <v>2</v>
      </c>
      <c r="AK12" s="19">
        <f>MAX(AL9:AL12)</f>
        <v>2.48</v>
      </c>
      <c r="AL12" s="30">
        <f>SUM(BD12:BG12)+2.48</f>
        <v>2.48</v>
      </c>
      <c r="AM12" s="31" t="str">
        <f>G9</f>
        <v>Uruguay</v>
      </c>
      <c r="AN12" s="27">
        <f>SUM(AR12:AU12)</f>
        <v>0</v>
      </c>
      <c r="AO12" s="32">
        <f>F9+E11+E12</f>
        <v>0</v>
      </c>
      <c r="AP12" s="27">
        <f>E9+F11+F12</f>
        <v>0</v>
      </c>
      <c r="AQ12" s="33">
        <f>AO12-AP12</f>
        <v>0</v>
      </c>
      <c r="AR12" s="27">
        <f>IF(ISBLANK(E12),0,IF(AU9=3,0,IF(AU9=1,1,3)))</f>
        <v>0</v>
      </c>
      <c r="AS12" s="27">
        <f>IF(ISBLANK(E11),0,IF(AU10=3,0,IF(AU10=1,1,3)))</f>
        <v>0</v>
      </c>
      <c r="AT12" s="27">
        <f>IF(ISBLANK(F9),0,IF(AU11=3,0,IF(AU11=1,1,3)))</f>
        <v>0</v>
      </c>
      <c r="AU12" s="27" t="s">
        <v>73</v>
      </c>
      <c r="AV12" s="32" t="b">
        <f>10*(AQ9-AQ12)+AO9-AO12&lt;0</f>
        <v>0</v>
      </c>
      <c r="AW12" s="27" t="b">
        <f>10*(AQ10-AQ12)+AO10-AO12&lt;0</f>
        <v>0</v>
      </c>
      <c r="AX12" s="27" t="b">
        <f>10*(AQ11-AQ12)+AO11-AO12&lt;0</f>
        <v>0</v>
      </c>
      <c r="AY12" s="33" t="s">
        <v>73</v>
      </c>
      <c r="AZ12" s="32" t="s">
        <v>73</v>
      </c>
      <c r="BA12" s="27">
        <f>10000*(AR12+AS12)+(E12-F12+E11-F11)*100+(E12+E11)</f>
        <v>0</v>
      </c>
      <c r="BB12" s="27">
        <f>10000*(AR12+AT12)+(F9-E9+E12-F12)*100+(F9+E12)</f>
        <v>0</v>
      </c>
      <c r="BC12" s="33">
        <f>10000*(AS12+AT12)+(E11-F11+F9-E9)*100+(E11+F9)</f>
        <v>0</v>
      </c>
      <c r="BD12" s="34">
        <f>-BG9</f>
        <v>0</v>
      </c>
      <c r="BE12" s="35">
        <f>-BG10</f>
        <v>0</v>
      </c>
      <c r="BF12" s="35">
        <f>-BG11</f>
        <v>0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officiels'!H13,Base!E13='Résultats officiels'!E13,'Résultats officiels'!F13=Base!F13),1,""))</f>
        <v/>
      </c>
      <c r="D13" s="71" t="str">
        <f>G8</f>
        <v>Arabie Saoudite</v>
      </c>
      <c r="E13" s="149"/>
      <c r="F13" s="149"/>
      <c r="G13" s="74" t="str">
        <f>D9</f>
        <v>Egypte</v>
      </c>
      <c r="H13" s="95">
        <f t="shared" si="0"/>
        <v>0</v>
      </c>
      <c r="I13" s="118"/>
      <c r="J13" s="119" t="str">
        <f>IF(OR(I11&lt;3,I10&lt;2),"TIRAGE AU SORT !!!"," ")</f>
        <v>TIRAGE AU SORT !!!</v>
      </c>
      <c r="K13" s="179"/>
      <c r="L13" s="179"/>
      <c r="M13" s="179"/>
      <c r="N13" s="179"/>
      <c r="O13" s="293"/>
      <c r="P13" s="293"/>
      <c r="Q13" s="97" t="str">
        <f>IF(AND('Résultats officiels'!O12&gt;0,U13='Résultats officiels'!U13),"E",IF(AND('Résultats officiels'!O8&gt;0,'Résultats officiels'!U8=Base!U13),"E",""))</f>
        <v/>
      </c>
      <c r="R13" s="98" t="str">
        <f>IF('Résultats officiels'!O8=0,"",IF(AND(U12='Résultats officiels'!U9,'Résultats officiels'!U8=Base!U13),"A",""))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A2</v>
      </c>
      <c r="V13" s="151"/>
      <c r="W13" s="100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8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officiels'!U11=Base!U14),"E",""))</f>
        <v/>
      </c>
      <c r="R14" s="98" t="str">
        <f>IF('Résultats officiels'!O14=0,"",IF(AND(U14='Résultats officiels'!U14,'Résultats officiels'!U15=Base!U15),"A",""))</f>
        <v/>
      </c>
      <c r="S14" s="286" t="str">
        <f>IF(O14=0,"",IF(AND(R14="A",O14='Résultats officiels'!O14),1,IF(AND(Base!R15="A",Base!O14='Résultats officiels'!O10),1,"")))</f>
        <v/>
      </c>
      <c r="T14" s="308" t="str">
        <f>IF(O14=0,"",IF(AND(R14="A",O14='Résultats officiels'!O14,V14='Résultats officiels'!V14,'Résultats officiels'!V15=Base!V15),1,IF(AND(Base!R15="A",Base!O14='Résultats officiels'!O10,Base!V14='Résultats officiels'!V11,'Résultats officiels'!V10=Base!V15),1,"")))</f>
        <v/>
      </c>
      <c r="U14" s="99" t="str">
        <f>IF(OR(I34&lt;2),"D1",T(J33))</f>
        <v>D1</v>
      </c>
      <c r="V14" s="150"/>
      <c r="W14" s="100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8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officiels'!U10=Base!U15),"E",""))</f>
        <v/>
      </c>
      <c r="R15" s="98" t="str">
        <f>IF('Résultats officiels'!O10=0,"",IF(AND(U15='Résultats officiels'!U10,'Résultats officiels'!U11=Base!U14),"A",""))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C2</v>
      </c>
      <c r="V15" s="151"/>
      <c r="W15" s="100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officiels'!H16,Base!E16='Résultats officiels'!E16,'Résultats officiels'!F16=Base!F16),1,""))</f>
        <v/>
      </c>
      <c r="D16" s="67" t="s">
        <v>124</v>
      </c>
      <c r="E16" s="149"/>
      <c r="F16" s="149"/>
      <c r="G16" s="72" t="s">
        <v>96</v>
      </c>
      <c r="H16" s="95">
        <f t="shared" si="0"/>
        <v>0</v>
      </c>
      <c r="I16" s="178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officiels'!U21=Base!U16),"E",""))</f>
        <v/>
      </c>
      <c r="R16" s="98" t="str">
        <f>IF('Résultats officiels'!O16=0,"",IF(AND(U16='Résultats officiels'!U16,'Résultats officiels'!U17=Base!U17),"A",""))</f>
        <v/>
      </c>
      <c r="S16" s="286" t="str">
        <f>IF(O16=0,"",IF(AND(R16="A",O16='Résultats officiels'!O16),1,IF(AND(Base!R17="A",Base!O16='Résultats officiels'!O20),1,"")))</f>
        <v/>
      </c>
      <c r="T16" s="308" t="str">
        <f>IF(O16=0,"",IF(AND(R16="A",O16='Résultats officiels'!O16,V16='Résultats officiels'!V16,'Résultats officiels'!V17=Base!V17),1,IF(AND(Base!R17="A",Base!O16='Résultats officiels'!O20,Base!V16='Résultats officiels'!V21,'Résultats officiels'!V20=Base!V17),1,"")))</f>
        <v/>
      </c>
      <c r="U16" s="121" t="str">
        <f>IF(OR(I42&lt;2),"E1",T(J41))</f>
        <v>E1</v>
      </c>
      <c r="V16" s="150"/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officiels'!H17,Base!E17='Résultats officiels'!E17,'Résultats officiels'!F17=Base!F17),1,""))</f>
        <v/>
      </c>
      <c r="D17" s="68" t="s">
        <v>101</v>
      </c>
      <c r="E17" s="149"/>
      <c r="F17" s="149"/>
      <c r="G17" s="73" t="s">
        <v>75</v>
      </c>
      <c r="H17" s="95">
        <f t="shared" si="0"/>
        <v>0</v>
      </c>
      <c r="I17" s="101">
        <f>AI17</f>
        <v>1</v>
      </c>
      <c r="J17" s="122" t="str">
        <f>INDEX(AM17:AM20,MATCH(AK17,$AL17:$AL20,0))</f>
        <v>Maroc</v>
      </c>
      <c r="K17" s="103">
        <f>INDEX(AN17:AN20,MATCH(AK17,$AL17:$AL20,0))</f>
        <v>0</v>
      </c>
      <c r="L17" s="104">
        <f>INDEX(AO17:AO20,MATCH(AK17,$AL17:$AL20,0))</f>
        <v>0</v>
      </c>
      <c r="M17" s="103">
        <f>INDEX(AP17:AP20,MATCH(AK17,$AL17:$AL20,0))</f>
        <v>0</v>
      </c>
      <c r="N17" s="123">
        <f>INDEX(AQ17:AQ20,MATCH(AK17,$AL17:$AL20,0))</f>
        <v>0</v>
      </c>
      <c r="O17" s="293"/>
      <c r="P17" s="293"/>
      <c r="Q17" s="97" t="str">
        <f>IF(AND('Résultats officiels'!O16&gt;0,U17='Résultats officiels'!U17),"E",IF(AND('Résultats officiels'!O20&gt;0,'Résultats officiels'!U20=Base!U17),"E",""))</f>
        <v/>
      </c>
      <c r="R17" s="98" t="str">
        <f>IF('Résultats officiels'!O20=0,"",IF(AND(U16='Résultats officiels'!U21,'Résultats officiels'!U20=Base!U17),"A",""))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F2</v>
      </c>
      <c r="V17" s="151"/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2</v>
      </c>
      <c r="AK17" s="19">
        <f>MIN(AL17:AL20)</f>
        <v>2.4500000000000002</v>
      </c>
      <c r="AL17" s="20">
        <f>SUM(BD17:BG17)+2.45</f>
        <v>2.4500000000000002</v>
      </c>
      <c r="AM17" s="21" t="str">
        <f>D16</f>
        <v>Maroc</v>
      </c>
      <c r="AN17" s="22">
        <f>SUM(AR17:AU17)</f>
        <v>0</v>
      </c>
      <c r="AO17" s="23">
        <f>E16+E18+F20</f>
        <v>0</v>
      </c>
      <c r="AP17" s="22">
        <f>F16+F18+E20</f>
        <v>0</v>
      </c>
      <c r="AQ17" s="24">
        <f>AO17-AP17</f>
        <v>0</v>
      </c>
      <c r="AR17" s="22" t="s">
        <v>73</v>
      </c>
      <c r="AS17" s="22">
        <f>IF(ISBLANK(E16),0,IF(E16&gt;F16,3,IF(E16=F16,1,0)))</f>
        <v>0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0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0</v>
      </c>
      <c r="BA17" s="22">
        <f>10000*(AS17+AU17)+(E16-F16+F20-E20)*100+(E16+F20)</f>
        <v>0</v>
      </c>
      <c r="BB17" s="22">
        <f>10000*(AT17+AU17)+(F20-E20+E18-F18)*100+(F20+E18)</f>
        <v>0</v>
      </c>
      <c r="BC17" s="24" t="s">
        <v>73</v>
      </c>
      <c r="BD17" s="23" t="s">
        <v>73</v>
      </c>
      <c r="BE17" s="25">
        <f>IF($AN17&gt;$AN18,-0.5,IF($AN18&gt;$AN17,0.5,IF(AW17,-0.5,IF(AV18,0.5,BU17))))</f>
        <v>0</v>
      </c>
      <c r="BF17" s="25">
        <f>IF($AN17&gt;$AN19,-0.5,IF($AN19&gt;$AN17,0.5,IF(AX17,-0.5,IF(AV19,0.5,BV17))))</f>
        <v>0</v>
      </c>
      <c r="BG17" s="26">
        <f>IF($AN17&gt;$AN20,-0.5,IF($AN20&gt;$AN17,0.5,IF(AY17,-0.5,IF(AV20,0.5,BW17))))</f>
        <v>0</v>
      </c>
      <c r="BH17" s="27" t="b">
        <f>AND(AND(AN17=AN18,AN18=AN19,AN19=AN20),AND(AO17=AO18,AO18=AO19,AO19=AO20),AND(AP17=AP18,AP18=AP19,AP19=AP20))</f>
        <v>1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0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 t="str">
        <f>IF(H18=0,"",IF(H18='Résultats officiels'!H18,1,""))</f>
        <v/>
      </c>
      <c r="C18" s="75" t="str">
        <f>IF(H18=0,"",IF(AND(H18='Résultats officiels'!H18,Base!E18='Résultats officiels'!E18,'Résultats officiels'!F18=Base!F18),1,""))</f>
        <v/>
      </c>
      <c r="D18" s="68" t="str">
        <f>D16</f>
        <v>Maroc</v>
      </c>
      <c r="E18" s="149"/>
      <c r="F18" s="149"/>
      <c r="G18" s="73" t="str">
        <f>D17</f>
        <v>Portugal</v>
      </c>
      <c r="H18" s="95">
        <f t="shared" si="0"/>
        <v>0</v>
      </c>
      <c r="I18" s="106">
        <f>AI18</f>
        <v>1</v>
      </c>
      <c r="J18" s="124" t="str">
        <f>INDEX(AM17:AM20,MATCH(AK18,$AL17:$AL20,0))</f>
        <v>Iran</v>
      </c>
      <c r="K18" s="108">
        <f>INDEX(AN17:AN20,MATCH(AK18,$AL17:$AL20,0))</f>
        <v>0</v>
      </c>
      <c r="L18" s="109">
        <f>INDEX(AO17:AO20,MATCH(AK18,$AL17:$AL20,0))</f>
        <v>0</v>
      </c>
      <c r="M18" s="108">
        <f>INDEX(AP17:AP20,MATCH(AK18,$AL17:$AL20,0))</f>
        <v>0</v>
      </c>
      <c r="N18" s="110">
        <f>INDEX(AQ17:AQ20,MATCH(AK18,$AL17:$AL20,0))</f>
        <v>0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officiels'!U23=Base!U18),"E",""))</f>
        <v/>
      </c>
      <c r="R18" s="98" t="str">
        <f>IF('Résultats officiels'!O18=0,"",IF(AND(U18='Résultats officiels'!U18,'Résultats officiels'!U19=Base!U19),"A",""))</f>
        <v/>
      </c>
      <c r="S18" s="286" t="str">
        <f>IF(O18=0,"",IF(AND(R18="A",O18='Résultats officiels'!O18),1,IF(AND(Base!R19="A",Base!O18='Résultats officiels'!O22),1,"")))</f>
        <v/>
      </c>
      <c r="T18" s="308" t="str">
        <f>IF(O18=0,"",IF(AND(R18="A",O18='Résultats officiels'!O18,V18='Résultats officiels'!V18,'Résultats officiels'!V19=Base!V19),1,IF(AND(Base!R19="A",Base!O18='Résultats officiels'!O22,Base!V18='Résultats officiels'!V23,'Résultats officiels'!V22=Base!V19),1,"")))</f>
        <v/>
      </c>
      <c r="U18" s="121" t="str">
        <f>IF(OR(I58&lt;2),"G1",T(J57))</f>
        <v>G1</v>
      </c>
      <c r="V18" s="150"/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1</v>
      </c>
      <c r="AJ18" s="18">
        <f>ROUND(AK18,0)</f>
        <v>2</v>
      </c>
      <c r="AK18" s="19">
        <f>MAX(MIN(AL17:AL19),MIN(AL17,AL18,AL20),MIN(AL17,AL19,AL20),MIN(AL18:AL20))</f>
        <v>2.46</v>
      </c>
      <c r="AL18" s="28">
        <f>SUM(BD18:BG18)+2.46</f>
        <v>2.46</v>
      </c>
      <c r="AM18" s="21" t="str">
        <f>G16</f>
        <v>Iran</v>
      </c>
      <c r="AN18" s="22">
        <f>SUM(AR18:AU18)</f>
        <v>0</v>
      </c>
      <c r="AO18" s="23">
        <f>F16+F19+E21</f>
        <v>0</v>
      </c>
      <c r="AP18" s="22">
        <f>E16+E19+F21</f>
        <v>0</v>
      </c>
      <c r="AQ18" s="24">
        <f>AO18-AP18</f>
        <v>0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0</v>
      </c>
      <c r="BA18" s="22">
        <f>10000*(AR18+AU18)+(F16-E16+F19-E19)*100+(F16+F19)</f>
        <v>0</v>
      </c>
      <c r="BB18" s="22" t="s">
        <v>73</v>
      </c>
      <c r="BC18" s="24">
        <f>10000*(AT18+AU18)+(F19-E19+E21-F21)*100+(F19+E21)</f>
        <v>0</v>
      </c>
      <c r="BD18" s="29">
        <f>-BE17</f>
        <v>0</v>
      </c>
      <c r="BE18" s="22" t="s">
        <v>73</v>
      </c>
      <c r="BF18" s="25">
        <f>IF($AN18&gt;$AN19,-0.5,IF($AN19&gt;$AN18,0.5,IF(AX18,-0.5,IF(AW19,0.5,BV18))))</f>
        <v>0</v>
      </c>
      <c r="BG18" s="26">
        <f>IF($AN18&gt;$AN20,-0.5,IF($AN20&gt;$AN18,0.5,IF(AY18,-0.5,IF(AW20,0.5,BW18))))</f>
        <v>0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 t="str">
        <f>IF(H19=0,"",IF(H19='Résultats officiels'!H19,1,""))</f>
        <v/>
      </c>
      <c r="C19" s="75" t="str">
        <f>IF(H19=0,"",IF(AND(H19='Résultats officiels'!H19,Base!E19='Résultats officiels'!E19,'Résultats officiels'!F19=Base!F19),1,""))</f>
        <v/>
      </c>
      <c r="D19" s="68" t="str">
        <f>G17</f>
        <v>Espagne</v>
      </c>
      <c r="E19" s="149"/>
      <c r="F19" s="149"/>
      <c r="G19" s="73" t="str">
        <f>G16</f>
        <v>Iran</v>
      </c>
      <c r="H19" s="95">
        <f t="shared" si="0"/>
        <v>0</v>
      </c>
      <c r="I19" s="106">
        <f>AI19</f>
        <v>1</v>
      </c>
      <c r="J19" s="68" t="str">
        <f>INDEX(AM17:AM20,MATCH(AK19,$AL17:$AL20,0))</f>
        <v>Portugal</v>
      </c>
      <c r="K19" s="111">
        <f>INDEX(AN17:AN20,MATCH(AK19,$AL17:$AL20,0))</f>
        <v>0</v>
      </c>
      <c r="L19" s="112">
        <f>INDEX(AO17:AO20,MATCH(AK19,$AL17:$AL20,0))</f>
        <v>0</v>
      </c>
      <c r="M19" s="111">
        <f>INDEX(AP17:AP20,MATCH(AK19,$AL17:$AL20,0))</f>
        <v>0</v>
      </c>
      <c r="N19" s="113">
        <f>INDEX(AQ17:AQ20,MATCH(AK19,$AL17:$AL20,0))</f>
        <v>0</v>
      </c>
      <c r="O19" s="293"/>
      <c r="P19" s="293"/>
      <c r="Q19" s="97" t="str">
        <f>IF(AND('Résultats officiels'!O18&gt;0,U19='Résultats officiels'!U19),"E",IF(AND('Résultats officiels'!O22&gt;0,'Résultats officiels'!U22=Base!U19),"E",""))</f>
        <v/>
      </c>
      <c r="R19" s="98" t="str">
        <f>IF('Résultats officiels'!O22=0,"",IF(AND(U18='Résultats officiels'!U23,'Résultats officiels'!U22=Base!U19),"A",""))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H2</v>
      </c>
      <c r="V19" s="151"/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1</v>
      </c>
      <c r="AJ19" s="18">
        <f>ROUND(AK19,0)</f>
        <v>2</v>
      </c>
      <c r="AK19" s="19">
        <f>MIN(MAX(AL17:AL19),MAX(AL17,AL18,AL20),MAX(AL17,AL19,AL20),MAX(AL18:AL20))</f>
        <v>2.4700000000000002</v>
      </c>
      <c r="AL19" s="28">
        <f>SUM(BD19:BG19)+2.47</f>
        <v>2.4700000000000002</v>
      </c>
      <c r="AM19" s="21" t="str">
        <f>D17</f>
        <v>Portugal</v>
      </c>
      <c r="AN19" s="22">
        <f>SUM(AR19:AU19)</f>
        <v>0</v>
      </c>
      <c r="AO19" s="23">
        <f>E17+F18+F21</f>
        <v>0</v>
      </c>
      <c r="AP19" s="22">
        <f>F17+E18+E21</f>
        <v>0</v>
      </c>
      <c r="AQ19" s="24">
        <f>AO19-AP19</f>
        <v>0</v>
      </c>
      <c r="AR19" s="22">
        <f>IF(ISBLANK(F18),0,IF(AT17=3,0,IF(AT17=1,1,3)))</f>
        <v>0</v>
      </c>
      <c r="AS19" s="22">
        <f>IF(ISBLANK(F21),0,IF(F21&gt;E21,3,IF(F21=E21,1,0)))</f>
        <v>0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0</v>
      </c>
      <c r="AW19" s="22" t="b">
        <f>10*(AQ18-AQ19)+AO18-AO19&lt;0</f>
        <v>0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0</v>
      </c>
      <c r="BA19" s="22" t="s">
        <v>73</v>
      </c>
      <c r="BB19" s="22">
        <f>10000*(AR19+AU19)+(E17-F17+F18-E18)*100+(E17+F18)</f>
        <v>0</v>
      </c>
      <c r="BC19" s="24">
        <f>10000*(AS19+AU19)+(E17-F17+F21-E21)*100+(E17+F21)</f>
        <v>0</v>
      </c>
      <c r="BD19" s="29">
        <f>-BF17</f>
        <v>0</v>
      </c>
      <c r="BE19" s="25">
        <f>-BF18</f>
        <v>0</v>
      </c>
      <c r="BF19" s="25" t="s">
        <v>73</v>
      </c>
      <c r="BG19" s="26">
        <f>IF($AN19&gt;$AN20,-0.5,IF($AN20&gt;$AN19,0.5,IF(AY19,-0.5,IF(AX20,0.5,BW19))))</f>
        <v>0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officiels'!H20,Base!E20='Résultats officiels'!E20,'Résultats officiels'!F20=Base!F20),1,""))</f>
        <v/>
      </c>
      <c r="D20" s="68" t="str">
        <f>G17</f>
        <v>Espagne</v>
      </c>
      <c r="E20" s="149"/>
      <c r="F20" s="149"/>
      <c r="G20" s="73" t="str">
        <f>D16</f>
        <v>Maroc</v>
      </c>
      <c r="H20" s="95">
        <f t="shared" si="0"/>
        <v>0</v>
      </c>
      <c r="I20" s="114">
        <f>AI20</f>
        <v>1</v>
      </c>
      <c r="J20" s="71" t="str">
        <f>INDEX(AM17:AM20,MATCH(AK20,$AL17:$AL20,0))</f>
        <v>Espagne</v>
      </c>
      <c r="K20" s="115">
        <f>INDEX(AN17:AN20,MATCH(AK20,$AL17:$AL20,0))</f>
        <v>0</v>
      </c>
      <c r="L20" s="116">
        <f>INDEX(AO17:AO20,MATCH(AK20,$AL17:$AL20,0))</f>
        <v>0</v>
      </c>
      <c r="M20" s="115">
        <f>INDEX(AP17:AP20,MATCH(AK20,$AL17:$AL20,0))</f>
        <v>0</v>
      </c>
      <c r="N20" s="117">
        <f>INDEX(AQ17:AQ20,MATCH(AK20,$AL17:$AL20,0))</f>
        <v>0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officiels'!U17=Base!U20),"E",""))</f>
        <v/>
      </c>
      <c r="R20" s="98" t="str">
        <f>IF('Résultats officiels'!O20=0,"",IF(AND(U20='Résultats officiels'!U20,'Résultats officiels'!U21=Base!U21),"A",""))</f>
        <v/>
      </c>
      <c r="S20" s="286" t="str">
        <f>IF(O20=0,"",IF(AND(R20="A",O20='Résultats officiels'!O20),1,IF(AND(Base!R21="A",Base!O20='Résultats officiels'!O16),1,"")))</f>
        <v/>
      </c>
      <c r="T20" s="308" t="str">
        <f>IF(O20=0,"",IF(AND(R20="A",O20='Résultats officiels'!O20,V20='Résultats officiels'!V20,'Résultats officiels'!V21=Base!V21),1,IF(AND(Base!R21="A",Base!O20='Résultats officiels'!O16,Base!V20='Résultats officiels'!V17,'Résultats officiels'!V16=Base!V21),1,"")))</f>
        <v/>
      </c>
      <c r="U20" s="121" t="str">
        <f>IF(OR(I50&lt;2),"F1",T(J49))</f>
        <v>F1</v>
      </c>
      <c r="V20" s="150"/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1</v>
      </c>
      <c r="AJ20" s="18">
        <f>ROUND(AK20,0)</f>
        <v>2</v>
      </c>
      <c r="AK20" s="19">
        <f>MAX(AL17:AL20)</f>
        <v>2.48</v>
      </c>
      <c r="AL20" s="30">
        <f>SUM(BD20:BG20)+2.48</f>
        <v>2.48</v>
      </c>
      <c r="AM20" s="31" t="str">
        <f>G17</f>
        <v>Espagne</v>
      </c>
      <c r="AN20" s="27">
        <f>SUM(AR20:AU20)</f>
        <v>0</v>
      </c>
      <c r="AO20" s="32">
        <f>F17+E19+E20</f>
        <v>0</v>
      </c>
      <c r="AP20" s="27">
        <f>E17+F19+F20</f>
        <v>0</v>
      </c>
      <c r="AQ20" s="33">
        <f>AO20-AP20</f>
        <v>0</v>
      </c>
      <c r="AR20" s="27">
        <f>IF(ISBLANK(E20),0,IF(AU17=3,0,IF(AU17=1,1,3)))</f>
        <v>0</v>
      </c>
      <c r="AS20" s="27">
        <f>IF(ISBLANK(E19),0,IF(AU18=3,0,IF(AU18=1,1,3)))</f>
        <v>0</v>
      </c>
      <c r="AT20" s="27">
        <f>IF(ISBLANK(F17),0,IF(AU19=3,0,IF(AU19=1,1,3)))</f>
        <v>0</v>
      </c>
      <c r="AU20" s="27" t="s">
        <v>73</v>
      </c>
      <c r="AV20" s="32" t="b">
        <f>10*(AQ17-AQ20)+AO17-AO20&lt;0</f>
        <v>0</v>
      </c>
      <c r="AW20" s="27" t="b">
        <f>10*(AQ18-AQ20)+AO18-AO20&lt;0</f>
        <v>0</v>
      </c>
      <c r="AX20" s="27" t="b">
        <f>10*(AQ19-AQ20)+AO19-AO20&lt;0</f>
        <v>0</v>
      </c>
      <c r="AY20" s="33" t="s">
        <v>73</v>
      </c>
      <c r="AZ20" s="32" t="s">
        <v>73</v>
      </c>
      <c r="BA20" s="27">
        <f>10000*(AR20+AS20)+(E19-F19+E20-F20)*100+(E19+E20)</f>
        <v>0</v>
      </c>
      <c r="BB20" s="27">
        <f>10000*(AR20+AT20)+(E20-F20+F17-E17)*100+(E20+F17)</f>
        <v>0</v>
      </c>
      <c r="BC20" s="33">
        <f>10000*(AS20+AT20)+(E19-F19+F17-E17)*100+(E19+F17)</f>
        <v>0</v>
      </c>
      <c r="BD20" s="34">
        <f>-BG17</f>
        <v>0</v>
      </c>
      <c r="BE20" s="35">
        <f>-BG18</f>
        <v>0</v>
      </c>
      <c r="BF20" s="35">
        <f>-BG19</f>
        <v>0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officiels'!H21,Base!E21='Résultats officiels'!E21,'Résultats officiels'!F21=Base!F21),1,""))</f>
        <v/>
      </c>
      <c r="D21" s="71" t="str">
        <f>G16</f>
        <v>Iran</v>
      </c>
      <c r="E21" s="149"/>
      <c r="F21" s="149"/>
      <c r="G21" s="74" t="str">
        <f>D17</f>
        <v>Portugal</v>
      </c>
      <c r="H21" s="95">
        <f t="shared" si="0"/>
        <v>0</v>
      </c>
      <c r="I21" s="118"/>
      <c r="J21" s="119" t="str">
        <f>IF(OR(I19&lt;3,I18&lt;2),"TIRAGE AU SORT !!!"," ")</f>
        <v>TIRAGE AU SORT !!!</v>
      </c>
      <c r="K21" s="179"/>
      <c r="L21" s="179"/>
      <c r="M21" s="179"/>
      <c r="N21" s="179"/>
      <c r="O21" s="293"/>
      <c r="P21" s="293"/>
      <c r="Q21" s="97" t="str">
        <f>IF(AND('Résultats officiels'!O20&gt;0,U21='Résultats officiels'!U21),"E",IF(AND('Résultats officiels'!O16&gt;0,'Résultats officiels'!U16=Base!U21),"E",""))</f>
        <v/>
      </c>
      <c r="R21" s="98" t="str">
        <f>IF('Résultats officiels'!O16=0,"",IF(AND(U20='Résultats officiels'!U17,'Résultats officiels'!U16=Base!U21),"A",""))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E2</v>
      </c>
      <c r="V21" s="151"/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8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officiels'!U19=Base!U22),"E",""))</f>
        <v/>
      </c>
      <c r="R22" s="98" t="str">
        <f>IF('Résultats officiels'!O22=0,"",IF(AND(U22='Résultats officiels'!U22,'Résultats officiels'!U23=Base!U23),"A",""))</f>
        <v/>
      </c>
      <c r="S22" s="286" t="str">
        <f>IF(O22=0,"",IF(AND(R22="A",O22='Résultats officiels'!O22),1,IF(AND(Base!R23="A",Base!O22='Résultats officiels'!O18),1,"")))</f>
        <v/>
      </c>
      <c r="T22" s="308" t="str">
        <f>IF(O22=0,"",IF(AND(R22="A",O22='Résultats officiels'!O22,V22='Résultats officiels'!V22,'Résultats officiels'!V23=Base!V23),1,IF(AND(Base!R23="A",Base!O22='Résultats officiels'!O18,Base!V22='Résultats officiels'!V19,'Résultats officiels'!V18=Base!V23),1,"")))</f>
        <v/>
      </c>
      <c r="U22" s="121" t="str">
        <f>IF(OR(I66&lt;2),"H1",T(J65))</f>
        <v>H1</v>
      </c>
      <c r="V22" s="150"/>
      <c r="W22" s="100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8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officiels'!U18=Base!U23),"E",""))</f>
        <v/>
      </c>
      <c r="R23" s="98" t="str">
        <f>IF('Résultats officiels'!O18=0,"",IF(AND(U22='Résultats officiels'!U19,'Résultats officiels'!U18=Base!U23),"A",""))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G2</v>
      </c>
      <c r="V23" s="151"/>
      <c r="W23" s="100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 t="str">
        <f>IF(H24=0,"",IF(H24='Résultats officiels'!H24,1,""))</f>
        <v/>
      </c>
      <c r="C24" s="75" t="str">
        <f>IF(H24=0,"",IF(AND(H24='Résultats officiels'!H24,Base!E24='Résultats officiels'!E24,'Résultats officiels'!F24=Base!F24),1,""))</f>
        <v/>
      </c>
      <c r="D24" s="67" t="s">
        <v>88</v>
      </c>
      <c r="E24" s="149"/>
      <c r="F24" s="149"/>
      <c r="G24" s="72" t="s">
        <v>76</v>
      </c>
      <c r="H24" s="95">
        <f t="shared" si="0"/>
        <v>0</v>
      </c>
      <c r="I24" s="178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officiels'!H25,Base!E25='Résultats officiels'!E25,'Résultats officiels'!F25=Base!F25),1,""))</f>
        <v/>
      </c>
      <c r="D25" s="68" t="s">
        <v>125</v>
      </c>
      <c r="E25" s="149"/>
      <c r="F25" s="149"/>
      <c r="G25" s="73" t="s">
        <v>126</v>
      </c>
      <c r="H25" s="95">
        <f t="shared" si="0"/>
        <v>0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0</v>
      </c>
      <c r="L25" s="104">
        <f>INDEX(AO25:AO28,MATCH(AK25,$AL25:$AL28,0))</f>
        <v>0</v>
      </c>
      <c r="M25" s="103">
        <f>INDEX(AP25:AP28,MATCH(AK25,$AL25:$AL28,0))</f>
        <v>0</v>
      </c>
      <c r="N25" s="123">
        <f>INDEX(AQ25:AQ28,MATCH(AK25,$AL25:$AL28,0))</f>
        <v>0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2</v>
      </c>
      <c r="AK25" s="19">
        <f>MIN(AL25:AL28)</f>
        <v>2.4500000000000002</v>
      </c>
      <c r="AL25" s="20">
        <f>SUM(BD25:BG25)+2.45</f>
        <v>2.4500000000000002</v>
      </c>
      <c r="AM25" s="21" t="str">
        <f>D24</f>
        <v>France</v>
      </c>
      <c r="AN25" s="22">
        <f>SUM(AR25:AU25)</f>
        <v>0</v>
      </c>
      <c r="AO25" s="23">
        <f>E24+E26+F28</f>
        <v>0</v>
      </c>
      <c r="AP25" s="22">
        <f>F24+F26+E28</f>
        <v>0</v>
      </c>
      <c r="AQ25" s="24">
        <f>AO25-AP25</f>
        <v>0</v>
      </c>
      <c r="AR25" s="22" t="s">
        <v>73</v>
      </c>
      <c r="AS25" s="22">
        <f>IF(ISBLANK(E24),0,IF(E24&gt;F24,3,IF(E24=F24,1,0)))</f>
        <v>0</v>
      </c>
      <c r="AT25" s="22">
        <f>IF(ISBLANK(E26),0,IF(E26&gt;F26,3,IF(E26=F26,1,0)))</f>
        <v>0</v>
      </c>
      <c r="AU25" s="22">
        <f>IF(ISBLANK(F28),0,IF(F28&gt;E28,3,IF(F28=E28,1,0)))</f>
        <v>0</v>
      </c>
      <c r="AV25" s="23" t="s">
        <v>73</v>
      </c>
      <c r="AW25" s="22" t="b">
        <f>(10*(AQ25-AQ26)+AO25-AO26&gt;0)</f>
        <v>0</v>
      </c>
      <c r="AX25" s="22" t="b">
        <f>10*(AQ25-AQ27)+AO25-AO27&gt;0</f>
        <v>0</v>
      </c>
      <c r="AY25" s="24" t="b">
        <f>10*(AQ25-AQ28)+AO25-AO28&gt;0</f>
        <v>0</v>
      </c>
      <c r="AZ25" s="23">
        <f>10000*(AS25+AT25)+(E26-F26+E24-F24)*100+(E26+E24)</f>
        <v>0</v>
      </c>
      <c r="BA25" s="22">
        <f>10000*(AS25+AU25)+(E24-F24+F28-E28)*100+(E24+F28)</f>
        <v>0</v>
      </c>
      <c r="BB25" s="22">
        <f>10000*(AT25+AU25)+(F28-E28+E26-F26)*100+(F28+E26)</f>
        <v>0</v>
      </c>
      <c r="BC25" s="24" t="s">
        <v>73</v>
      </c>
      <c r="BD25" s="23" t="s">
        <v>73</v>
      </c>
      <c r="BE25" s="25">
        <f>IF($AN25&gt;$AN26,-0.5,IF($AN26&gt;$AN25,0.5,IF(AW25,-0.5,IF(AV26,0.5,BU25))))</f>
        <v>0</v>
      </c>
      <c r="BF25" s="25">
        <f>IF($AN25&gt;$AN27,-0.5,IF($AN27&gt;$AN25,0.5,IF(AX25,-0.5,IF(AV27,0.5,BV25))))</f>
        <v>0</v>
      </c>
      <c r="BG25" s="26">
        <f>IF($AN25&gt;$AN28,-0.5,IF($AN28&gt;$AN25,0.5,IF(AY25,-0.5,IF(AV28,0.5,BW25))))</f>
        <v>0</v>
      </c>
      <c r="BH25" s="27" t="b">
        <f>AND(AND(AN25=AN26,AN26=AN27,AN27=AN28),AND(AO25=AO26,AO26=AO27,AO27=AO28),AND(AP25=AP26,AP26=AP27,AP27=AP28))</f>
        <v>1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0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 t="str">
        <f>IF(H26=0,"",IF(H26='Résultats officiels'!H26,1,""))</f>
        <v/>
      </c>
      <c r="C26" s="75" t="str">
        <f>IF(H26=0,"",IF(AND(H26='Résultats officiels'!H26,Base!E26='Résultats officiels'!E26,'Résultats officiels'!F26=Base!F26),1,""))</f>
        <v/>
      </c>
      <c r="D26" s="68" t="str">
        <f>D24</f>
        <v>France</v>
      </c>
      <c r="E26" s="149"/>
      <c r="F26" s="149"/>
      <c r="G26" s="73" t="str">
        <f>D25</f>
        <v>Pérou</v>
      </c>
      <c r="H26" s="95">
        <f t="shared" si="0"/>
        <v>0</v>
      </c>
      <c r="I26" s="106">
        <f>AI26</f>
        <v>1</v>
      </c>
      <c r="J26" s="124" t="str">
        <f>INDEX(AM25:AM28,MATCH(AK26,$AL25:$AL28,0))</f>
        <v>Australie</v>
      </c>
      <c r="K26" s="108">
        <f>INDEX(AN25:AN28,MATCH(AK26,$AL25:$AL28,0))</f>
        <v>0</v>
      </c>
      <c r="L26" s="109">
        <f>INDEX(AO25:AO28,MATCH(AK26,$AL25:$AL28,0))</f>
        <v>0</v>
      </c>
      <c r="M26" s="108">
        <f>INDEX(AP25:AP28,MATCH(AK26,$AL25:$AL28,0))</f>
        <v>0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officiels'!U28=Base!U26),"E",""))</f>
        <v/>
      </c>
      <c r="R26" s="98" t="str">
        <f>IF('Résultats officiels'!O26=0,"",IF(AND(U26='Résultats officiels'!U26,'Résultats officiels'!U27=Base!U27),"A",""))</f>
        <v/>
      </c>
      <c r="S26" s="286" t="str">
        <f>IF(O26=0,"",IF(AND(R26="A",O26='Résultats officiels'!O26),1,IF(AND(Base!R27="A",Base!O26='Résultats officiels'!O28),1,"")))</f>
        <v/>
      </c>
      <c r="T26" s="287" t="str">
        <f>IF(O26=0,"",IF(AND(R26="A",O26='Résultats officiels'!O26,V26='Résultats officiels'!V26,'Résultats officiels'!V27=Base!V27),1,IF(AND(Base!R27="A",Base!O26='Résultats officiels'!O28,Base!V26='Résultats officiels'!V28,'Résultats officiels'!V29=Base!V27),1,"")))</f>
        <v/>
      </c>
      <c r="U26" s="125" t="str">
        <f>IF(100*V8+W8&gt;100*V9+W9,U8,IF(100*V8+W8&lt;100*V9+W9,U9,CONCATENATE(U8," ou ",U9)))</f>
        <v>A1 ou B2</v>
      </c>
      <c r="V26" s="150"/>
      <c r="W26" s="100"/>
      <c r="X26" s="95">
        <f>IF(100*V8+W8&gt;100*V9+W9,1,IF(100*V8+W8&lt;100*V9+W9,1,0))</f>
        <v>0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1</v>
      </c>
      <c r="AJ26" s="18">
        <f>ROUND(AK26,0)</f>
        <v>2</v>
      </c>
      <c r="AK26" s="19">
        <f>MAX(MIN(AL25:AL27),MIN(AL25,AL26,AL28),MIN(AL25,AL27,AL28),MIN(AL26:AL28))</f>
        <v>2.46</v>
      </c>
      <c r="AL26" s="28">
        <f>SUM(BD26:BG26)+2.46</f>
        <v>2.46</v>
      </c>
      <c r="AM26" s="21" t="str">
        <f>G24</f>
        <v>Australie</v>
      </c>
      <c r="AN26" s="22">
        <f>SUM(AR26:AU26)</f>
        <v>0</v>
      </c>
      <c r="AO26" s="23">
        <f>F24+F27+E29</f>
        <v>0</v>
      </c>
      <c r="AP26" s="22">
        <f>E24+E27+F29</f>
        <v>0</v>
      </c>
      <c r="AQ26" s="24">
        <f>AO26-AP26</f>
        <v>0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0</v>
      </c>
      <c r="BA26" s="22">
        <f>10000*(AR26+AU26)+(F24-E24+F27-E27)*100+(F24+F27)</f>
        <v>0</v>
      </c>
      <c r="BB26" s="22" t="s">
        <v>73</v>
      </c>
      <c r="BC26" s="24">
        <f>10000*(AT26+AU26)+(F27-E27+E29-F29)*100+(F27+E29)</f>
        <v>0</v>
      </c>
      <c r="BD26" s="29">
        <f>-BE25</f>
        <v>0</v>
      </c>
      <c r="BE26" s="22" t="s">
        <v>73</v>
      </c>
      <c r="BF26" s="25">
        <f>IF($AN26&gt;$AN27,-0.5,IF($AN27&gt;$AN26,0.5,IF(AX26,-0.5,IF(AW27,0.5,BV26))))</f>
        <v>0</v>
      </c>
      <c r="BG26" s="26">
        <f>IF($AN26&gt;$AN28,-0.5,IF($AN28&gt;$AN26,0.5,IF(AY26,-0.5,IF(AW28,0.5,BW26))))</f>
        <v>0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officiels'!H27,Base!E27='Résultats officiels'!E27,'Résultats officiels'!F27=Base!F27),1,""))</f>
        <v/>
      </c>
      <c r="D27" s="68" t="str">
        <f>G25</f>
        <v>Danemark</v>
      </c>
      <c r="E27" s="149"/>
      <c r="F27" s="149"/>
      <c r="G27" s="73" t="str">
        <f>G24</f>
        <v>Australie</v>
      </c>
      <c r="H27" s="95">
        <f t="shared" si="0"/>
        <v>0</v>
      </c>
      <c r="I27" s="106">
        <f>AI27</f>
        <v>1</v>
      </c>
      <c r="J27" s="68" t="str">
        <f>INDEX(AM25:AM28,MATCH(AK27,$AL25:$AL28,0))</f>
        <v>Pérou</v>
      </c>
      <c r="K27" s="111">
        <f>INDEX(AN25:AN28,MATCH(AK27,$AL25:$AL28,0))</f>
        <v>0</v>
      </c>
      <c r="L27" s="112">
        <f>INDEX(AO25:AO28,MATCH(AK27,$AL25:$AL28,0))</f>
        <v>0</v>
      </c>
      <c r="M27" s="111">
        <f>INDEX(AP25:AP28,MATCH(AK27,$AL25:$AL28,0))</f>
        <v>0</v>
      </c>
      <c r="N27" s="113">
        <f>INDEX(AQ25:AQ28,MATCH(AK27,$AL25:$AL28,0))</f>
        <v>0</v>
      </c>
      <c r="O27" s="293"/>
      <c r="P27" s="293"/>
      <c r="Q27" s="97" t="str">
        <f>IF(AND('Résultats officiels'!O26&gt;0,U27='Résultats officiels'!U27),"E",IF(AND('Résultats officiels'!O28&gt;0,'Résultats officiels'!U29=Base!U27),"E",""))</f>
        <v/>
      </c>
      <c r="R27" s="98" t="str">
        <f>IF('Résultats officiels'!O28=0,"",IF(AND(U26='Résultats officiels'!U28,'Résultats officiels'!U29=Base!U27),"A",""))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C1 ou D2</v>
      </c>
      <c r="V27" s="151"/>
      <c r="W27" s="100"/>
      <c r="X27" s="95">
        <f>IF(100*V10+W10&gt;100*V11+W11,1,IF(100*V10+W10&lt;100*V11+W11,1,0))</f>
        <v>0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1</v>
      </c>
      <c r="AJ27" s="18">
        <f>ROUND(AK27,0)</f>
        <v>2</v>
      </c>
      <c r="AK27" s="19">
        <f>MIN(MAX(AL25:AL27),MAX(AL25,AL26,AL28),MAX(AL25,AL27,AL28),MAX(AL26:AL28))</f>
        <v>2.4700000000000002</v>
      </c>
      <c r="AL27" s="28">
        <f>SUM(BD27:BG27)+2.47</f>
        <v>2.4700000000000002</v>
      </c>
      <c r="AM27" s="21" t="str">
        <f>D25</f>
        <v>Pérou</v>
      </c>
      <c r="AN27" s="22">
        <f>SUM(AR27:AU27)</f>
        <v>0</v>
      </c>
      <c r="AO27" s="23">
        <f>E25+F26+F29</f>
        <v>0</v>
      </c>
      <c r="AP27" s="22">
        <f>F25+E26+E29</f>
        <v>0</v>
      </c>
      <c r="AQ27" s="24">
        <f>AO27-AP27</f>
        <v>0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0</v>
      </c>
      <c r="BA27" s="22" t="s">
        <v>73</v>
      </c>
      <c r="BB27" s="22">
        <f>10000*(AR27+AU27)+(E25-F25+F26-E26)*100+(E25+F26)</f>
        <v>0</v>
      </c>
      <c r="BC27" s="24">
        <f>10000*(AS27+AU27)+(E25-F25+F29-E29)*100+(E25+F29)</f>
        <v>0</v>
      </c>
      <c r="BD27" s="29">
        <f>-BF25</f>
        <v>0</v>
      </c>
      <c r="BE27" s="25">
        <f>-BF26</f>
        <v>0</v>
      </c>
      <c r="BF27" s="25" t="s">
        <v>73</v>
      </c>
      <c r="BG27" s="26">
        <f>IF($AN27&gt;$AN28,-0.5,IF($AN28&gt;$AN27,0.5,IF(AY27,-0.5,IF(AX28,0.5,BW27))))</f>
        <v>0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officiels'!H28,Base!E28='Résultats officiels'!E28,'Résultats officiels'!F28=Base!F28),1,""))</f>
        <v/>
      </c>
      <c r="D28" s="68" t="str">
        <f>G25</f>
        <v>Danemark</v>
      </c>
      <c r="E28" s="149"/>
      <c r="F28" s="149"/>
      <c r="G28" s="73" t="str">
        <f>D24</f>
        <v>France</v>
      </c>
      <c r="H28" s="95">
        <f t="shared" si="0"/>
        <v>0</v>
      </c>
      <c r="I28" s="114">
        <f>AI28</f>
        <v>1</v>
      </c>
      <c r="J28" s="71" t="str">
        <f>INDEX(AM25:AM28,MATCH(AK28,$AL25:$AL28,0))</f>
        <v>Danemark</v>
      </c>
      <c r="K28" s="115">
        <f>INDEX(AN25:AN28,MATCH(AK28,$AL25:$AL28,0))</f>
        <v>0</v>
      </c>
      <c r="L28" s="116">
        <f>INDEX(AO25:AO28,MATCH(AK28,$AL25:$AL28,0))</f>
        <v>0</v>
      </c>
      <c r="M28" s="115">
        <f>INDEX(AP25:AP28,MATCH(AK28,$AL25:$AL28,0))</f>
        <v>0</v>
      </c>
      <c r="N28" s="117">
        <f>INDEX(AQ25:AQ28,MATCH(AK28,$AL25:$AL28,0))</f>
        <v>0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officiels'!U26=Base!U28),"E",""))</f>
        <v/>
      </c>
      <c r="R28" s="98" t="str">
        <f>IF('Résultats officiels'!O28=0,"",IF(AND(U28='Résultats officiels'!U28,'Résultats officiels'!U29=Base!U29),"A",""))</f>
        <v/>
      </c>
      <c r="S28" s="286" t="str">
        <f>IF(O28=0,"",IF(AND(R28="A",O28='Résultats officiels'!O28),1,IF(AND(Base!R29="A",Base!O28='Résultats officiels'!O26),1,"")))</f>
        <v/>
      </c>
      <c r="T28" s="287" t="str">
        <f>IF(O28=0,"",IF(AND(R28="A",O28='Résultats officiels'!O28,V28='Résultats officiels'!V28,'Résultats officiels'!V29=Base!V29),1,IF(AND(Base!R29="A",Base!O28='Résultats officiels'!O26,Base!V28='Résultats officiels'!V26,'Résultats officiels'!V27=Base!V29),1,"")))</f>
        <v/>
      </c>
      <c r="U28" s="125" t="str">
        <f>IF(100*V12+W12&gt;100*V13+W13,U12,IF(100*V12+W12&lt;100*V13+W13,U13,CONCATENATE(U12," ou ",U13)))</f>
        <v>B1 ou A2</v>
      </c>
      <c r="V28" s="150"/>
      <c r="W28" s="100"/>
      <c r="X28" s="95">
        <f>IF(100*V12+W12&gt;100*V13+W13,1,IF(100*V12+W12&lt;100*V13+W13,1,0))</f>
        <v>0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1</v>
      </c>
      <c r="AJ28" s="18">
        <f>ROUND(AK28,0)</f>
        <v>2</v>
      </c>
      <c r="AK28" s="19">
        <f>MAX(AL25:AL28)</f>
        <v>2.48</v>
      </c>
      <c r="AL28" s="30">
        <f>SUM(BD28:BG28)+2.48</f>
        <v>2.48</v>
      </c>
      <c r="AM28" s="31" t="str">
        <f>G25</f>
        <v>Danemark</v>
      </c>
      <c r="AN28" s="27">
        <f>SUM(AR28:AU28)</f>
        <v>0</v>
      </c>
      <c r="AO28" s="32">
        <f>F25+E27+E28</f>
        <v>0</v>
      </c>
      <c r="AP28" s="27">
        <f>E25+F27+F28</f>
        <v>0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0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0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0</v>
      </c>
      <c r="BB28" s="27">
        <f>10000*(AR28+AT28)+(E28-F28+F25-E25)*100+(E28+F25)</f>
        <v>0</v>
      </c>
      <c r="BC28" s="33">
        <f>10000*(AS28+AT28)+(E27-F27+F25-E25)*100+(E27+F25)</f>
        <v>0</v>
      </c>
      <c r="BD28" s="34">
        <f>-BG25</f>
        <v>0</v>
      </c>
      <c r="BE28" s="35">
        <f>-BG26</f>
        <v>0</v>
      </c>
      <c r="BF28" s="35">
        <f>-BG27</f>
        <v>0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officiels'!H29,Base!E29='Résultats officiels'!E29,'Résultats officiels'!F29=Base!F29),1,""))</f>
        <v/>
      </c>
      <c r="D29" s="71" t="str">
        <f>G24</f>
        <v>Australie</v>
      </c>
      <c r="E29" s="149"/>
      <c r="F29" s="149"/>
      <c r="G29" s="74" t="str">
        <f>D25</f>
        <v>Pérou</v>
      </c>
      <c r="H29" s="95">
        <f t="shared" si="0"/>
        <v>0</v>
      </c>
      <c r="I29" s="118"/>
      <c r="J29" s="119" t="str">
        <f>IF(OR(I27&lt;3,I26&lt;2),"TIRAGE AU SORT !!!"," ")</f>
        <v>TIRAGE AU SORT !!!</v>
      </c>
      <c r="K29" s="179"/>
      <c r="L29" s="179"/>
      <c r="M29" s="179"/>
      <c r="N29" s="179"/>
      <c r="O29" s="293"/>
      <c r="P29" s="293"/>
      <c r="Q29" s="97" t="str">
        <f>IF(AND('Résultats officiels'!O28&gt;0,U29='Résultats officiels'!U29),"E",IF(AND('Résultats officiels'!O26&gt;0,'Résultats officiels'!U27=Base!U29),"E",""))</f>
        <v/>
      </c>
      <c r="R29" s="98" t="str">
        <f>IF('Résultats officiels'!O26=0,"",IF(AND(U28='Résultats officiels'!U26,'Résultats officiels'!U27=Base!U29),"A",""))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D1 ou C2</v>
      </c>
      <c r="V29" s="151"/>
      <c r="W29" s="100"/>
      <c r="X29" s="95">
        <f>IF(100*V14+W14&gt;100*V15+W15,1,IF(100*V14+W14&lt;100*V15+W15,1,0))</f>
        <v>0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8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officiels'!U32=Base!U30),"E",""))</f>
        <v/>
      </c>
      <c r="R30" s="98" t="str">
        <f>IF('Résultats officiels'!O30=0,"",IF(AND(U30='Résultats officiels'!U30,'Résultats officiels'!U31=Base!U31),"A",""))</f>
        <v/>
      </c>
      <c r="S30" s="286" t="str">
        <f>IF(O30=0,"",IF(AND(R30="A",O30='Résultats officiels'!O30),1,IF(AND(Base!R31="A",Base!O30='Résultats officiels'!O32),1,"")))</f>
        <v/>
      </c>
      <c r="T30" s="287" t="str">
        <f>IF(O30=0,"",IF(AND(R30="A",O30='Résultats officiels'!O30,V30='Résultats officiels'!V30,'Résultats officiels'!V31=Base!V31),1,IF(AND(Base!R31="A",Base!O30='Résultats officiels'!O32,Base!V30='Résultats officiels'!V32,'Résultats officiels'!V33=Base!V31),1,"")))</f>
        <v/>
      </c>
      <c r="U30" s="125" t="str">
        <f>IF(100*V16+W16&gt;100*V17+W17,U16,IF(100*V16+W16&lt;100*V17+W17,U17,CONCATENATE(U16," ou ",U17)))</f>
        <v>E1 ou F2</v>
      </c>
      <c r="V30" s="150"/>
      <c r="W30" s="100"/>
      <c r="X30" s="95">
        <f>IF(100*V16+W16&gt;100*V17+W17,1,IF(100*V16+W16&lt;100*V17+W17,1,0))</f>
        <v>0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8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officiels'!U33=Base!U31),"E",""))</f>
        <v/>
      </c>
      <c r="R31" s="98" t="str">
        <f>IF('Résultats officiels'!O32=0,"",IF(AND(U30='Résultats officiels'!U32,'Résultats officiels'!U33=Base!U31),"A",""))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G1 ou H2</v>
      </c>
      <c r="V31" s="151"/>
      <c r="W31" s="100"/>
      <c r="X31" s="95">
        <f>IF(100*V18+W18&gt;100*V19+W19,1,IF(100*V18+W18&lt;100*V19+W19,1,0))</f>
        <v>0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officiels'!H32,Base!E32='Résultats officiels'!E32,'Résultats officiels'!F32=Base!F32),1,""))</f>
        <v/>
      </c>
      <c r="D32" s="67" t="s">
        <v>94</v>
      </c>
      <c r="E32" s="217"/>
      <c r="F32" s="217"/>
      <c r="G32" s="72" t="s">
        <v>127</v>
      </c>
      <c r="H32" s="95">
        <f t="shared" si="0"/>
        <v>0</v>
      </c>
      <c r="I32" s="178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officiels'!U30=Base!U32),"E",""))</f>
        <v/>
      </c>
      <c r="R32" s="98" t="str">
        <f>IF('Résultats officiels'!O32=0,"",IF(AND(U32='Résultats officiels'!U32,'Résultats officiels'!U33=Base!U33),"A",""))</f>
        <v/>
      </c>
      <c r="S32" s="286" t="str">
        <f>IF(O32=0,"",IF(AND(R32="A",O32='Résultats officiels'!O32),1,IF(AND(Base!R33="A",Base!O32='Résultats officiels'!O30),1,"")))</f>
        <v/>
      </c>
      <c r="T32" s="287" t="str">
        <f>IF(O32=0,"",IF(AND(R32="A",O32='Résultats officiels'!O32,V32='Résultats officiels'!V32,'Résultats officiels'!V33=Base!V33),1,IF(AND(Base!R33="A",Base!O32='Résultats officiels'!O30,Base!V32='Résultats officiels'!V30,'Résultats officiels'!V31=Base!V33),1,"")))</f>
        <v/>
      </c>
      <c r="U32" s="125" t="str">
        <f>IF(100*V20+W20&gt;100*V21+W21,U20,IF(100*V20+W20&lt;100*V21+W21,U21,CONCATENATE(U20," ou ",U21)))</f>
        <v>F1 ou E2</v>
      </c>
      <c r="V32" s="150"/>
      <c r="W32" s="100"/>
      <c r="X32" s="95">
        <f>IF(100*V20+W20&gt;100*V21+W21,1,IF(100*V20+W20&lt;100*V21+W21,1,0))</f>
        <v>0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officiels'!H33,Base!E33='Résultats officiels'!E33,'Résultats officiels'!F33=Base!F33),1,""))</f>
        <v/>
      </c>
      <c r="D33" s="68" t="s">
        <v>37</v>
      </c>
      <c r="E33" s="217"/>
      <c r="F33" s="217"/>
      <c r="G33" s="73" t="s">
        <v>97</v>
      </c>
      <c r="H33" s="95">
        <f t="shared" si="0"/>
        <v>0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0</v>
      </c>
      <c r="L33" s="104">
        <f>INDEX(AO33:AO36,MATCH(AK33,$AL33:$AL36,0))</f>
        <v>0</v>
      </c>
      <c r="M33" s="103">
        <f>INDEX(AP33:AP36,MATCH(AK33,$AL33:$AL36,0))</f>
        <v>0</v>
      </c>
      <c r="N33" s="123">
        <f>INDEX(AQ33:AQ36,MATCH(AK33,$AL33:$AL36,0))</f>
        <v>0</v>
      </c>
      <c r="O33" s="293"/>
      <c r="P33" s="293"/>
      <c r="Q33" s="97" t="str">
        <f>IF(AND('Résultats officiels'!O32&gt;0,U33='Résultats officiels'!U33),"E",IF(AND('Résultats officiels'!O30&gt;0,'Résultats officiels'!U31=Base!U33),"E",""))</f>
        <v/>
      </c>
      <c r="R33" s="98" t="str">
        <f>IF('Résultats officiels'!O30=0,"",IF(AND(U32='Résultats officiels'!U30,'Résultats officiels'!U31=Base!U33),"A",""))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H1 ou G2</v>
      </c>
      <c r="V33" s="151"/>
      <c r="W33" s="100"/>
      <c r="X33" s="95">
        <f>IF(100*V22+W22&gt;100*V23+W23,1,IF(100*V22+W22&lt;100*V23+W23,1,0))</f>
        <v>0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2</v>
      </c>
      <c r="AK33" s="19">
        <f>MIN(AL33:AL36)</f>
        <v>2.4500000000000002</v>
      </c>
      <c r="AL33" s="20">
        <f>SUM(BD33:BG33)+2.45</f>
        <v>2.4500000000000002</v>
      </c>
      <c r="AM33" s="21" t="str">
        <f>D32</f>
        <v>Argentine</v>
      </c>
      <c r="AN33" s="22">
        <f>SUM(AR33:AU33)</f>
        <v>0</v>
      </c>
      <c r="AO33" s="23">
        <f>E32+E34+F36</f>
        <v>0</v>
      </c>
      <c r="AP33" s="22">
        <f>F32+F34+E36</f>
        <v>0</v>
      </c>
      <c r="AQ33" s="24">
        <f>AO33-AP33</f>
        <v>0</v>
      </c>
      <c r="AR33" s="22" t="s">
        <v>73</v>
      </c>
      <c r="AS33" s="22">
        <f>IF(ISBLANK(E32),0,IF(E32&gt;F32,3,IF(E32=F32,1,0)))</f>
        <v>0</v>
      </c>
      <c r="AT33" s="22">
        <f>IF(ISBLANK(E34),0,IF(E34&gt;F34,3,IF(E34=F34,1,0)))</f>
        <v>0</v>
      </c>
      <c r="AU33" s="22">
        <f>IF(ISBLANK(F36),0,IF(F36&gt;E36,3,IF(F36=E36,1,0)))</f>
        <v>0</v>
      </c>
      <c r="AV33" s="23" t="s">
        <v>73</v>
      </c>
      <c r="AW33" s="22" t="b">
        <f>(10*(AQ33-AQ34)+AO33-AO34&gt;0)</f>
        <v>0</v>
      </c>
      <c r="AX33" s="22" t="b">
        <f>10*(AQ33-AQ35)+AO33-AO35&gt;0</f>
        <v>0</v>
      </c>
      <c r="AY33" s="24" t="b">
        <f>10*(AQ33-AQ36)+AO33-AO36&gt;0</f>
        <v>0</v>
      </c>
      <c r="AZ33" s="23">
        <f>10000*(AS33+AT33)+(E34-F34+E32-F32)*100+(E34+E32)</f>
        <v>0</v>
      </c>
      <c r="BA33" s="22">
        <f>10000*(AS33+AU33)+(E32-F32+F36-E36)*100+(E32+F36)</f>
        <v>0</v>
      </c>
      <c r="BB33" s="22">
        <f>10000*(AT33+AU33)+(F36-E36+E34-F34)*100+(F36+E34)</f>
        <v>0</v>
      </c>
      <c r="BC33" s="24" t="s">
        <v>73</v>
      </c>
      <c r="BD33" s="23" t="s">
        <v>73</v>
      </c>
      <c r="BE33" s="25">
        <f>IF($AN33&gt;$AN34,-0.5,IF($AN34&gt;$AN33,0.5,IF(AW33,-0.5,IF(AV34,0.5,BU33))))</f>
        <v>0</v>
      </c>
      <c r="BF33" s="25">
        <f>IF($AN33&gt;$AN35,-0.5,IF($AN35&gt;$AN33,0.5,IF(AX33,-0.5,IF(AV35,0.5,BV33))))</f>
        <v>0</v>
      </c>
      <c r="BG33" s="26">
        <f>IF($AN33&gt;$AN36,-0.5,IF($AN36&gt;$AN33,0.5,IF(AY33,-0.5,IF(AV36,0.5,BW33))))</f>
        <v>0</v>
      </c>
      <c r="BH33" s="27" t="b">
        <f>AND(AND(AN33=AN34,AN34=AN35,AN35=AN36),AND(AO33=AO34,AO34=AO35,AO35=AO36),AND(AP33=AP34,AP34=AP35,AP35=AP36))</f>
        <v>1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0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officiels'!H34,Base!E34='Résultats officiels'!E34,'Résultats officiels'!F34=Base!F34),1,""))</f>
        <v/>
      </c>
      <c r="D34" s="68" t="str">
        <f>D32</f>
        <v>Argentine</v>
      </c>
      <c r="E34" s="149"/>
      <c r="F34" s="149"/>
      <c r="G34" s="73" t="str">
        <f>D33</f>
        <v>Croatie</v>
      </c>
      <c r="H34" s="95">
        <f t="shared" si="0"/>
        <v>0</v>
      </c>
      <c r="I34" s="106">
        <f>AI34</f>
        <v>1</v>
      </c>
      <c r="J34" s="124" t="str">
        <f>INDEX(AM33:AM36,MATCH(AK34,$AL33:$AL36,0))</f>
        <v>Islande</v>
      </c>
      <c r="K34" s="108">
        <f>INDEX(AN33:AN36,MATCH(AK34,$AL33:$AL36,0))</f>
        <v>0</v>
      </c>
      <c r="L34" s="109">
        <f>INDEX(AO33:AO36,MATCH(AK34,$AL33:$AL36,0))</f>
        <v>0</v>
      </c>
      <c r="M34" s="108">
        <f>INDEX(AP33:AP36,MATCH(AK34,$AL33:$AL36,0))</f>
        <v>0</v>
      </c>
      <c r="N34" s="110">
        <f>INDEX(AQ33:AQ36,MATCH(AK34,$AL33:$AL36,0))</f>
        <v>0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1</v>
      </c>
      <c r="AJ34" s="18">
        <f>ROUND(AK34,0)</f>
        <v>2</v>
      </c>
      <c r="AK34" s="19">
        <f>MAX(MIN(AL33:AL35),MIN(AL33,AL34,AL36),MIN(AL33,AL35,AL36),MIN(AL34:AL36))</f>
        <v>2.46</v>
      </c>
      <c r="AL34" s="28">
        <f>SUM(BD34:BG34)+2.46</f>
        <v>2.46</v>
      </c>
      <c r="AM34" s="21" t="str">
        <f>G32</f>
        <v>Islande</v>
      </c>
      <c r="AN34" s="22">
        <f>SUM(AR34:AU34)</f>
        <v>0</v>
      </c>
      <c r="AO34" s="23">
        <f>F32+F35+E37</f>
        <v>0</v>
      </c>
      <c r="AP34" s="22">
        <f>E32+E35+F37</f>
        <v>0</v>
      </c>
      <c r="AQ34" s="24">
        <f>AO34-AP34</f>
        <v>0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0</v>
      </c>
      <c r="BA34" s="22">
        <f>10000*(AR34+AU34)+(F32-E32+F35-E35)*100+(F32+F35)</f>
        <v>0</v>
      </c>
      <c r="BB34" s="22" t="s">
        <v>73</v>
      </c>
      <c r="BC34" s="24">
        <f>10000*(AT34+AU34)+(F35-E35+E37-F37)*100+(F35+E37)</f>
        <v>0</v>
      </c>
      <c r="BD34" s="29">
        <f>-BE33</f>
        <v>0</v>
      </c>
      <c r="BE34" s="22" t="s">
        <v>73</v>
      </c>
      <c r="BF34" s="25">
        <f>IF($AN34&gt;$AN35,-0.5,IF($AN35&gt;$AN34,0.5,IF(AX34,-0.5,IF(AW35,0.5,BV34))))</f>
        <v>0</v>
      </c>
      <c r="BG34" s="26">
        <f>IF($AN34&gt;$AN36,-0.5,IF($AN36&gt;$AN34,0.5,IF(AY34,-0.5,IF(AW36,0.5,BW34))))</f>
        <v>0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officiels'!H35,Base!E35='Résultats officiels'!E35,'Résultats officiels'!F35=Base!F35),1,""))</f>
        <v/>
      </c>
      <c r="D35" s="68" t="str">
        <f>G33</f>
        <v>Nigéria</v>
      </c>
      <c r="E35" s="149"/>
      <c r="F35" s="149"/>
      <c r="G35" s="73" t="str">
        <f>G32</f>
        <v>Islande</v>
      </c>
      <c r="H35" s="95">
        <f t="shared" si="0"/>
        <v>0</v>
      </c>
      <c r="I35" s="106">
        <f>AI35</f>
        <v>1</v>
      </c>
      <c r="J35" s="68" t="str">
        <f>INDEX(AM33:AM36,MATCH(AK35,$AL33:$AL36,0))</f>
        <v>Croatie</v>
      </c>
      <c r="K35" s="111">
        <f>INDEX(AN33:AN36,MATCH(AK35,$AL33:$AL36,0))</f>
        <v>0</v>
      </c>
      <c r="L35" s="112">
        <f>INDEX(AO33:AO36,MATCH(AK35,$AL33:$AL36,0))</f>
        <v>0</v>
      </c>
      <c r="M35" s="111">
        <f>INDEX(AP33:AP36,MATCH(AK35,$AL33:$AL36,0))</f>
        <v>0</v>
      </c>
      <c r="N35" s="113">
        <f>INDEX(AQ33:AQ36,MATCH(AK35,$AL33:$AL36,0))</f>
        <v>0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1</v>
      </c>
      <c r="AJ35" s="18">
        <f>ROUND(AK35,0)</f>
        <v>2</v>
      </c>
      <c r="AK35" s="19">
        <f>MIN(MAX(AL33:AL35),MAX(AL33,AL34,AL36),MAX(AL33,AL35,AL36),MAX(AL34:AL36))</f>
        <v>2.4700000000000002</v>
      </c>
      <c r="AL35" s="28">
        <f>SUM(BD35:BG35)+2.47</f>
        <v>2.4700000000000002</v>
      </c>
      <c r="AM35" s="21" t="str">
        <f>D33</f>
        <v>Croatie</v>
      </c>
      <c r="AN35" s="22">
        <f>SUM(AR35:AU35)</f>
        <v>0</v>
      </c>
      <c r="AO35" s="23">
        <f>E33+F34+F37</f>
        <v>0</v>
      </c>
      <c r="AP35" s="22">
        <f>F33+E34+E37</f>
        <v>0</v>
      </c>
      <c r="AQ35" s="24">
        <f>AO35-AP35</f>
        <v>0</v>
      </c>
      <c r="AR35" s="22">
        <f>IF(ISBLANK(F34),0,IF(AT33=3,0,IF(AT33=1,1,3)))</f>
        <v>0</v>
      </c>
      <c r="AS35" s="22">
        <f>IF(ISBLANK(F37),0,IF(F37&gt;E37,3,IF(F37=E37,1,0)))</f>
        <v>0</v>
      </c>
      <c r="AT35" s="22" t="s">
        <v>73</v>
      </c>
      <c r="AU35" s="22">
        <f>IF(ISBLANK(E33),0,IF(E33&gt;F33,3,IF(E33=F33,1,0)))</f>
        <v>0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0</v>
      </c>
      <c r="BA35" s="22" t="s">
        <v>73</v>
      </c>
      <c r="BB35" s="22">
        <f>10000*(AR35+AU35)+(E33-F33+F34-E34)*100+(E33+F34)</f>
        <v>0</v>
      </c>
      <c r="BC35" s="24">
        <f>10000*(AS35+AU35)+(E33-F33+F37-E37)*100+(E33+F37)</f>
        <v>0</v>
      </c>
      <c r="BD35" s="29">
        <f>-BF33</f>
        <v>0</v>
      </c>
      <c r="BE35" s="25">
        <f>-BF34</f>
        <v>0</v>
      </c>
      <c r="BF35" s="25" t="s">
        <v>73</v>
      </c>
      <c r="BG35" s="26">
        <f>IF($AN35&gt;$AN36,-0.5,IF($AN36&gt;$AN35,0.5,IF(AY35,-0.5,IF(AX36,0.5,BW35))))</f>
        <v>0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 t="str">
        <f>IF(H36=0,"",IF(H36='Résultats officiels'!H36,1,""))</f>
        <v/>
      </c>
      <c r="C36" s="75" t="str">
        <f>IF(H36=0,"",IF(AND(H36='Résultats officiels'!H36,Base!E36='Résultats officiels'!E36,'Résultats officiels'!F36=Base!F36),1,""))</f>
        <v/>
      </c>
      <c r="D36" s="68" t="str">
        <f>G33</f>
        <v>Nigéria</v>
      </c>
      <c r="E36" s="149"/>
      <c r="F36" s="149"/>
      <c r="G36" s="73" t="str">
        <f>D32</f>
        <v>Argentine</v>
      </c>
      <c r="H36" s="95">
        <f t="shared" si="0"/>
        <v>0</v>
      </c>
      <c r="I36" s="114">
        <f>AI36</f>
        <v>1</v>
      </c>
      <c r="J36" s="71" t="str">
        <f>INDEX(AM33:AM36,MATCH(AK36,$AL33:$AL36,0))</f>
        <v>Nigéria</v>
      </c>
      <c r="K36" s="115">
        <f>INDEX(AN33:AN36,MATCH(AK36,$AL33:$AL36,0))</f>
        <v>0</v>
      </c>
      <c r="L36" s="116">
        <f>INDEX(AO33:AO36,MATCH(AK36,$AL33:$AL36,0))</f>
        <v>0</v>
      </c>
      <c r="M36" s="115">
        <f>INDEX(AP33:AP36,MATCH(AK36,$AL33:$AL36,0))</f>
        <v>0</v>
      </c>
      <c r="N36" s="117">
        <f>INDEX(AQ33:AQ36,MATCH(AK36,$AL33:$AL36,0))</f>
        <v>0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officiels'!U38=Base!U36),"E",""))</f>
        <v/>
      </c>
      <c r="R36" s="98" t="str">
        <f>IF('Résultats officiels'!O36=0,"",IF(AND(U36='Résultats officiels'!U36,'Résultats officiels'!U37=Base!U37),"A",""))</f>
        <v/>
      </c>
      <c r="S36" s="286" t="str">
        <f>IF(O36=0,"",IF(AND(R36="A",O36='Résultats officiels'!O36),1,IF(AND(Base!R37="A",Base!O36='Résultats officiels'!O38),1,"")))</f>
        <v/>
      </c>
      <c r="T36" s="297" t="str">
        <f>IF(O36=0,"",IF(AND(R36="A",O36='Résultats officiels'!O36,V36='Résultats officiels'!V36,'Résultats officiels'!V37=Base!V37),1,IF(AND(Base!R37="A",Base!O36='Résultats officiels'!O38,Base!V36='Résultats officiels'!V38,'Résultats officiels'!V39=Base!V37),1,"")))</f>
        <v/>
      </c>
      <c r="U36" s="128" t="str">
        <f>IF(100*V26+W26&gt;100*V27+W27,U26,IF(100*V26+W26&lt;100*V27+W27,U27,IF(X27*X26=1,"-",CONCATENATE(U26," ou ",U27))))</f>
        <v>A1 ou B2 ou C1 ou D2</v>
      </c>
      <c r="V36" s="150"/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1</v>
      </c>
      <c r="AJ36" s="18">
        <f>ROUND(AK36,0)</f>
        <v>2</v>
      </c>
      <c r="AK36" s="19">
        <f>MAX(AL33:AL36)</f>
        <v>2.48</v>
      </c>
      <c r="AL36" s="30">
        <f>SUM(BD36:BG36)+2.48</f>
        <v>2.48</v>
      </c>
      <c r="AM36" s="31" t="str">
        <f>G33</f>
        <v>Nigéria</v>
      </c>
      <c r="AN36" s="27">
        <f>SUM(AR36:AU36)</f>
        <v>0</v>
      </c>
      <c r="AO36" s="32">
        <f>F33+E35+E36</f>
        <v>0</v>
      </c>
      <c r="AP36" s="27">
        <f>E33+F35+F36</f>
        <v>0</v>
      </c>
      <c r="AQ36" s="33">
        <f>AO36-AP36</f>
        <v>0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0</v>
      </c>
      <c r="BB36" s="27">
        <f>10000*(AR36+AT36)+(E36-F36+F33-E33)*100+(E36+F33)</f>
        <v>0</v>
      </c>
      <c r="BC36" s="33">
        <f>10000*(AS36+AT36)+(E35-F35+F33-E33)*100+(E35+F33)</f>
        <v>0</v>
      </c>
      <c r="BD36" s="34">
        <f>-BG33</f>
        <v>0</v>
      </c>
      <c r="BE36" s="35">
        <f>-BG34</f>
        <v>0</v>
      </c>
      <c r="BF36" s="35">
        <f>-BG35</f>
        <v>0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officiels'!H37,Base!E37='Résultats officiels'!E37,'Résultats officiels'!F37=Base!F37),1,""))</f>
        <v/>
      </c>
      <c r="D37" s="71" t="str">
        <f>G32</f>
        <v>Islande</v>
      </c>
      <c r="E37" s="149"/>
      <c r="F37" s="149"/>
      <c r="G37" s="74" t="str">
        <f>D33</f>
        <v>Croatie</v>
      </c>
      <c r="H37" s="95">
        <f t="shared" si="0"/>
        <v>0</v>
      </c>
      <c r="I37" s="118"/>
      <c r="J37" s="119" t="str">
        <f>IF(OR(I35&lt;3,I34&lt;2),"TIRAGE AU SORT !!!"," ")</f>
        <v>TIRAGE AU SORT !!!</v>
      </c>
      <c r="K37" s="179"/>
      <c r="L37" s="179"/>
      <c r="M37" s="179"/>
      <c r="N37" s="179"/>
      <c r="O37" s="293"/>
      <c r="P37" s="293"/>
      <c r="Q37" s="97" t="str">
        <f>IF(AND('Résultats officiels'!O36&gt;0,U37='Résultats officiels'!U37),"E",IF(AND('Résultats officiels'!O38&gt;0,'Résultats officiels'!U39=Base!U37),"E",""))</f>
        <v/>
      </c>
      <c r="R37" s="98" t="str">
        <f>IF('Résultats officiels'!O38=0,"",IF(AND(U36='Résultats officiels'!U38,'Résultats officiels'!U39=Base!U37),"A",""))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B1 ou A2 ou D1 ou C2</v>
      </c>
      <c r="V37" s="151"/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8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officiels'!U36=Base!U38),"E",""))</f>
        <v/>
      </c>
      <c r="R38" s="98" t="str">
        <f>IF('Résultats officiels'!O38=0,"",IF(AND(U38='Résultats officiels'!U38,'Résultats officiels'!U39=Base!U39),"A",""))</f>
        <v/>
      </c>
      <c r="S38" s="286" t="str">
        <f>IF(O38=0,"",IF(AND(R38="A",O38='Résultats officiels'!O38),1,IF(AND(Base!R39="A",Base!O38='Résultats officiels'!O36),1,"")))</f>
        <v/>
      </c>
      <c r="T38" s="297" t="str">
        <f>IF(O38=0,"",IF(AND(R38="A",O38='Résultats officiels'!O38,V38='Résultats officiels'!V38,'Résultats officiels'!V39=Base!V39),1,IF(AND(Base!R39="A",Base!O38='Résultats officiels'!O36,Base!V38='Résultats officiels'!V36,'Résultats officiels'!V37=Base!V39),1,"")))</f>
        <v/>
      </c>
      <c r="U38" s="125" t="str">
        <f>IF(100*V28+W28&gt;100*V29+W29,U28,IF(100*V28+W28&lt;100*V29+W29,U29,IF(X30*X31=1,"-",CONCATENATE(U28," ou ",U29))))</f>
        <v>B1 ou A2 ou D1 ou C2</v>
      </c>
      <c r="V38" s="150"/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8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officiels'!U37=Base!U39),"E",""))</f>
        <v/>
      </c>
      <c r="R39" s="98" t="str">
        <f>IF('Résultats officiels'!O36=0,"",IF(AND(U38='Résultats officiels'!U36,'Résultats officiels'!U37=Base!U39),"A",""))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F1 ou E2 ou H1 ou G2</v>
      </c>
      <c r="V39" s="151"/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officiels'!H40,Base!E40='Résultats officiels'!E40,'Résultats officiels'!F40=Base!F40),1,""))</f>
        <v/>
      </c>
      <c r="D40" s="67" t="s">
        <v>83</v>
      </c>
      <c r="E40" s="217"/>
      <c r="F40" s="217"/>
      <c r="G40" s="72" t="s">
        <v>128</v>
      </c>
      <c r="H40" s="95">
        <f t="shared" si="0"/>
        <v>0</v>
      </c>
      <c r="I40" s="178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officiels'!H41,Base!E41='Résultats officiels'!E41,'Résultats officiels'!F41=Base!F41),1,""))</f>
        <v/>
      </c>
      <c r="D41" s="68" t="s">
        <v>36</v>
      </c>
      <c r="E41" s="217"/>
      <c r="F41" s="217"/>
      <c r="G41" s="73" t="s">
        <v>87</v>
      </c>
      <c r="H41" s="95">
        <f t="shared" si="0"/>
        <v>0</v>
      </c>
      <c r="I41" s="101">
        <f>AI41</f>
        <v>1</v>
      </c>
      <c r="J41" s="122" t="str">
        <f>INDEX(AM41:AM44,MATCH(AK41,$AL41:$AL44,0))</f>
        <v>Costa Rica</v>
      </c>
      <c r="K41" s="103">
        <f>INDEX(AN41:AN44,MATCH(AK41,$AL41:$AL44,0))</f>
        <v>0</v>
      </c>
      <c r="L41" s="104">
        <f>INDEX(AO41:AO44,MATCH(AK41,$AL41:$AL44,0))</f>
        <v>0</v>
      </c>
      <c r="M41" s="103">
        <f>INDEX(AP41:AP44,MATCH(AK41,$AL41:$AL44,0))</f>
        <v>0</v>
      </c>
      <c r="N41" s="123">
        <f>INDEX(AQ41:AQ44,MATCH(AK41,$AL41:$AL44,0))</f>
        <v>0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2</v>
      </c>
      <c r="AK41" s="19">
        <f>MIN(AL41:AL44)</f>
        <v>2.4500000000000002</v>
      </c>
      <c r="AL41" s="20">
        <f>SUM(BD41:BG41)+2.45</f>
        <v>2.4500000000000002</v>
      </c>
      <c r="AM41" s="21" t="str">
        <f>D40</f>
        <v>Costa Rica</v>
      </c>
      <c r="AN41" s="22">
        <f>SUM(AR41:AU41)</f>
        <v>0</v>
      </c>
      <c r="AO41" s="23">
        <f>E40+E42+F44</f>
        <v>0</v>
      </c>
      <c r="AP41" s="22">
        <f>F40+F42+E44</f>
        <v>0</v>
      </c>
      <c r="AQ41" s="24">
        <f>AO41-AP41</f>
        <v>0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0</v>
      </c>
      <c r="BA41" s="22">
        <f>10000*(AS41+AU41)+(E40-F40+F44-E44)*100+(E40+F44)</f>
        <v>0</v>
      </c>
      <c r="BB41" s="22">
        <f>10000*(AT41+AU41)+(F44-E44+E42-F42)*100+(F44+E42)</f>
        <v>0</v>
      </c>
      <c r="BC41" s="24" t="s">
        <v>73</v>
      </c>
      <c r="BD41" s="23" t="s">
        <v>73</v>
      </c>
      <c r="BE41" s="25">
        <f>IF($AN41&gt;$AN42,-0.5,IF($AN42&gt;$AN41,0.5,IF(AW41,-0.5,IF(AV42,0.5,BU41))))</f>
        <v>0</v>
      </c>
      <c r="BF41" s="25">
        <f>IF($AN41&gt;$AN43,-0.5,IF($AN43&gt;$AN41,0.5,IF(AX41,-0.5,IF(AV43,0.5,BV41))))</f>
        <v>0</v>
      </c>
      <c r="BG41" s="26">
        <f>IF($AN41&gt;$AN44,-0.5,IF($AN44&gt;$AN41,0.5,IF(AY41,-0.5,IF(AV44,0.5,BW41))))</f>
        <v>0</v>
      </c>
      <c r="BH41" s="27" t="b">
        <f>AND(AND(AN41=AN42,AN42=AN43,AN43=AN44),AND(AO41=AO42,AO42=AO43,AO43=AO44),AND(AP41=AP42,AP42=AP43,AP43=AP44))</f>
        <v>1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0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 t="str">
        <f>IF(H42=0,"",IF(H42='Résultats officiels'!H42,1,""))</f>
        <v/>
      </c>
      <c r="C42" s="75" t="str">
        <f>IF(H42=0,"",IF(AND(H42='Résultats officiels'!H42,Base!E42='Résultats officiels'!E42,'Résultats officiels'!F42=Base!F42),1,""))</f>
        <v/>
      </c>
      <c r="D42" s="68" t="str">
        <f>D40</f>
        <v>Costa Rica</v>
      </c>
      <c r="E42" s="149"/>
      <c r="F42" s="149"/>
      <c r="G42" s="73" t="str">
        <f>D41</f>
        <v>Brésil</v>
      </c>
      <c r="H42" s="95">
        <f t="shared" si="0"/>
        <v>0</v>
      </c>
      <c r="I42" s="106">
        <f>AI42</f>
        <v>1</v>
      </c>
      <c r="J42" s="124" t="str">
        <f>INDEX(AM41:AM44,MATCH(AK42,$AL41:$AL44,0))</f>
        <v>Serbie</v>
      </c>
      <c r="K42" s="108">
        <f>INDEX(AN41:AN44,MATCH(AK42,$AL41:$AL44,0))</f>
        <v>0</v>
      </c>
      <c r="L42" s="109">
        <f>INDEX(AO41:AO44,MATCH(AK42,$AL41:$AL44,0))</f>
        <v>0</v>
      </c>
      <c r="M42" s="108">
        <f>INDEX(AP41:AP44,MATCH(AK42,$AL41:$AL44,0))</f>
        <v>0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1</v>
      </c>
      <c r="AJ42" s="18">
        <f>ROUND(AK42,0)</f>
        <v>2</v>
      </c>
      <c r="AK42" s="19">
        <f>MAX(MIN(AL41:AL43),MIN(AL41,AL42,AL44),MIN(AL41,AL43,AL44),MIN(AL42:AL44))</f>
        <v>2.46</v>
      </c>
      <c r="AL42" s="28">
        <f>SUM(BD42:BG42)+2.46</f>
        <v>2.46</v>
      </c>
      <c r="AM42" s="21" t="str">
        <f>G40</f>
        <v>Serbie</v>
      </c>
      <c r="AN42" s="22">
        <f>SUM(AR42:AU42)</f>
        <v>0</v>
      </c>
      <c r="AO42" s="23">
        <f>F40+F43+E45</f>
        <v>0</v>
      </c>
      <c r="AP42" s="22">
        <f>E40+E43+F45</f>
        <v>0</v>
      </c>
      <c r="AQ42" s="24">
        <f>AO42-AP42</f>
        <v>0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0</v>
      </c>
      <c r="BA42" s="22">
        <f>10000*(AR42+AU42)+(F40-E40+F43-E43)*100+(F40+F43)</f>
        <v>0</v>
      </c>
      <c r="BB42" s="22" t="s">
        <v>73</v>
      </c>
      <c r="BC42" s="24">
        <f>10000*(AT42+AU42)+(F43-E43+E45-F45)*100+(F43+E45)</f>
        <v>0</v>
      </c>
      <c r="BD42" s="29">
        <f>-BE41</f>
        <v>0</v>
      </c>
      <c r="BE42" s="22" t="s">
        <v>73</v>
      </c>
      <c r="BF42" s="25">
        <f>IF($AN42&gt;$AN43,-0.5,IF($AN43&gt;$AN42,0.5,IF(AX42,-0.5,IF(AW43,0.5,BV42))))</f>
        <v>0</v>
      </c>
      <c r="BG42" s="26">
        <f>IF($AN42&gt;$AN44,-0.5,IF($AN44&gt;$AN42,0.5,IF(AY42,-0.5,IF(AW44,0.5,BW42))))</f>
        <v>0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officiels'!H43,Base!E43='Résultats officiels'!E43,'Résultats officiels'!F43=Base!F43),1,""))</f>
        <v/>
      </c>
      <c r="D43" s="68" t="str">
        <f>G41</f>
        <v>Suisse</v>
      </c>
      <c r="E43" s="149"/>
      <c r="F43" s="149"/>
      <c r="G43" s="73" t="str">
        <f>G40</f>
        <v>Serbie</v>
      </c>
      <c r="H43" s="95">
        <f t="shared" si="0"/>
        <v>0</v>
      </c>
      <c r="I43" s="106">
        <f>AI43</f>
        <v>1</v>
      </c>
      <c r="J43" s="68" t="str">
        <f>INDEX(AM41:AM44,MATCH(AK43,$AL41:$AL44,0))</f>
        <v>Brésil</v>
      </c>
      <c r="K43" s="111">
        <f>INDEX(AN41:AN44,MATCH(AK43,$AL41:$AL44,0))</f>
        <v>0</v>
      </c>
      <c r="L43" s="112">
        <f>INDEX(AO41:AO44,MATCH(AK43,$AL41:$AL44,0))</f>
        <v>0</v>
      </c>
      <c r="M43" s="111">
        <f>INDEX(AP41:AP44,MATCH(AK43,$AL41:$AL44,0))</f>
        <v>0</v>
      </c>
      <c r="N43" s="113">
        <f>INDEX(AQ41:AQ44,MATCH(AK43,$AL41:$AL44,0))</f>
        <v>0</v>
      </c>
      <c r="O43" s="173"/>
      <c r="P43" s="173"/>
      <c r="Q43" s="97" t="str">
        <f>IF(AND('Résultats officiels'!O41&gt;0,U43='Résultats officiels'!U43),"E",IF(AND('Résultats officiels'!O41&gt;0,'Résultats officiels'!U44=Base!U43),"E",""))</f>
        <v/>
      </c>
      <c r="R43" s="98" t="str">
        <f>IF('Résultats officiels'!O41=0,"",IF(AND(U43='Résultats officiels'!U43,'Résultats officiels'!U44=Base!U44),"A",""))</f>
        <v/>
      </c>
      <c r="S43" s="286" t="str">
        <f>IF(O41=0,"",IF(AND(R43="A",O41='Résultats officiels'!O41),1,IF(AND(Base!R44="A",Base!O41='Résultats officiels'!O41),1,"")))</f>
        <v/>
      </c>
      <c r="T43" s="287" t="str">
        <f>IF(O41=0,"",IF(AND(R43="A",O41='Résultats officiels'!O41,V43='Résultats officiels'!V43,'Résultats officiels'!V44=Base!V44),1,IF(AND(Base!R44="A",Base!O41='Résultats officiels'!O41,Base!V43='Résultats officiels'!V44,'Résultats officiels'!V43=Base!V44),1,"")))</f>
        <v/>
      </c>
      <c r="U43" s="125" t="str">
        <f>IF(100*V36+W36&gt;100*V37+W37,U36,IF(100*V36+W36&lt;100*V37+W37,U37," - "))</f>
        <v xml:space="preserve"> - </v>
      </c>
      <c r="V43" s="150"/>
      <c r="W43" s="100"/>
      <c r="X43" s="147" t="str">
        <f>IF(AND('Résultats officiels'!X41&gt;0,AA43='Résultats officiels'!AA43),"E",IF(AND('Résultats officiels'!X41&gt;0,'Résultats officiels'!AA44=Base!AA43),"E",""))</f>
        <v/>
      </c>
      <c r="Y43" s="286" t="str">
        <f>IF(X41=0,"",IF(AND(X45="A",X41='Résultats officiels'!X41),1,IF(AND(X46="A",Base!X41='Résultats officiels'!X41),1,"")))</f>
        <v/>
      </c>
      <c r="Z43" s="287" t="str">
        <f>IF(X41=0,"",IF(AND(X45="A",X41='Résultats officiels'!X41,AB43='Résultats officiels'!AB43,'Résultats officiels'!AB44=Base!AB44),1,IF(AND(Base!X46="A",Base!X41='Résultats officiels'!X41,Base!AB43='Résultats officiels'!AB44,'Résultats officiels'!AB43=Base!AB44),1,"")))</f>
        <v/>
      </c>
      <c r="AA43" s="100" t="str">
        <f>IF(100*V36+W36&gt;100*V37+W37,U37,IF(100*V36+W36&lt;100*V37+W37,U36," - "))</f>
        <v xml:space="preserve"> - </v>
      </c>
      <c r="AB43" s="149"/>
      <c r="AC43" s="100"/>
      <c r="AD43" s="80"/>
      <c r="AE43" s="80"/>
      <c r="AF43" s="1"/>
      <c r="AG43" s="1"/>
      <c r="AH43" s="1"/>
      <c r="AI43" s="17">
        <f>IF(ROUND(AK43,0)=ROUND(AK42,0),AI42,3)</f>
        <v>1</v>
      </c>
      <c r="AJ43" s="18">
        <f>ROUND(AK43,0)</f>
        <v>2</v>
      </c>
      <c r="AK43" s="19">
        <f>MIN(MAX(AL41:AL43),MAX(AL41,AL42,AL44),MAX(AL41,AL43,AL44),MAX(AL42:AL44))</f>
        <v>2.4700000000000002</v>
      </c>
      <c r="AL43" s="28">
        <f>SUM(BD43:BG43)+2.47</f>
        <v>2.4700000000000002</v>
      </c>
      <c r="AM43" s="21" t="str">
        <f>D41</f>
        <v>Brésil</v>
      </c>
      <c r="AN43" s="22">
        <f>SUM(AR43:AU43)</f>
        <v>0</v>
      </c>
      <c r="AO43" s="23">
        <f>E41+F42+F45</f>
        <v>0</v>
      </c>
      <c r="AP43" s="22">
        <f>F41+E42+E45</f>
        <v>0</v>
      </c>
      <c r="AQ43" s="24">
        <f>AO43-AP43</f>
        <v>0</v>
      </c>
      <c r="AR43" s="22">
        <f>IF(ISBLANK(F42),0,IF(AT41=3,0,IF(AT41=1,1,3)))</f>
        <v>0</v>
      </c>
      <c r="AS43" s="22">
        <f>IF(ISBLANK(F45),0,IF(F45&gt;E45,3,IF(F45=E45,1,0)))</f>
        <v>0</v>
      </c>
      <c r="AT43" s="22" t="s">
        <v>73</v>
      </c>
      <c r="AU43" s="22">
        <f>IF(ISBLANK(E41),0,IF(E41&gt;F41,3,IF(E41=F41,1,0)))</f>
        <v>0</v>
      </c>
      <c r="AV43" s="23" t="b">
        <f>10*(AQ41-AQ43)+AO41-AO43&lt;0</f>
        <v>0</v>
      </c>
      <c r="AW43" s="22" t="b">
        <f>10*(AQ42-AQ43)+AO42-AO43&lt;0</f>
        <v>0</v>
      </c>
      <c r="AX43" s="22" t="s">
        <v>73</v>
      </c>
      <c r="AY43" s="24" t="b">
        <f>10*(AQ43-AQ44)+AO43-AO44&gt;0</f>
        <v>0</v>
      </c>
      <c r="AZ43" s="23">
        <f>10000*(AR43+AS43)+(F42-E42+F45-E45)*100+(F42+F45)</f>
        <v>0</v>
      </c>
      <c r="BA43" s="22" t="s">
        <v>73</v>
      </c>
      <c r="BB43" s="22">
        <f>10000*(AR43+AU43)+(E41-F41+F42-E42)*100+(E41+F42)</f>
        <v>0</v>
      </c>
      <c r="BC43" s="24">
        <f>10000*(AS43+AU43)+(E41-F41+F45-E45)*100+(E41+F45)</f>
        <v>0</v>
      </c>
      <c r="BD43" s="29">
        <f>-BF41</f>
        <v>0</v>
      </c>
      <c r="BE43" s="25">
        <f>-BF42</f>
        <v>0</v>
      </c>
      <c r="BF43" s="25" t="s">
        <v>73</v>
      </c>
      <c r="BG43" s="26">
        <f>IF($AN43&gt;$AN44,-0.5,IF($AN44&gt;$AN43,0.5,IF(AY43,-0.5,IF(AX44,0.5,BW43))))</f>
        <v>0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officiels'!H44,Base!E44='Résultats officiels'!E44,'Résultats officiels'!F44=Base!F44),1,""))</f>
        <v/>
      </c>
      <c r="D44" s="68" t="str">
        <f>G41</f>
        <v>Suisse</v>
      </c>
      <c r="E44" s="149"/>
      <c r="F44" s="149"/>
      <c r="G44" s="73" t="str">
        <f>D40</f>
        <v>Costa Rica</v>
      </c>
      <c r="H44" s="95">
        <f t="shared" si="0"/>
        <v>0</v>
      </c>
      <c r="I44" s="114">
        <f>AI44</f>
        <v>1</v>
      </c>
      <c r="J44" s="71" t="str">
        <f>INDEX(AM41:AM44,MATCH(AK44,$AL41:$AL44,0))</f>
        <v>Suisse</v>
      </c>
      <c r="K44" s="115">
        <f>INDEX(AN41:AN44,MATCH(AK44,$AL41:$AL44,0))</f>
        <v>0</v>
      </c>
      <c r="L44" s="116">
        <f>INDEX(AO41:AO44,MATCH(AK44,$AL41:$AL44,0))</f>
        <v>0</v>
      </c>
      <c r="M44" s="115">
        <f>INDEX(AP41:AP44,MATCH(AK44,$AL41:$AL44,0))</f>
        <v>0</v>
      </c>
      <c r="N44" s="117">
        <f>INDEX(AQ41:AQ44,MATCH(AK44,$AL41:$AL44,0))</f>
        <v>0</v>
      </c>
      <c r="O44" s="173"/>
      <c r="P44" s="173"/>
      <c r="Q44" s="97" t="str">
        <f>IF(AND('Résultats officiels'!O41&gt;0,U44='Résultats officiels'!U44),"E",IF(AND('Résultats officiels'!O41&gt;0,'Résultats officiels'!U43=Base!U44),"E",""))</f>
        <v/>
      </c>
      <c r="R44" s="98" t="str">
        <f>IF('Résultats officiels'!O41=0,"",IF(AND(U43='Résultats officiels'!U44,'Résultats officiels'!U43=Base!U44),"A",""))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 xml:space="preserve"> - </v>
      </c>
      <c r="V44" s="151"/>
      <c r="W44" s="100"/>
      <c r="X44" s="147" t="str">
        <f>IF(AND('Résultats officiels'!X41&gt;0,AA44='Résultats officiels'!AA44),"E",IF(AND('Résultats officiels'!X41&gt;0,'Résultats officiels'!AA43=Base!AA44),"E",""))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 xml:space="preserve"> - </v>
      </c>
      <c r="AB44" s="151"/>
      <c r="AC44" s="100"/>
      <c r="AD44" s="80"/>
      <c r="AE44" s="80"/>
      <c r="AF44" s="1"/>
      <c r="AG44" s="1"/>
      <c r="AH44" s="1"/>
      <c r="AI44" s="17">
        <f>IF(ROUND(AK44,0)=ROUND(AK43,0),AI43,4)</f>
        <v>1</v>
      </c>
      <c r="AJ44" s="18">
        <f>ROUND(AK44,0)</f>
        <v>2</v>
      </c>
      <c r="AK44" s="19">
        <f>MAX(AL41:AL44)</f>
        <v>2.48</v>
      </c>
      <c r="AL44" s="30">
        <f>SUM(BD44:BG44)+2.48</f>
        <v>2.48</v>
      </c>
      <c r="AM44" s="31" t="str">
        <f>G41</f>
        <v>Suisse</v>
      </c>
      <c r="AN44" s="27">
        <f>SUM(AR44:AU44)</f>
        <v>0</v>
      </c>
      <c r="AO44" s="32">
        <f>F41+E43+E44</f>
        <v>0</v>
      </c>
      <c r="AP44" s="27">
        <f>E41+F43+F44</f>
        <v>0</v>
      </c>
      <c r="AQ44" s="33">
        <f>AO44-AP44</f>
        <v>0</v>
      </c>
      <c r="AR44" s="27">
        <f>IF(ISBLANK(E44),0,IF(AU41=3,0,IF(AU41=1,1,3)))</f>
        <v>0</v>
      </c>
      <c r="AS44" s="27">
        <f>IF(ISBLANK(E43),0,IF(AU42=3,0,IF(AU42=1,1,3)))</f>
        <v>0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0</v>
      </c>
      <c r="AW44" s="27" t="b">
        <f>10*(AQ42-AQ44)+AO42-AO44&lt;0</f>
        <v>0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0</v>
      </c>
      <c r="BB44" s="27">
        <f>10000*(AR44+AT44)+(E44-F44+F41-E41)*100+(E44+F41)</f>
        <v>0</v>
      </c>
      <c r="BC44" s="33">
        <f>10000*(AS44+AT44)+(E43-F43+F41-E41)*100+(E43+F41)</f>
        <v>0</v>
      </c>
      <c r="BD44" s="34">
        <f>-BG41</f>
        <v>0</v>
      </c>
      <c r="BE44" s="35">
        <f>-BG42</f>
        <v>0</v>
      </c>
      <c r="BF44" s="35">
        <f>-BG43</f>
        <v>0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 t="str">
        <f>IF(H45=0,"",IF(H45='Résultats officiels'!H45,1,""))</f>
        <v/>
      </c>
      <c r="C45" s="75" t="str">
        <f>IF(H45=0,"",IF(AND(H45='Résultats officiels'!H45,Base!E45='Résultats officiels'!E45,'Résultats officiels'!F45=Base!F45),1,""))</f>
        <v/>
      </c>
      <c r="D45" s="71" t="str">
        <f>G40</f>
        <v>Serbie</v>
      </c>
      <c r="E45" s="149"/>
      <c r="F45" s="149"/>
      <c r="G45" s="74" t="str">
        <f>D41</f>
        <v>Brésil</v>
      </c>
      <c r="H45" s="95">
        <f t="shared" si="0"/>
        <v>0</v>
      </c>
      <c r="I45" s="118"/>
      <c r="J45" s="119" t="str">
        <f>IF(OR(I43&lt;3,I42&lt;2),"TIRAGE AU SORT !!!"," ")</f>
        <v>TIRAGE AU SORT !!!</v>
      </c>
      <c r="K45" s="179"/>
      <c r="L45" s="179"/>
      <c r="M45" s="179"/>
      <c r="N45" s="179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officiels'!AA44=Base!AA44),"A",""))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8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officiels'!U46=Base!U46),"C","")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-</v>
      </c>
      <c r="V46" s="130"/>
      <c r="W46" s="95"/>
      <c r="X46" s="148" t="str">
        <f>IF('Résultats officiels'!X41=0,"",IF(AND(AA43='Résultats officiels'!AA44,'Résultats officiels'!AA43=Base!AA44),"A",""))</f>
        <v/>
      </c>
      <c r="Y46" s="288" t="s">
        <v>92</v>
      </c>
      <c r="Z46" s="257"/>
      <c r="AA46" s="282" t="str">
        <f>IF(100*V43+W43&gt;100*V44+W44,U44,IF(100*V44+W44&gt;100*V43+W43,U43,"-"))</f>
        <v>-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8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officiels'!AA46=Base!AA46),"S","")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officiels'!H48,Base!E48='Résultats officiels'!E48,'Résultats officiels'!F48=Base!F48),1,""))</f>
        <v/>
      </c>
      <c r="D48" s="67" t="s">
        <v>100</v>
      </c>
      <c r="E48" s="217"/>
      <c r="F48" s="217"/>
      <c r="G48" s="72" t="s">
        <v>72</v>
      </c>
      <c r="H48" s="95">
        <f t="shared" si="0"/>
        <v>0</v>
      </c>
      <c r="I48" s="178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-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officiels'!H49,Base!E49='Résultats officiels'!E49,'Résultats officiels'!F49=Base!F49),1,""))</f>
        <v/>
      </c>
      <c r="D49" s="68" t="s">
        <v>129</v>
      </c>
      <c r="E49" s="217"/>
      <c r="F49" s="217"/>
      <c r="G49" s="73" t="s">
        <v>105</v>
      </c>
      <c r="H49" s="95">
        <f t="shared" si="0"/>
        <v>0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0</v>
      </c>
      <c r="L49" s="104">
        <f>INDEX(AO49:AO52,MATCH(AK49,$AL49:$AL52,0))</f>
        <v>0</v>
      </c>
      <c r="M49" s="103">
        <f>INDEX(AP49:AP52,MATCH(AK49,$AL49:$AL52,0))</f>
        <v>0</v>
      </c>
      <c r="N49" s="123">
        <f>INDEX(AQ49:AQ52,MATCH(AK49,$AL49:$AL52,0))</f>
        <v>0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2</v>
      </c>
      <c r="AK49" s="19">
        <f>MIN(AL49:AL52)</f>
        <v>2.4500000000000002</v>
      </c>
      <c r="AL49" s="20">
        <f>SUM(BD49:BG49)+2.45</f>
        <v>2.4500000000000002</v>
      </c>
      <c r="AM49" s="21" t="str">
        <f>D48</f>
        <v>Allemagne</v>
      </c>
      <c r="AN49" s="22">
        <f>SUM(AR49:AU49)</f>
        <v>0</v>
      </c>
      <c r="AO49" s="23">
        <f>E48+E50+F52</f>
        <v>0</v>
      </c>
      <c r="AP49" s="22">
        <f>F48+F50+E52</f>
        <v>0</v>
      </c>
      <c r="AQ49" s="24">
        <f>AO49-AP49</f>
        <v>0</v>
      </c>
      <c r="AR49" s="22" t="s">
        <v>73</v>
      </c>
      <c r="AS49" s="22">
        <f>IF(ISBLANK(E48),0,IF(E48&gt;F48,3,IF(E48=F48,1,0)))</f>
        <v>0</v>
      </c>
      <c r="AT49" s="22">
        <f>IF(ISBLANK(E50),0,IF(E50&gt;F50,3,IF(E50=F50,1,0)))</f>
        <v>0</v>
      </c>
      <c r="AU49" s="22">
        <f>IF(ISBLANK(F52),0,IF(F52&gt;E52,3,IF(F52=E52,1,0)))</f>
        <v>0</v>
      </c>
      <c r="AV49" s="23" t="s">
        <v>73</v>
      </c>
      <c r="AW49" s="22" t="b">
        <f>(10*(AQ49-AQ50)+AO49-AO50&gt;0)</f>
        <v>0</v>
      </c>
      <c r="AX49" s="22" t="b">
        <f>10*(AQ49-AQ51)+AO49-AO51&gt;0</f>
        <v>0</v>
      </c>
      <c r="AY49" s="24" t="b">
        <f>10*(AQ49-AQ52)+AO49-AO52&gt;0</f>
        <v>0</v>
      </c>
      <c r="AZ49" s="23">
        <f>10000*(AS49+AT49)+(E50-F50+E48-F48)*100+(E50+E48)</f>
        <v>0</v>
      </c>
      <c r="BA49" s="22">
        <f>10000*(AS49+AU49)+(E48-F48+F52-E52)*100+(E48+F52)</f>
        <v>0</v>
      </c>
      <c r="BB49" s="22">
        <f>10000*(AT49+AU49)+(F52-E52+E50-F50)*100+(F52+E50)</f>
        <v>0</v>
      </c>
      <c r="BC49" s="24" t="s">
        <v>73</v>
      </c>
      <c r="BD49" s="23" t="s">
        <v>73</v>
      </c>
      <c r="BE49" s="25">
        <f>IF($AN49&gt;$AN50,-0.5,IF($AN50&gt;$AN49,0.5,IF(AW49,-0.5,IF(AV50,0.5,BU49))))</f>
        <v>0</v>
      </c>
      <c r="BF49" s="25">
        <f>IF($AN49&gt;$AN51,-0.5,IF($AN51&gt;$AN49,0.5,IF(AX49,-0.5,IF(AV51,0.5,BV49))))</f>
        <v>0</v>
      </c>
      <c r="BG49" s="26">
        <f>IF($AN49&gt;$AN52,-0.5,IF($AN52&gt;$AN49,0.5,IF(AY49,-0.5,IF(AV52,0.5,BW49))))</f>
        <v>0</v>
      </c>
      <c r="BH49" s="27" t="b">
        <f>AND(AND(AN49=AN50,AN50=AN51,AN51=AN52),AND(AO49=AO50,AO50=AO51,AO51=AO52),AND(AP49=AP50,AP50=AP51,AP51=AP52))</f>
        <v>1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0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 t="str">
        <f>IF(H50=0,"",IF(H50='Résultats officiels'!H50,1,""))</f>
        <v/>
      </c>
      <c r="C50" s="75" t="str">
        <f>IF(H50=0,"",IF(AND(H50='Résultats officiels'!H50,Base!E50='Résultats officiels'!E50,'Résultats officiels'!F50=Base!F50),1,""))</f>
        <v/>
      </c>
      <c r="D50" s="68" t="str">
        <f>D48</f>
        <v>Allemagne</v>
      </c>
      <c r="E50" s="149"/>
      <c r="F50" s="149"/>
      <c r="G50" s="73" t="str">
        <f>D49</f>
        <v>Suède</v>
      </c>
      <c r="H50" s="95">
        <f t="shared" si="0"/>
        <v>0</v>
      </c>
      <c r="I50" s="106">
        <f>AI50</f>
        <v>1</v>
      </c>
      <c r="J50" s="124" t="str">
        <f>INDEX(AM49:AM52,MATCH(AK50,$AL49:$AL52,0))</f>
        <v>Mexique</v>
      </c>
      <c r="K50" s="108">
        <f>INDEX(AN49:AN52,MATCH(AK50,$AL49:$AL52,0))</f>
        <v>0</v>
      </c>
      <c r="L50" s="109">
        <f>INDEX(AO49:AO52,MATCH(AK50,$AL49:$AL52,0))</f>
        <v>0</v>
      </c>
      <c r="M50" s="108">
        <f>INDEX(AP49:AP52,MATCH(AK50,$AL49:$AL52,0))</f>
        <v>0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-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1</v>
      </c>
      <c r="AJ50" s="18">
        <f>ROUND(AK50,0)</f>
        <v>2</v>
      </c>
      <c r="AK50" s="19">
        <f>MAX(MIN(AL49:AL51),MIN(AL49,AL50,AL52),MIN(AL49,AL51,AL52),MIN(AL50:AL52))</f>
        <v>2.46</v>
      </c>
      <c r="AL50" s="28">
        <f>SUM(BD50:BG50)+2.46</f>
        <v>2.46</v>
      </c>
      <c r="AM50" s="21" t="str">
        <f>G48</f>
        <v>Mexique</v>
      </c>
      <c r="AN50" s="22">
        <f>SUM(AR50:AU50)</f>
        <v>0</v>
      </c>
      <c r="AO50" s="23">
        <f>F48+F51+E53</f>
        <v>0</v>
      </c>
      <c r="AP50" s="22">
        <f>E48+E51+F53</f>
        <v>0</v>
      </c>
      <c r="AQ50" s="24">
        <f>AO50-AP50</f>
        <v>0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0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0</v>
      </c>
      <c r="AZ50" s="23">
        <f>10000*(AR50+AT50)+(F48-E48+E53-F53)*100+(F48+E53)</f>
        <v>0</v>
      </c>
      <c r="BA50" s="22">
        <f>10000*(AR50+AU50)+(F48-E48+F51-E51)*100+(F48+F51)</f>
        <v>0</v>
      </c>
      <c r="BB50" s="22" t="s">
        <v>73</v>
      </c>
      <c r="BC50" s="24">
        <f>10000*(AT50+AU50)+(F51-E51+E53-F53)*100+(F51+E53)</f>
        <v>0</v>
      </c>
      <c r="BD50" s="29">
        <f>-BE49</f>
        <v>0</v>
      </c>
      <c r="BE50" s="22" t="s">
        <v>73</v>
      </c>
      <c r="BF50" s="25">
        <f>IF($AN50&gt;$AN51,-0.5,IF($AN51&gt;$AN50,0.5,IF(AX50,-0.5,IF(AW51,0.5,BV50))))</f>
        <v>0</v>
      </c>
      <c r="BG50" s="26">
        <f>IF($AN50&gt;$AN52,-0.5,IF($AN52&gt;$AN50,0.5,IF(AY50,-0.5,IF(AW52,0.5,BW50))))</f>
        <v>0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officiels'!H51,Base!E51='Résultats officiels'!E51,'Résultats officiels'!F51=Base!F51),1,""))</f>
        <v/>
      </c>
      <c r="D51" s="68" t="str">
        <f>G49</f>
        <v>Corée du Sud</v>
      </c>
      <c r="E51" s="149"/>
      <c r="F51" s="149"/>
      <c r="G51" s="73" t="str">
        <f>G48</f>
        <v>Mexique</v>
      </c>
      <c r="H51" s="95">
        <f t="shared" si="0"/>
        <v>0</v>
      </c>
      <c r="I51" s="106">
        <f>AI51</f>
        <v>1</v>
      </c>
      <c r="J51" s="68" t="str">
        <f>INDEX(AM49:AM52,MATCH(AK51,$AL49:$AL52,0))</f>
        <v>Suède</v>
      </c>
      <c r="K51" s="111">
        <f>INDEX(AN49:AN52,MATCH(AK51,$AL49:$AL52,0))</f>
        <v>0</v>
      </c>
      <c r="L51" s="112">
        <f>INDEX(AO49:AO52,MATCH(AK51,$AL49:$AL52,0))</f>
        <v>0</v>
      </c>
      <c r="M51" s="111">
        <f>INDEX(AP49:AP52,MATCH(AK51,$AL49:$AL52,0))</f>
        <v>0</v>
      </c>
      <c r="N51" s="113">
        <f>INDEX(AQ49:AQ52,MATCH(AK51,$AL49:$AL52,0))</f>
        <v>0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0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1</v>
      </c>
      <c r="AJ51" s="18">
        <f>ROUND(AK51,0)</f>
        <v>2</v>
      </c>
      <c r="AK51" s="19">
        <f>MIN(MAX(AL49:AL51),MAX(AL49,AL50,AL52),MAX(AL49,AL51,AL52),MAX(AL50:AL52))</f>
        <v>2.4700000000000002</v>
      </c>
      <c r="AL51" s="28">
        <f>SUM(BD51:BG51)+2.47</f>
        <v>2.4700000000000002</v>
      </c>
      <c r="AM51" s="21" t="str">
        <f>D49</f>
        <v>Suède</v>
      </c>
      <c r="AN51" s="22">
        <f>SUM(AR51:AU51)</f>
        <v>0</v>
      </c>
      <c r="AO51" s="23">
        <f>E49+F50+F53</f>
        <v>0</v>
      </c>
      <c r="AP51" s="22">
        <f>F49+E50+E53</f>
        <v>0</v>
      </c>
      <c r="AQ51" s="24">
        <f>AO51-AP51</f>
        <v>0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0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0</v>
      </c>
      <c r="AZ51" s="23">
        <f>10000*(AR51+AS51)+(F50-E50+F53-E53)*100+(F50+F53)</f>
        <v>0</v>
      </c>
      <c r="BA51" s="22" t="s">
        <v>73</v>
      </c>
      <c r="BB51" s="22">
        <f>10000*(AR51+AU51)+(E49-F49+F50-E50)*100+(E49+F50)</f>
        <v>0</v>
      </c>
      <c r="BC51" s="24">
        <f>10000*(AS51+AU51)+(E49-F49+F53-E53)*100+(E49+F53)</f>
        <v>0</v>
      </c>
      <c r="BD51" s="29">
        <f>-BF49</f>
        <v>0</v>
      </c>
      <c r="BE51" s="25">
        <f>-BF50</f>
        <v>0</v>
      </c>
      <c r="BF51" s="25" t="s">
        <v>73</v>
      </c>
      <c r="BG51" s="26">
        <f>IF($AN51&gt;$AN52,-0.5,IF($AN52&gt;$AN51,0.5,IF(AY51,-0.5,IF(AX52,0.5,BW51))))</f>
        <v>0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officiels'!H52,Base!E52='Résultats officiels'!E52,'Résultats officiels'!F52=Base!F52),1,""))</f>
        <v/>
      </c>
      <c r="D52" s="68" t="str">
        <f>G49</f>
        <v>Corée du Sud</v>
      </c>
      <c r="E52" s="149"/>
      <c r="F52" s="149"/>
      <c r="G52" s="73" t="str">
        <f>D48</f>
        <v>Allemagne</v>
      </c>
      <c r="H52" s="95">
        <f t="shared" si="0"/>
        <v>0</v>
      </c>
      <c r="I52" s="114">
        <f>AI52</f>
        <v>1</v>
      </c>
      <c r="J52" s="71" t="str">
        <f>INDEX(AM49:AM52,MATCH(AK52,$AL49:$AL52,0))</f>
        <v>Corée du Sud</v>
      </c>
      <c r="K52" s="115">
        <f>INDEX(AN49:AN52,MATCH(AK52,$AL49:$AL52,0))</f>
        <v>0</v>
      </c>
      <c r="L52" s="116">
        <f>INDEX(AO49:AO52,MATCH(AK52,$AL49:$AL52,0))</f>
        <v>0</v>
      </c>
      <c r="M52" s="115">
        <f>INDEX(AP49:AP52,MATCH(AK52,$AL49:$AL52,0))</f>
        <v>0</v>
      </c>
      <c r="N52" s="117">
        <f>INDEX(AQ49:AQ52,MATCH(AK52,$AL49:$AL52,0))</f>
        <v>0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1</v>
      </c>
      <c r="AJ52" s="18">
        <f>ROUND(AK52,0)</f>
        <v>2</v>
      </c>
      <c r="AK52" s="19">
        <f>MAX(AL49:AL52)</f>
        <v>2.48</v>
      </c>
      <c r="AL52" s="30">
        <f>SUM(BD52:BG52)+2.48</f>
        <v>2.48</v>
      </c>
      <c r="AM52" s="31" t="str">
        <f>G49</f>
        <v>Corée du Sud</v>
      </c>
      <c r="AN52" s="27">
        <f>SUM(AR52:AU52)</f>
        <v>0</v>
      </c>
      <c r="AO52" s="32">
        <f>F49+E51+E52</f>
        <v>0</v>
      </c>
      <c r="AP52" s="27">
        <f>E49+F51+F52</f>
        <v>0</v>
      </c>
      <c r="AQ52" s="33">
        <f>AO52-AP52</f>
        <v>0</v>
      </c>
      <c r="AR52" s="27">
        <f>IF(ISBLANK(E52),0,IF(AU49=3,0,IF(AU49=1,1,3)))</f>
        <v>0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0</v>
      </c>
      <c r="BB52" s="27">
        <f>10000*(AR52+AT52)+(E52-F52+F49-E49)*100+(E52+F49)</f>
        <v>0</v>
      </c>
      <c r="BC52" s="33">
        <f>10000*(AS52+AT52)+(E51-F51+F49-E49)*100+(E51+F49)</f>
        <v>0</v>
      </c>
      <c r="BD52" s="34">
        <f>-BG49</f>
        <v>0</v>
      </c>
      <c r="BE52" s="35">
        <f>-BG50</f>
        <v>0</v>
      </c>
      <c r="BF52" s="35">
        <f>-BG51</f>
        <v>0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officiels'!H53,Base!E53='Résultats officiels'!E53,'Résultats officiels'!F53=Base!F53),1,""))</f>
        <v/>
      </c>
      <c r="D53" s="71" t="str">
        <f>G48</f>
        <v>Mexique</v>
      </c>
      <c r="E53" s="149"/>
      <c r="F53" s="149"/>
      <c r="G53" s="74" t="str">
        <f>D49</f>
        <v>Suède</v>
      </c>
      <c r="H53" s="95">
        <f t="shared" si="0"/>
        <v>0</v>
      </c>
      <c r="I53" s="118"/>
      <c r="J53" s="119" t="str">
        <f>IF(OR(I51&lt;3,I50&lt;2),"TIRAGE AU SORT !!!"," ")</f>
        <v>TIRAGE AU SORT !!!</v>
      </c>
      <c r="K53" s="179"/>
      <c r="L53" s="179"/>
      <c r="M53" s="179"/>
      <c r="N53" s="179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0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8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8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0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 t="str">
        <f>IF(H56=0,"",IF(H56='Résultats officiels'!H56,1,""))</f>
        <v/>
      </c>
      <c r="C56" s="75" t="str">
        <f>IF(H56=0,"",IF(AND(H56='Résultats officiels'!H56,Base!E56='Résultats officiels'!E56,'Résultats officiels'!F56=Base!F56),1,""))</f>
        <v/>
      </c>
      <c r="D56" s="67" t="s">
        <v>103</v>
      </c>
      <c r="E56" s="217"/>
      <c r="F56" s="217"/>
      <c r="G56" s="72" t="s">
        <v>130</v>
      </c>
      <c r="H56" s="95">
        <f t="shared" si="0"/>
        <v>0</v>
      </c>
      <c r="I56" s="178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 t="str">
        <f>IF(H57=0,"",IF(H57='Résultats officiels'!H57,1,""))</f>
        <v/>
      </c>
      <c r="C57" s="75" t="str">
        <f>IF(H57=0,"",IF(AND(H57='Résultats officiels'!H57,Base!E57='Résultats officiels'!E57,'Résultats officiels'!F57=Base!F57),1,""))</f>
        <v/>
      </c>
      <c r="D57" s="68" t="s">
        <v>131</v>
      </c>
      <c r="E57" s="217"/>
      <c r="F57" s="217"/>
      <c r="G57" s="73" t="s">
        <v>84</v>
      </c>
      <c r="H57" s="95">
        <f t="shared" si="0"/>
        <v>0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0</v>
      </c>
      <c r="L57" s="104">
        <f>INDEX(AO57:AO60,MATCH(AK57,$AL57:$AL60,0))</f>
        <v>0</v>
      </c>
      <c r="M57" s="103">
        <f>INDEX(AP57:AP60,MATCH(AK57,$AL57:$AL60,0))</f>
        <v>0</v>
      </c>
      <c r="N57" s="123">
        <f>INDEX(AQ57:AQ60,MATCH(AK57,$AL57:$AL60,0))</f>
        <v>0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0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2</v>
      </c>
      <c r="AK57" s="43">
        <f>MIN(AL57:AL60)</f>
        <v>2.4500000000000002</v>
      </c>
      <c r="AL57" s="44">
        <f>SUM(BD57:BG57)+2.45</f>
        <v>2.4500000000000002</v>
      </c>
      <c r="AM57" s="45" t="str">
        <f>D56</f>
        <v>Belgique</v>
      </c>
      <c r="AN57" s="46">
        <f>SUM(AR57:AU57)</f>
        <v>0</v>
      </c>
      <c r="AO57" s="47">
        <f>E56+E58+F60</f>
        <v>0</v>
      </c>
      <c r="AP57" s="46">
        <f>F56+F58+E60</f>
        <v>0</v>
      </c>
      <c r="AQ57" s="48">
        <f>AO57-AP57</f>
        <v>0</v>
      </c>
      <c r="AR57" s="46" t="s">
        <v>73</v>
      </c>
      <c r="AS57" s="46">
        <f>IF(ISBLANK(E56),0,IF(E56&gt;F56,3,IF(E56=F56,1,0)))</f>
        <v>0</v>
      </c>
      <c r="AT57" s="46">
        <f>IF(ISBLANK(E58),0,IF(E58&gt;F58,3,IF(E58=F58,1,0)))</f>
        <v>0</v>
      </c>
      <c r="AU57" s="46">
        <f>IF(ISBLANK(F60),0,IF(F60&gt;E60,3,IF(F60=E60,1,0)))</f>
        <v>0</v>
      </c>
      <c r="AV57" s="47" t="s">
        <v>73</v>
      </c>
      <c r="AW57" s="46" t="b">
        <f>(10*(AQ57-AQ58)+AO57-AO58&gt;0)</f>
        <v>0</v>
      </c>
      <c r="AX57" s="46" t="b">
        <f>10*(AQ57-AQ59)+AO57-AO59&gt;0</f>
        <v>0</v>
      </c>
      <c r="AY57" s="48" t="b">
        <f>10*(AQ57-AQ60)+AO57-AO60&gt;0</f>
        <v>0</v>
      </c>
      <c r="AZ57" s="47">
        <f>10000*(AS57+AT57)+(E58-F58+E56-F56)*100+(E58+E56)</f>
        <v>0</v>
      </c>
      <c r="BA57" s="46">
        <f>10000*(AS57+AU57)+(E56-F56+F60-E60)*100+(E56+F60)</f>
        <v>0</v>
      </c>
      <c r="BB57" s="46">
        <f>10000*(AT57+AU57)+(F60-E60+E58-F58)*100+(F60+E58)</f>
        <v>0</v>
      </c>
      <c r="BC57" s="48" t="s">
        <v>73</v>
      </c>
      <c r="BD57" s="47" t="s">
        <v>73</v>
      </c>
      <c r="BE57" s="49">
        <f>IF($AN57&gt;$AN58,-0.5,IF($AN58&gt;$AN57,0.5,IF(AW57,-0.5,IF(AV58,0.5,BU57))))</f>
        <v>0</v>
      </c>
      <c r="BF57" s="49">
        <f>IF($AN57&gt;$AN59,-0.5,IF($AN59&gt;$AN57,0.5,IF(AX57,-0.5,IF(AV59,0.5,BV57))))</f>
        <v>0</v>
      </c>
      <c r="BG57" s="50">
        <f>IF($AN57&gt;$AN60,-0.5,IF($AN60&gt;$AN57,0.5,IF(AY57,-0.5,IF(AV60,0.5,BW57))))</f>
        <v>0</v>
      </c>
      <c r="BH57" s="51" t="b">
        <f>AND(AND(AN57=AN58,AN58=AN59,AN59=AN60),AND(AO57=AO58,AO58=AO59,AO59=AO60),AND(AP57=AP58,AP58=AP59,AP59=AP60))</f>
        <v>1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0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 t="str">
        <f>IF(H58=0,"",IF(H58='Résultats officiels'!H58,1,""))</f>
        <v/>
      </c>
      <c r="C58" s="75" t="str">
        <f>IF(H58=0,"",IF(AND(H58='Résultats officiels'!H58,Base!E58='Résultats officiels'!E58,'Résultats officiels'!F58=Base!F58),1,""))</f>
        <v/>
      </c>
      <c r="D58" s="68" t="str">
        <f>D56</f>
        <v>Belgique</v>
      </c>
      <c r="E58" s="149"/>
      <c r="F58" s="149"/>
      <c r="G58" s="73" t="str">
        <f>D57</f>
        <v>Tunisie</v>
      </c>
      <c r="H58" s="95">
        <f t="shared" si="0"/>
        <v>0</v>
      </c>
      <c r="I58" s="106">
        <f>AI58</f>
        <v>1</v>
      </c>
      <c r="J58" s="124" t="str">
        <f>INDEX(AM57:AM60,MATCH(AK58,$AL57:$AL60,0))</f>
        <v>Panama</v>
      </c>
      <c r="K58" s="108">
        <f>INDEX(AN57:AN60,MATCH(AK58,$AL57:$AL60,0))</f>
        <v>0</v>
      </c>
      <c r="L58" s="109">
        <f>INDEX(AO57:AO60,MATCH(AK58,$AL57:$AL60,0))</f>
        <v>0</v>
      </c>
      <c r="M58" s="108">
        <f>INDEX(AP57:AP60,MATCH(AK58,$AL57:$AL60,0))</f>
        <v>0</v>
      </c>
      <c r="N58" s="110">
        <f>INDEX(AQ57:AQ60,MATCH(AK58,$AL57:$AL60,0))</f>
        <v>0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1</v>
      </c>
      <c r="AJ58" s="18">
        <f>ROUND(AK58,0)</f>
        <v>2</v>
      </c>
      <c r="AK58" s="43">
        <f>MAX(MIN(AL57:AL59),MIN(AL57,AL58,AL60),MIN(AL57,AL59,AL60),MIN(AL58:AL60))</f>
        <v>2.46</v>
      </c>
      <c r="AL58" s="52">
        <f>SUM(BD58:BG58)+2.46</f>
        <v>2.46</v>
      </c>
      <c r="AM58" s="45" t="str">
        <f>G56</f>
        <v>Panama</v>
      </c>
      <c r="AN58" s="46">
        <f>SUM(AR58:AU58)</f>
        <v>0</v>
      </c>
      <c r="AO58" s="47">
        <f>F56+F59+E61</f>
        <v>0</v>
      </c>
      <c r="AP58" s="46">
        <f>E56+E59+F61</f>
        <v>0</v>
      </c>
      <c r="AQ58" s="48">
        <f>AO58-AP58</f>
        <v>0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0</v>
      </c>
      <c r="BA58" s="46">
        <f>10000*(AR58+AU58)+(F56-E56+F59-E59)*100+(F56+F59)</f>
        <v>0</v>
      </c>
      <c r="BB58" s="46" t="s">
        <v>73</v>
      </c>
      <c r="BC58" s="48">
        <f>10000*(AT58+AU58)+(F59-E59+E61-F61)*100+(F59+E61)</f>
        <v>0</v>
      </c>
      <c r="BD58" s="53">
        <f>-BE57</f>
        <v>0</v>
      </c>
      <c r="BE58" s="46" t="s">
        <v>73</v>
      </c>
      <c r="BF58" s="49">
        <f>IF($AN58&gt;$AN59,-0.5,IF($AN59&gt;$AN58,0.5,IF(AX58,-0.5,IF(AW59,0.5,BV58))))</f>
        <v>0</v>
      </c>
      <c r="BG58" s="50">
        <f>IF($AN58&gt;$AN60,-0.5,IF($AN60&gt;$AN58,0.5,IF(AY58,-0.5,IF(AW60,0.5,BW58))))</f>
        <v>0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 t="str">
        <f>IF(H59=0,"",IF(H59='Résultats officiels'!H59,1,""))</f>
        <v/>
      </c>
      <c r="C59" s="75" t="str">
        <f>IF(H59=0,"",IF(AND(H59='Résultats officiels'!H59,Base!E59='Résultats officiels'!E59,'Résultats officiels'!F59=Base!F59),1,""))</f>
        <v/>
      </c>
      <c r="D59" s="68" t="str">
        <f>G57</f>
        <v>Angleterre</v>
      </c>
      <c r="E59" s="149"/>
      <c r="F59" s="149"/>
      <c r="G59" s="73" t="str">
        <f>G56</f>
        <v>Panama</v>
      </c>
      <c r="H59" s="95">
        <f t="shared" si="0"/>
        <v>0</v>
      </c>
      <c r="I59" s="106">
        <f>AI59</f>
        <v>1</v>
      </c>
      <c r="J59" s="68" t="str">
        <f>INDEX(AM57:AM60,MATCH(AK59,$AL57:$AL60,0))</f>
        <v>Tunisie</v>
      </c>
      <c r="K59" s="111">
        <f>INDEX(AN57:AN60,MATCH(AK59,$AL57:$AL60,0))</f>
        <v>0</v>
      </c>
      <c r="L59" s="112">
        <f>INDEX(AO57:AO60,MATCH(AK59,$AL57:$AL60,0))</f>
        <v>0</v>
      </c>
      <c r="M59" s="111">
        <f>INDEX(AP57:AP60,MATCH(AK59,$AL57:$AL60,0))</f>
        <v>0</v>
      </c>
      <c r="N59" s="113">
        <f>INDEX(AQ57:AQ60,MATCH(AK59,$AL57:$AL60,0))</f>
        <v>0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1</v>
      </c>
      <c r="AJ59" s="18">
        <f>ROUND(AK59,0)</f>
        <v>2</v>
      </c>
      <c r="AK59" s="43">
        <f>MIN(MAX(AL57:AL59),MAX(AL57,AL58,AL60),MAX(AL57,AL59,AL60),MAX(AL58:AL60))</f>
        <v>2.4700000000000002</v>
      </c>
      <c r="AL59" s="52">
        <f>SUM(BD59:BG59)+2.47</f>
        <v>2.4700000000000002</v>
      </c>
      <c r="AM59" s="45" t="str">
        <f>D57</f>
        <v>Tunisie</v>
      </c>
      <c r="AN59" s="46">
        <f>SUM(AR59:AU59)</f>
        <v>0</v>
      </c>
      <c r="AO59" s="47">
        <f>E57+F58+F61</f>
        <v>0</v>
      </c>
      <c r="AP59" s="46">
        <f>F57+E58+E61</f>
        <v>0</v>
      </c>
      <c r="AQ59" s="48">
        <f>AO59-AP59</f>
        <v>0</v>
      </c>
      <c r="AR59" s="46">
        <f>IF(ISBLANK(F58),0,IF(AT57=3,0,IF(AT57=1,1,3)))</f>
        <v>0</v>
      </c>
      <c r="AS59" s="46">
        <f>IF(ISBLANK(F61),0,IF(F61&gt;E61,3,IF(F61=E61,1,0)))</f>
        <v>0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0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0</v>
      </c>
      <c r="BA59" s="46" t="s">
        <v>73</v>
      </c>
      <c r="BB59" s="46">
        <f>10000*(AR59+AU59)+(E57-F57+F58-E58)*100+(E57+F58)</f>
        <v>0</v>
      </c>
      <c r="BC59" s="48">
        <f>10000*(AS59+AU59)+(E57-F57+F61-E61)*100+(E57+F61)</f>
        <v>0</v>
      </c>
      <c r="BD59" s="53">
        <f>-BF57</f>
        <v>0</v>
      </c>
      <c r="BE59" s="49">
        <f>-BF58</f>
        <v>0</v>
      </c>
      <c r="BF59" s="49" t="s">
        <v>73</v>
      </c>
      <c r="BG59" s="50">
        <f>IF($AN59&gt;$AN60,-0.5,IF($AN60&gt;$AN59,0.5,IF(AY59,-0.5,IF(AX60,0.5,BW59))))</f>
        <v>0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officiels'!H60,Base!E60='Résultats officiels'!E60,'Résultats officiels'!F60=Base!F60),1,""))</f>
        <v/>
      </c>
      <c r="D60" s="68" t="str">
        <f>G57</f>
        <v>Angleterre</v>
      </c>
      <c r="E60" s="149"/>
      <c r="F60" s="149"/>
      <c r="G60" s="73" t="str">
        <f>D56</f>
        <v>Belgique</v>
      </c>
      <c r="H60" s="95">
        <f t="shared" si="0"/>
        <v>0</v>
      </c>
      <c r="I60" s="114">
        <f>AI60</f>
        <v>1</v>
      </c>
      <c r="J60" s="71" t="str">
        <f>INDEX(AM57:AM60,MATCH(AK60,$AL57:$AL60,0))</f>
        <v>Angleterre</v>
      </c>
      <c r="K60" s="115">
        <f>INDEX(AN57:AN60,MATCH(AK60,$AL57:$AL60,0))</f>
        <v>0</v>
      </c>
      <c r="L60" s="116">
        <f>INDEX(AO57:AO60,MATCH(AK60,$AL57:$AL60,0))</f>
        <v>0</v>
      </c>
      <c r="M60" s="115">
        <f>INDEX(AP57:AP60,MATCH(AK60,$AL57:$AL60,0))</f>
        <v>0</v>
      </c>
      <c r="N60" s="117">
        <f>INDEX(AQ57:AQ60,MATCH(AK60,$AL57:$AL60,0))</f>
        <v>0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1</v>
      </c>
      <c r="AJ60" s="55">
        <f>ROUND(AK60,0)</f>
        <v>2</v>
      </c>
      <c r="AK60" s="43">
        <f>MAX(AL57:AL60)</f>
        <v>2.48</v>
      </c>
      <c r="AL60" s="56">
        <f>SUM(BD60:BG60)+2.48</f>
        <v>2.48</v>
      </c>
      <c r="AM60" s="57" t="str">
        <f>G57</f>
        <v>Angleterre</v>
      </c>
      <c r="AN60" s="51">
        <f>SUM(AR60:AU60)</f>
        <v>0</v>
      </c>
      <c r="AO60" s="58">
        <f>F57+E59+E60</f>
        <v>0</v>
      </c>
      <c r="AP60" s="51">
        <f>E57+F59+F60</f>
        <v>0</v>
      </c>
      <c r="AQ60" s="59">
        <f>AO60-AP60</f>
        <v>0</v>
      </c>
      <c r="AR60" s="51">
        <f>IF(ISBLANK(E60),0,IF(AU57=3,0,IF(AU57=1,1,3)))</f>
        <v>0</v>
      </c>
      <c r="AS60" s="51">
        <f>IF(ISBLANK(E59),0,IF(AU58=3,0,IF(AU58=1,1,3)))</f>
        <v>0</v>
      </c>
      <c r="AT60" s="51">
        <f>IF(ISBLANK(F57),0,IF(AU59=3,0,IF(AU59=1,1,3)))</f>
        <v>0</v>
      </c>
      <c r="AU60" s="51" t="s">
        <v>73</v>
      </c>
      <c r="AV60" s="58" t="b">
        <f>10*(AQ57-AQ60)+AO57-AO60&lt;0</f>
        <v>0</v>
      </c>
      <c r="AW60" s="51" t="b">
        <f>10*(AQ58-AQ60)+AO58-AO60&lt;0</f>
        <v>0</v>
      </c>
      <c r="AX60" s="51" t="b">
        <f>10*(AQ59-AQ60)+AO59-AO60&lt;0</f>
        <v>0</v>
      </c>
      <c r="AY60" s="59" t="s">
        <v>73</v>
      </c>
      <c r="AZ60" s="58" t="s">
        <v>73</v>
      </c>
      <c r="BA60" s="51">
        <f>10000*(AR60+AS60)+(E59-F59+E60-F60)*100+(E59+E60)</f>
        <v>0</v>
      </c>
      <c r="BB60" s="51">
        <f>10000*(AR60+AT60)+(E60-F60+F57-E57)*100+(E60+F57)</f>
        <v>0</v>
      </c>
      <c r="BC60" s="59">
        <f>10000*(AS60+AT60)+(E59-F59+F57-E57)*100+(E59+F57)</f>
        <v>0</v>
      </c>
      <c r="BD60" s="60">
        <f>-BG57</f>
        <v>0</v>
      </c>
      <c r="BE60" s="61">
        <f>-BG58</f>
        <v>0</v>
      </c>
      <c r="BF60" s="61">
        <f>-BG59</f>
        <v>0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officiels'!H61,Base!E61='Résultats officiels'!E61,'Résultats officiels'!F61=Base!F61),1,""))</f>
        <v/>
      </c>
      <c r="D61" s="71" t="str">
        <f>G56</f>
        <v>Panama</v>
      </c>
      <c r="E61" s="149"/>
      <c r="F61" s="149"/>
      <c r="G61" s="74" t="str">
        <f>D57</f>
        <v>Tunisie</v>
      </c>
      <c r="H61" s="95">
        <f t="shared" si="0"/>
        <v>0</v>
      </c>
      <c r="I61" s="118"/>
      <c r="J61" s="119" t="str">
        <f>IF(OR(I59&lt;3,I58&lt;2),"TIRAGE AU SORT !!!"," ")</f>
        <v>TIRAGE AU SORT !!!</v>
      </c>
      <c r="K61" s="179"/>
      <c r="L61" s="179"/>
      <c r="M61" s="179"/>
      <c r="N61" s="179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8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8"/>
      <c r="J63" s="95"/>
      <c r="K63" s="95"/>
      <c r="L63" s="95"/>
      <c r="M63" s="95"/>
      <c r="N63" s="95"/>
      <c r="O63" s="95"/>
      <c r="P63" s="179"/>
      <c r="Q63" s="179"/>
      <c r="R63" s="179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officiels'!H64,Base!E64='Résultats officiels'!E64,'Résultats officiels'!F64=Base!F64),1,""))</f>
        <v/>
      </c>
      <c r="D64" s="67" t="s">
        <v>78</v>
      </c>
      <c r="E64" s="217"/>
      <c r="F64" s="217"/>
      <c r="G64" s="72" t="s">
        <v>79</v>
      </c>
      <c r="H64" s="95">
        <f t="shared" si="0"/>
        <v>0</v>
      </c>
      <c r="I64" s="178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80"/>
      <c r="Q64" s="180"/>
      <c r="R64" s="180"/>
      <c r="S64" s="280" t="s">
        <v>107</v>
      </c>
      <c r="T64" s="281"/>
      <c r="U64" s="262">
        <f>SUM(U51:U62)</f>
        <v>0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officiels'!H65,Base!E65='Résultats officiels'!E65,'Résultats officiels'!F65=Base!F65),1,""))</f>
        <v/>
      </c>
      <c r="D65" s="68" t="s">
        <v>132</v>
      </c>
      <c r="E65" s="217"/>
      <c r="F65" s="217"/>
      <c r="G65" s="73" t="s">
        <v>133</v>
      </c>
      <c r="H65" s="95">
        <f t="shared" si="0"/>
        <v>0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0</v>
      </c>
      <c r="L65" s="104">
        <f>INDEX(AO65:AO68,MATCH(AK65,$AL65:$AL68,0))</f>
        <v>0</v>
      </c>
      <c r="M65" s="103">
        <f>INDEX(AP65:AP68,MATCH(AK65,$AL65:$AL68,0))</f>
        <v>0</v>
      </c>
      <c r="N65" s="123">
        <f>INDEX(AQ65:AQ68,MATCH(AK65,$AL65:$AL68,0))</f>
        <v>0</v>
      </c>
      <c r="O65" s="95"/>
      <c r="P65" s="180"/>
      <c r="Q65" s="180"/>
      <c r="R65" s="180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2</v>
      </c>
      <c r="AK65" s="43">
        <f>MIN(AL65:AL68)</f>
        <v>2.4500000000000002</v>
      </c>
      <c r="AL65" s="44">
        <f>SUM(BD65:BG65)+2.45</f>
        <v>2.4500000000000002</v>
      </c>
      <c r="AM65" s="45" t="str">
        <f>D64</f>
        <v>Colombie</v>
      </c>
      <c r="AN65" s="46">
        <f>SUM(AR65:AU65)</f>
        <v>0</v>
      </c>
      <c r="AO65" s="47">
        <f>E64+E66+F68</f>
        <v>0</v>
      </c>
      <c r="AP65" s="46">
        <f>F64+F66+E68</f>
        <v>0</v>
      </c>
      <c r="AQ65" s="48">
        <f>AO65-AP65</f>
        <v>0</v>
      </c>
      <c r="AR65" s="46" t="s">
        <v>73</v>
      </c>
      <c r="AS65" s="46">
        <f>IF(ISBLANK(E64),0,IF(E64&gt;F64,3,IF(E64=F64,1,0)))</f>
        <v>0</v>
      </c>
      <c r="AT65" s="46">
        <f>IF(ISBLANK(E66),0,IF(E66&gt;F66,3,IF(E66=F66,1,0)))</f>
        <v>0</v>
      </c>
      <c r="AU65" s="46">
        <f>IF(ISBLANK(F68),0,IF(F68&gt;E68,3,IF(F68=E68,1,0)))</f>
        <v>0</v>
      </c>
      <c r="AV65" s="47" t="s">
        <v>73</v>
      </c>
      <c r="AW65" s="46" t="b">
        <f>(10*(AQ65-AQ66)+AO65-AO66&gt;0)</f>
        <v>0</v>
      </c>
      <c r="AX65" s="46" t="b">
        <f>10*(AQ65-AQ67)+AO65-AO67&gt;0</f>
        <v>0</v>
      </c>
      <c r="AY65" s="48" t="b">
        <f>10*(AQ65-AQ68)+AO65-AO68&gt;0</f>
        <v>0</v>
      </c>
      <c r="AZ65" s="47">
        <f>10000*(AS65+AT65)+(E66-F66+E64-F64)*100+(E66+E64)</f>
        <v>0</v>
      </c>
      <c r="BA65" s="46">
        <f>10000*(AS65+AU65)+(E64-F64+F68-E68)*100+(E64+F68)</f>
        <v>0</v>
      </c>
      <c r="BB65" s="46">
        <f>10000*(AT65+AU65)+(F68-E68+E66-F66)*100+(F68+E66)</f>
        <v>0</v>
      </c>
      <c r="BC65" s="48" t="s">
        <v>73</v>
      </c>
      <c r="BD65" s="47" t="s">
        <v>73</v>
      </c>
      <c r="BE65" s="49">
        <f>IF($AN65&gt;$AN66,-0.5,IF($AN66&gt;$AN65,0.5,IF(AW65,-0.5,IF(AV66,0.5,BU65))))</f>
        <v>0</v>
      </c>
      <c r="BF65" s="49">
        <f>IF($AN65&gt;$AN67,-0.5,IF($AN67&gt;$AN65,0.5,IF(AX65,-0.5,IF(AV67,0.5,BV65))))</f>
        <v>0</v>
      </c>
      <c r="BG65" s="50">
        <f>IF($AN65&gt;$AN68,-0.5,IF($AN68&gt;$AN65,0.5,IF(AY65,-0.5,IF(AV68,0.5,BW65))))</f>
        <v>0</v>
      </c>
      <c r="BH65" s="51" t="b">
        <f>AND(AND(AN65=AN66,AN66=AN67,AN67=AN68),AND(AO65=AO66,AO66=AO67,AO67=AO68),AND(AP65=AP66,AP66=AP67,AP67=AP68))</f>
        <v>1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0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officiels'!H66,Base!E66='Résultats officiels'!E66,'Résultats officiels'!F66=Base!F66),1,""))</f>
        <v/>
      </c>
      <c r="D66" s="68" t="str">
        <f>D64</f>
        <v>Colombie</v>
      </c>
      <c r="E66" s="149"/>
      <c r="F66" s="149"/>
      <c r="G66" s="73" t="str">
        <f>D65</f>
        <v>Pologne</v>
      </c>
      <c r="H66" s="95">
        <f t="shared" si="0"/>
        <v>0</v>
      </c>
      <c r="I66" s="106">
        <f>AI66</f>
        <v>1</v>
      </c>
      <c r="J66" s="124" t="str">
        <f>INDEX(AM65:AM68,MATCH(AK66,$AL65:$AL68,0))</f>
        <v>Japon</v>
      </c>
      <c r="K66" s="108">
        <f>INDEX(AN65:AN68,MATCH(AK66,$AL65:$AL68,0))</f>
        <v>0</v>
      </c>
      <c r="L66" s="109">
        <f>INDEX(AO65:AO68,MATCH(AK66,$AL65:$AL68,0))</f>
        <v>0</v>
      </c>
      <c r="M66" s="108">
        <f>INDEX(AP65:AP68,MATCH(AK66,$AL65:$AL68,0))</f>
        <v>0</v>
      </c>
      <c r="N66" s="110">
        <f>INDEX(AQ65:AQ68,MATCH(AK66,$AL65:$AL68,0))</f>
        <v>0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1</v>
      </c>
      <c r="AJ66" s="55">
        <f>ROUND(AK66,0)</f>
        <v>2</v>
      </c>
      <c r="AK66" s="43">
        <f>MAX(MIN(AL65:AL67),MIN(AL65,AL66,AL68),MIN(AL65,AL67,AL68),MIN(AL66:AL68))</f>
        <v>2.46</v>
      </c>
      <c r="AL66" s="52">
        <f>SUM(BD66:BG66)+2.46</f>
        <v>2.46</v>
      </c>
      <c r="AM66" s="45" t="str">
        <f>G64</f>
        <v>Japon</v>
      </c>
      <c r="AN66" s="46">
        <f>SUM(AR66:AU66)</f>
        <v>0</v>
      </c>
      <c r="AO66" s="47">
        <f>F64+F67+E69</f>
        <v>0</v>
      </c>
      <c r="AP66" s="46">
        <f>E64+E67+F69</f>
        <v>0</v>
      </c>
      <c r="AQ66" s="48">
        <f>AO66-AP66</f>
        <v>0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0</v>
      </c>
      <c r="BA66" s="46">
        <f>10000*(AR66+AU66)+(F64-E64+F67-E67)*100+(F64+F67)</f>
        <v>0</v>
      </c>
      <c r="BB66" s="46" t="s">
        <v>73</v>
      </c>
      <c r="BC66" s="48">
        <f>10000*(AT66+AU66)+(F67-E67+E69-F69)*100+(F67+E69)</f>
        <v>0</v>
      </c>
      <c r="BD66" s="53">
        <f>-BE65</f>
        <v>0</v>
      </c>
      <c r="BE66" s="46" t="s">
        <v>73</v>
      </c>
      <c r="BF66" s="49">
        <f>IF($AN66&gt;$AN67,-0.5,IF($AN67&gt;$AN66,0.5,IF(AX66,-0.5,IF(AW67,0.5,BV66))))</f>
        <v>0</v>
      </c>
      <c r="BG66" s="50">
        <f>IF($AN66&gt;$AN68,-0.5,IF($AN68&gt;$AN66,0.5,IF(AY66,-0.5,IF(AW68,0.5,BW66))))</f>
        <v>0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officiels'!H67,Base!E67='Résultats officiels'!E67,'Résultats officiels'!F67=Base!F67),1,""))</f>
        <v/>
      </c>
      <c r="D67" s="68" t="str">
        <f>G65</f>
        <v>Sénégal</v>
      </c>
      <c r="E67" s="149"/>
      <c r="F67" s="149"/>
      <c r="G67" s="73" t="str">
        <f>G64</f>
        <v>Japon</v>
      </c>
      <c r="H67" s="95">
        <f t="shared" si="0"/>
        <v>0</v>
      </c>
      <c r="I67" s="106">
        <f>AI67</f>
        <v>1</v>
      </c>
      <c r="J67" s="68" t="str">
        <f>INDEX(AM65:AM68,MATCH(AK67,$AL65:$AL68,0))</f>
        <v>Pologne</v>
      </c>
      <c r="K67" s="111">
        <f>INDEX(AN65:AN68,MATCH(AK67,$AL65:$AL68,0))</f>
        <v>0</v>
      </c>
      <c r="L67" s="112">
        <f>INDEX(AO65:AO68,MATCH(AK67,$AL65:$AL68,0))</f>
        <v>0</v>
      </c>
      <c r="M67" s="111">
        <f>INDEX(AP65:AP68,MATCH(AK67,$AL65:$AL68,0))</f>
        <v>0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1</v>
      </c>
      <c r="AJ67" s="55">
        <f>ROUND(AK67,0)</f>
        <v>2</v>
      </c>
      <c r="AK67" s="43">
        <f>MIN(MAX(AL65:AL67),MAX(AL65,AL66,AL68),MAX(AL65,AL67,AL68),MAX(AL66:AL68))</f>
        <v>2.4700000000000002</v>
      </c>
      <c r="AL67" s="52">
        <f>SUM(BD67:BG67)+2.47</f>
        <v>2.4700000000000002</v>
      </c>
      <c r="AM67" s="45" t="str">
        <f>D65</f>
        <v>Pologne</v>
      </c>
      <c r="AN67" s="46">
        <f>SUM(AR67:AU67)</f>
        <v>0</v>
      </c>
      <c r="AO67" s="47">
        <f>E65+F66+F69</f>
        <v>0</v>
      </c>
      <c r="AP67" s="46">
        <f>F65+E66+E69</f>
        <v>0</v>
      </c>
      <c r="AQ67" s="48">
        <f>AO67-AP67</f>
        <v>0</v>
      </c>
      <c r="AR67" s="46">
        <f>IF(ISBLANK(F66),0,IF(AT65=3,0,IF(AT65=1,1,3)))</f>
        <v>0</v>
      </c>
      <c r="AS67" s="46">
        <f>IF(ISBLANK(F69),0,IF(F69&gt;E69,3,IF(F69=E69,1,0)))</f>
        <v>0</v>
      </c>
      <c r="AT67" s="46" t="s">
        <v>73</v>
      </c>
      <c r="AU67" s="46">
        <f>IF(ISBLANK(E65),0,IF(E65&gt;F65,3,IF(E65=F65,1,0)))</f>
        <v>0</v>
      </c>
      <c r="AV67" s="47" t="b">
        <f>10*(AQ65-AQ67)+AO65-AO67&lt;0</f>
        <v>0</v>
      </c>
      <c r="AW67" s="46" t="b">
        <f>10*(AQ66-AQ67)+AO66-AO67&lt;0</f>
        <v>0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0</v>
      </c>
      <c r="BA67" s="46" t="s">
        <v>73</v>
      </c>
      <c r="BB67" s="46">
        <f>10000*(AR67+AU67)+(E65-F65+F66-E66)*100+(E65+F66)</f>
        <v>0</v>
      </c>
      <c r="BC67" s="48">
        <f>10000*(AS67+AU67)+(E65-F65+F69-E69)*100+(E65+F69)</f>
        <v>0</v>
      </c>
      <c r="BD67" s="53">
        <f>-BF65</f>
        <v>0</v>
      </c>
      <c r="BE67" s="49">
        <f>-BF66</f>
        <v>0</v>
      </c>
      <c r="BF67" s="49" t="s">
        <v>73</v>
      </c>
      <c r="BG67" s="50">
        <f>IF($AN67&gt;$AN68,-0.5,IF($AN68&gt;$AN67,0.5,IF(AY67,-0.5,IF(AX68,0.5,BW67))))</f>
        <v>0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officiels'!H68,Base!E68='Résultats officiels'!E68,'Résultats officiels'!F68=Base!F68),1,""))</f>
        <v/>
      </c>
      <c r="D68" s="68" t="str">
        <f>G65</f>
        <v>Sénégal</v>
      </c>
      <c r="E68" s="149"/>
      <c r="F68" s="149"/>
      <c r="G68" s="73" t="str">
        <f>D64</f>
        <v>Colombie</v>
      </c>
      <c r="H68" s="95">
        <f t="shared" si="0"/>
        <v>0</v>
      </c>
      <c r="I68" s="114">
        <f>AI68</f>
        <v>1</v>
      </c>
      <c r="J68" s="71" t="str">
        <f>INDEX(AM65:AM68,MATCH(AK68,$AL65:$AL68,0))</f>
        <v>Sénégal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0</v>
      </c>
      <c r="N68" s="117">
        <f>INDEX(AQ65:AQ68,MATCH(AK68,$AL65:$AL68,0))</f>
        <v>0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1</v>
      </c>
      <c r="AJ68" s="55">
        <f>ROUND(AK68,0)</f>
        <v>2</v>
      </c>
      <c r="AK68" s="43">
        <f>MAX(AL65:AL68)</f>
        <v>2.48</v>
      </c>
      <c r="AL68" s="56">
        <f>SUM(BD68:BG68)+2.48</f>
        <v>2.48</v>
      </c>
      <c r="AM68" s="57" t="str">
        <f>G65</f>
        <v>Sénégal</v>
      </c>
      <c r="AN68" s="51">
        <f>SUM(AR68:AU68)</f>
        <v>0</v>
      </c>
      <c r="AO68" s="58">
        <f>F65+E67+E68</f>
        <v>0</v>
      </c>
      <c r="AP68" s="51">
        <f>E65+F67+F68</f>
        <v>0</v>
      </c>
      <c r="AQ68" s="59">
        <f>AO68-AP68</f>
        <v>0</v>
      </c>
      <c r="AR68" s="51">
        <f>IF(ISBLANK(E68),0,IF(AU65=3,0,IF(AU65=1,1,3)))</f>
        <v>0</v>
      </c>
      <c r="AS68" s="51">
        <f>IF(ISBLANK(E67),0,IF(AU66=3,0,IF(AU66=1,1,3)))</f>
        <v>0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0</v>
      </c>
      <c r="BB68" s="51">
        <f>10000*(AR68+AT68)+(E68-F68+F65-E65)*100+(E68+F65)</f>
        <v>0</v>
      </c>
      <c r="BC68" s="59">
        <f>10000*(AS68+AT68)+(E67-F67+F65-E65)*100+(E67+F65)</f>
        <v>0</v>
      </c>
      <c r="BD68" s="60">
        <f>-BG65</f>
        <v>0</v>
      </c>
      <c r="BE68" s="61">
        <f>-BG66</f>
        <v>0</v>
      </c>
      <c r="BF68" s="61">
        <f>-BG67</f>
        <v>0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officiels'!H69,Base!E69='Résultats officiels'!E69,'Résultats officiels'!F69=Base!F69),1,""))</f>
        <v/>
      </c>
      <c r="D69" s="71" t="str">
        <f>G64</f>
        <v>Japon</v>
      </c>
      <c r="E69" s="149"/>
      <c r="F69" s="149"/>
      <c r="G69" s="74" t="str">
        <f>D65</f>
        <v>Pologne</v>
      </c>
      <c r="H69" s="95">
        <f t="shared" si="0"/>
        <v>0</v>
      </c>
      <c r="I69" s="118"/>
      <c r="J69" s="119" t="str">
        <f>IF(OR(I67&lt;3,I66&lt;2),"TIRAGE AU SORT !!!"," ")</f>
        <v>TIRAGE AU SORT !!!</v>
      </c>
      <c r="K69" s="179"/>
      <c r="L69" s="179"/>
      <c r="M69" s="179"/>
      <c r="N69" s="17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electLockedCells="1"/>
  <dataConsolidate/>
  <mergeCells count="95">
    <mergeCell ref="U2:X2"/>
    <mergeCell ref="S50:X50"/>
    <mergeCell ref="Y50:Z51"/>
    <mergeCell ref="AA50:AA51"/>
    <mergeCell ref="U51:U52"/>
    <mergeCell ref="Y46:Z47"/>
    <mergeCell ref="AA46:AA47"/>
    <mergeCell ref="Y48:Z49"/>
    <mergeCell ref="AA48:AA49"/>
    <mergeCell ref="S49:X49"/>
    <mergeCell ref="S46:T47"/>
    <mergeCell ref="U46:U47"/>
    <mergeCell ref="T32:T33"/>
    <mergeCell ref="Y20:AA23"/>
    <mergeCell ref="Y7:AA12"/>
    <mergeCell ref="S20:S21"/>
    <mergeCell ref="Q47:R47"/>
    <mergeCell ref="Y56:AC57"/>
    <mergeCell ref="U57:U58"/>
    <mergeCell ref="V58:X60"/>
    <mergeCell ref="U59:U60"/>
    <mergeCell ref="U55:U56"/>
    <mergeCell ref="Q46:R46"/>
    <mergeCell ref="S43:S44"/>
    <mergeCell ref="T43:T44"/>
    <mergeCell ref="Y43:Y44"/>
    <mergeCell ref="Z43:Z44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O22:P23"/>
    <mergeCell ref="S22:S23"/>
    <mergeCell ref="T22:T23"/>
    <mergeCell ref="O24:P25"/>
    <mergeCell ref="S25:V25"/>
    <mergeCell ref="T20:T21"/>
    <mergeCell ref="Y13:AA19"/>
    <mergeCell ref="O14:P15"/>
    <mergeCell ref="S14:S15"/>
    <mergeCell ref="T14:T15"/>
    <mergeCell ref="O16:P17"/>
    <mergeCell ref="O12:P13"/>
    <mergeCell ref="S12:S13"/>
    <mergeCell ref="T12:T13"/>
    <mergeCell ref="S16:S17"/>
    <mergeCell ref="T16:T17"/>
    <mergeCell ref="O18:P19"/>
    <mergeCell ref="S18:S19"/>
    <mergeCell ref="T18:T19"/>
    <mergeCell ref="O8:P9"/>
    <mergeCell ref="S8:S9"/>
    <mergeCell ref="D3:F3"/>
    <mergeCell ref="G3:W4"/>
    <mergeCell ref="B4:B5"/>
    <mergeCell ref="C4:C5"/>
    <mergeCell ref="S7:V7"/>
    <mergeCell ref="T8:T9"/>
    <mergeCell ref="O10:P11"/>
    <mergeCell ref="S10:S11"/>
    <mergeCell ref="T10:T11"/>
    <mergeCell ref="S51:T52"/>
    <mergeCell ref="O26:P27"/>
    <mergeCell ref="S26:S27"/>
    <mergeCell ref="T26:T27"/>
    <mergeCell ref="O28:P29"/>
    <mergeCell ref="S28:S29"/>
    <mergeCell ref="T28:T29"/>
    <mergeCell ref="O30:P31"/>
    <mergeCell ref="S30:S31"/>
    <mergeCell ref="T30:T31"/>
    <mergeCell ref="O32:P33"/>
    <mergeCell ref="S32:S33"/>
    <mergeCell ref="O20:P21"/>
    <mergeCell ref="V64:X65"/>
    <mergeCell ref="S64:T65"/>
    <mergeCell ref="U64:U65"/>
    <mergeCell ref="S53:T54"/>
    <mergeCell ref="S55:T56"/>
    <mergeCell ref="S57:T58"/>
    <mergeCell ref="S59:T60"/>
    <mergeCell ref="S61:T62"/>
    <mergeCell ref="S63:U63"/>
    <mergeCell ref="U53:U54"/>
    <mergeCell ref="U61:U62"/>
  </mergeCells>
  <conditionalFormatting sqref="U8 U10 U12 U14 U16 U18 U20 U22 U26 U28 U30 U32 U36 U38 U43">
    <cfRule type="expression" dxfId="18" priority="7" stopIfTrue="1">
      <formula>100*$V8+$W8&gt;100*$V9+$W9</formula>
    </cfRule>
  </conditionalFormatting>
  <conditionalFormatting sqref="U9 U11 U13 U15 U17 U19 U21 U23 U27 U29 U31 U33 U37 U39 U44">
    <cfRule type="expression" dxfId="17" priority="6" stopIfTrue="1">
      <formula>100*$V9+$W9&gt;100*$V8+$W8</formula>
    </cfRule>
  </conditionalFormatting>
  <conditionalFormatting sqref="AA43">
    <cfRule type="expression" dxfId="16" priority="5" stopIfTrue="1">
      <formula>100*$AB43+$AC43&gt;100*$AB44+$AC44</formula>
    </cfRule>
  </conditionalFormatting>
  <conditionalFormatting sqref="AA44">
    <cfRule type="expression" dxfId="15" priority="4" stopIfTrue="1">
      <formula>100*$AB44+$AC44&gt;100*$AB43+$AC43</formula>
    </cfRule>
  </conditionalFormatting>
  <conditionalFormatting sqref="J35:N35 J43:N43 J11:N11 J27:N27 J19:N19 J51:N51 J59:N59 J67:N67">
    <cfRule type="expression" dxfId="14" priority="3" stopIfTrue="1">
      <formula>OR($I11&lt;3)</formula>
    </cfRule>
  </conditionalFormatting>
  <conditionalFormatting sqref="J36:N36 J44:N44 J12:N12 J28:N28 J20:N20 J52:N52 J60:N60 J68:N68">
    <cfRule type="expression" dxfId="13" priority="2" stopIfTrue="1">
      <formula>$I12&lt;3</formula>
    </cfRule>
  </conditionalFormatting>
  <conditionalFormatting sqref="U46:U47 AA46:AA51">
    <cfRule type="cellIs" dxfId="12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/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106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-3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/>
      <c r="C8" s="70"/>
      <c r="D8" s="67" t="s">
        <v>104</v>
      </c>
      <c r="E8" s="149">
        <v>5</v>
      </c>
      <c r="F8" s="149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IF(V8="",0,IF(V9="",0,IF(V8&gt;V9,1,IF(V8&lt;V9,2,IF(W8&gt;W9,1,IF(W8&lt;W9,2))))))</f>
        <v>1</v>
      </c>
      <c r="P8" s="293"/>
      <c r="Q8" s="329"/>
      <c r="R8" s="330"/>
      <c r="S8" s="286"/>
      <c r="T8" s="287"/>
      <c r="U8" s="99" t="str">
        <f>IF(OR(I10&lt;2),"A1",T(J9))</f>
        <v>Uruguay</v>
      </c>
      <c r="V8" s="150">
        <v>2</v>
      </c>
      <c r="W8" s="100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/>
      <c r="C9" s="75"/>
      <c r="D9" s="68" t="s">
        <v>122</v>
      </c>
      <c r="E9" s="149">
        <v>0</v>
      </c>
      <c r="F9" s="149">
        <v>1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5</v>
      </c>
      <c r="M9" s="103">
        <f>INDEX(AP9:AP12,MATCH(AK9,$AL9:$AL12,0))</f>
        <v>0</v>
      </c>
      <c r="N9" s="105">
        <f>INDEX(AQ9:AQ12,MATCH(AK9,$AL9:$AL12,0))</f>
        <v>5</v>
      </c>
      <c r="O9" s="293"/>
      <c r="P9" s="293"/>
      <c r="Q9" s="331"/>
      <c r="R9" s="332"/>
      <c r="S9" s="286"/>
      <c r="T9" s="287"/>
      <c r="U9" s="99" t="str">
        <f>IF(OR(I19&lt;3,I18&lt;2),"B2",T(J18))</f>
        <v>Portugal</v>
      </c>
      <c r="V9" s="151">
        <v>1</v>
      </c>
      <c r="W9" s="100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1.9500000000000002</v>
      </c>
      <c r="AM9" s="21" t="str">
        <f>D8</f>
        <v>Russie</v>
      </c>
      <c r="AN9" s="22">
        <f>SUM(AR9:AU9)</f>
        <v>6</v>
      </c>
      <c r="AO9" s="23">
        <f>E8+E10+F12</f>
        <v>8</v>
      </c>
      <c r="AP9" s="22">
        <f>F8+F10+E12</f>
        <v>4</v>
      </c>
      <c r="AQ9" s="24">
        <f>AO9-AP9</f>
        <v>4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3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0</v>
      </c>
      <c r="AZ9" s="23">
        <f>10000*(AS9+AT9)+(E10-F10+E8-F8)*100+(E10+E8)</f>
        <v>60708</v>
      </c>
      <c r="BA9" s="22">
        <f>10000*(AS9+AU9)+(E8-F8+F12-E12)*100+(E8+F12)</f>
        <v>30205</v>
      </c>
      <c r="BB9" s="22">
        <f>10000*(AT9+AU9)+(E10-F10+F12-E12)*100+(E10+F12)</f>
        <v>29903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/>
      <c r="C10" s="75"/>
      <c r="D10" s="68" t="str">
        <f>D8</f>
        <v>Russie</v>
      </c>
      <c r="E10" s="149">
        <v>3</v>
      </c>
      <c r="F10" s="149">
        <v>1</v>
      </c>
      <c r="G10" s="73" t="str">
        <f>D9</f>
        <v>Egypte</v>
      </c>
      <c r="H10" s="95">
        <f t="shared" si="0"/>
        <v>1</v>
      </c>
      <c r="I10" s="106">
        <f>AI10</f>
        <v>2</v>
      </c>
      <c r="J10" s="107" t="str">
        <f>INDEX(AM9:AM12,MATCH(AK10,$AL9:$AL12,0))</f>
        <v>Russie</v>
      </c>
      <c r="K10" s="108">
        <f>INDEX(AN9:AN12,MATCH(AK10,$AL9:$AL12,0))</f>
        <v>6</v>
      </c>
      <c r="L10" s="109">
        <f>INDEX(AO9:AO12,MATCH(AK10,$AL9:$AL12,0))</f>
        <v>8</v>
      </c>
      <c r="M10" s="108">
        <f>INDEX(AP9:AP12,MATCH(AK10,$AL9:$AL12,0))</f>
        <v>4</v>
      </c>
      <c r="N10" s="110">
        <f>INDEX(AQ9:AQ12,MATCH(AK10,$AL9:$AL12,0))</f>
        <v>4</v>
      </c>
      <c r="O10" s="293">
        <f>IF(V10="",0,IF(V11="",0,IF(V10&gt;V11,1,IF(V10&lt;V11,2,IF(W10&gt;W11,1,IF(W10&lt;W11,2))))))</f>
        <v>1</v>
      </c>
      <c r="P10" s="293"/>
      <c r="Q10" s="329"/>
      <c r="R10" s="330"/>
      <c r="S10" s="286"/>
      <c r="T10" s="287"/>
      <c r="U10" s="99" t="str">
        <f>IF(OR(I26&lt;2),"C1",T(J25))</f>
        <v>France</v>
      </c>
      <c r="V10" s="150">
        <v>4</v>
      </c>
      <c r="W10" s="100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1.9500000000000002</v>
      </c>
      <c r="AL10" s="28">
        <f>SUM(BD10:BG10)+2.46</f>
        <v>2.96</v>
      </c>
      <c r="AM10" s="21" t="str">
        <f>G8</f>
        <v>Arabie Saoudite</v>
      </c>
      <c r="AN10" s="22">
        <f>SUM(AR10:AU10)</f>
        <v>3</v>
      </c>
      <c r="AO10" s="23">
        <f>F8+F11+E13</f>
        <v>2</v>
      </c>
      <c r="AP10" s="22">
        <f>E8+E11+F13</f>
        <v>7</v>
      </c>
      <c r="AQ10" s="24">
        <f>AO10-AP10</f>
        <v>-5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3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29602</v>
      </c>
      <c r="BA10" s="22">
        <f>10000*(AR10+AU10)+(F8-E8+F11-E11)*100+(F8+F11)</f>
        <v>-600</v>
      </c>
      <c r="BB10" s="22" t="s">
        <v>73</v>
      </c>
      <c r="BC10" s="24">
        <f>10000*(AT10+AU10)+(F11-E11+E13-F13)*100+(F11+E13)</f>
        <v>30002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-0.5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/>
      <c r="C11" s="75"/>
      <c r="D11" s="68" t="str">
        <f>G9</f>
        <v>Uruguay</v>
      </c>
      <c r="E11" s="149">
        <v>1</v>
      </c>
      <c r="F11" s="149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Arabie Saoudite</v>
      </c>
      <c r="K11" s="111">
        <f>INDEX(AN9:AN12,MATCH(AK11,$AL9:$AL12,0))</f>
        <v>3</v>
      </c>
      <c r="L11" s="112">
        <f>INDEX(AO9:AO12,MATCH(AK11,$AL9:$AL12,0))</f>
        <v>2</v>
      </c>
      <c r="M11" s="111">
        <f>INDEX(AP9:AP12,MATCH(AK11,$AL9:$AL12,0))</f>
        <v>7</v>
      </c>
      <c r="N11" s="113">
        <f>INDEX(AQ9:AQ12,MATCH(AK11,$AL9:$AL12,0))</f>
        <v>-5</v>
      </c>
      <c r="O11" s="293"/>
      <c r="P11" s="293"/>
      <c r="Q11" s="331"/>
      <c r="R11" s="332"/>
      <c r="S11" s="286"/>
      <c r="T11" s="287"/>
      <c r="U11" s="99" t="str">
        <f>IF(OR(I35&lt;3,I34&lt;2),"D2",T(J34))</f>
        <v>Argentine</v>
      </c>
      <c r="V11" s="151">
        <v>3</v>
      </c>
      <c r="W11" s="100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2.96</v>
      </c>
      <c r="AL11" s="28">
        <f>SUM(BD11:BG11)+2.47</f>
        <v>3.97</v>
      </c>
      <c r="AM11" s="21" t="str">
        <f>D9</f>
        <v>Egypte</v>
      </c>
      <c r="AN11" s="22">
        <f>SUM(AR11:AU11)</f>
        <v>0</v>
      </c>
      <c r="AO11" s="23">
        <f>E9+F10+F13</f>
        <v>2</v>
      </c>
      <c r="AP11" s="22">
        <f>F9+E10+E13</f>
        <v>6</v>
      </c>
      <c r="AQ11" s="24">
        <f>AO11-AP11</f>
        <v>-4</v>
      </c>
      <c r="AR11" s="22">
        <f>IF(ISBLANK(F10),0,IF(AT9=3,0,IF(AT9=1,1,3)))</f>
        <v>0</v>
      </c>
      <c r="AS11" s="22">
        <f>IF(ISBLANK(F13),0,IF(F13&gt;E13,3,IF(F13=E13,1,0)))</f>
        <v>0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-298</v>
      </c>
      <c r="BA11" s="22" t="s">
        <v>73</v>
      </c>
      <c r="BB11" s="22">
        <f>10000*(AR11+AU11)+(E9-F9+F10-E10)*100+(E9+F10)</f>
        <v>-299</v>
      </c>
      <c r="BC11" s="24">
        <f>10000*(AS11+AU11)+(E9-F9+F13-E13)*100+(E9+F13)</f>
        <v>-199</v>
      </c>
      <c r="BD11" s="29">
        <f>-BF9</f>
        <v>0.5</v>
      </c>
      <c r="BE11" s="25">
        <f>-BF10</f>
        <v>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/>
      <c r="C12" s="75"/>
      <c r="D12" s="68" t="str">
        <f>G9</f>
        <v>Uruguay</v>
      </c>
      <c r="E12" s="149">
        <v>3</v>
      </c>
      <c r="F12" s="149">
        <v>0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Egypte</v>
      </c>
      <c r="K12" s="115">
        <f>INDEX(AN9:AN12,MATCH(AK12,$AL9:$AL12,0))</f>
        <v>0</v>
      </c>
      <c r="L12" s="116">
        <f>INDEX(AO9:AO12,MATCH(AK12,$AL9:$AL12,0))</f>
        <v>2</v>
      </c>
      <c r="M12" s="115">
        <f>INDEX(AP9:AP12,MATCH(AK12,$AL9:$AL12,0))</f>
        <v>6</v>
      </c>
      <c r="N12" s="117">
        <f>INDEX(AQ9:AQ12,MATCH(AK12,$AL9:$AL12,0))</f>
        <v>-4</v>
      </c>
      <c r="O12" s="293">
        <f>IF(V12="",0,IF(V13="",0,IF(V12&gt;V13,1,IF(V12&lt;V13,2,IF(W12&gt;W13,1,IF(W12&lt;W13,2))))))</f>
        <v>2</v>
      </c>
      <c r="P12" s="293"/>
      <c r="Q12" s="329"/>
      <c r="R12" s="330"/>
      <c r="S12" s="286"/>
      <c r="T12" s="287"/>
      <c r="U12" s="99" t="str">
        <f>IF(OR(I18&lt;2),"B1",T(J17))</f>
        <v>Espagne</v>
      </c>
      <c r="V12" s="150">
        <v>1</v>
      </c>
      <c r="W12" s="100">
        <v>3</v>
      </c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3.97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5</v>
      </c>
      <c r="AP12" s="27">
        <f>E9+F11+F12</f>
        <v>0</v>
      </c>
      <c r="AQ12" s="33">
        <f>AO12-AP12</f>
        <v>5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60404</v>
      </c>
      <c r="BB12" s="27">
        <f>10000*(AR12+AT12)+(F9-E9+E12-F12)*100+(F9+E12)</f>
        <v>60404</v>
      </c>
      <c r="BC12" s="33">
        <f>10000*(AS12+AT12)+(E11-F11+F9-E9)*100+(E11+F9)</f>
        <v>60202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/>
      <c r="C13" s="75"/>
      <c r="D13" s="71" t="str">
        <f>G8</f>
        <v>Arabie Saoudite</v>
      </c>
      <c r="E13" s="149">
        <v>2</v>
      </c>
      <c r="F13" s="149">
        <v>1</v>
      </c>
      <c r="G13" s="74" t="str">
        <f>D9</f>
        <v>Egypte</v>
      </c>
      <c r="H13" s="95">
        <f t="shared" si="0"/>
        <v>1</v>
      </c>
      <c r="I13" s="118"/>
      <c r="J13" s="119" t="str">
        <f>IF(OR(I11&lt;3,I10&lt;2),"TIRAGE AU SORT !!!"," ")</f>
        <v xml:space="preserve"> </v>
      </c>
      <c r="K13" s="120"/>
      <c r="L13" s="120"/>
      <c r="M13" s="120"/>
      <c r="N13" s="120"/>
      <c r="O13" s="293"/>
      <c r="P13" s="293"/>
      <c r="Q13" s="331"/>
      <c r="R13" s="332"/>
      <c r="S13" s="286"/>
      <c r="T13" s="287"/>
      <c r="U13" s="99" t="str">
        <f>IF(OR(I11&lt;3,I10&lt;2),"A2",T(J10))</f>
        <v>Russie</v>
      </c>
      <c r="V13" s="151">
        <v>1</v>
      </c>
      <c r="W13" s="100">
        <v>4</v>
      </c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29"/>
      <c r="J14" s="95"/>
      <c r="K14" s="95"/>
      <c r="L14" s="95"/>
      <c r="M14" s="95"/>
      <c r="N14" s="95"/>
      <c r="O14" s="293">
        <f>IF(V14="",0,IF(V15="",0,IF(V14&gt;V15,1,IF(V14&lt;V15,2,IF(W14&gt;W15,1,IF(W14&lt;W15,2))))))</f>
        <v>1</v>
      </c>
      <c r="P14" s="293"/>
      <c r="Q14" s="329"/>
      <c r="R14" s="330"/>
      <c r="S14" s="286"/>
      <c r="T14" s="287"/>
      <c r="U14" s="99" t="str">
        <f>IF(OR(I34&lt;2),"D1",T(J33))</f>
        <v>Croatie</v>
      </c>
      <c r="V14" s="150">
        <v>1</v>
      </c>
      <c r="W14" s="100">
        <v>3</v>
      </c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29"/>
      <c r="J15" s="95"/>
      <c r="K15" s="95"/>
      <c r="L15" s="95"/>
      <c r="M15" s="95"/>
      <c r="N15" s="95"/>
      <c r="O15" s="293"/>
      <c r="P15" s="293"/>
      <c r="Q15" s="331"/>
      <c r="R15" s="332"/>
      <c r="S15" s="286"/>
      <c r="T15" s="287"/>
      <c r="U15" s="99" t="str">
        <f>IF(OR(I27&lt;3,I26&lt;2),"C2",T(J26))</f>
        <v>Danemark</v>
      </c>
      <c r="V15" s="151">
        <v>1</v>
      </c>
      <c r="W15" s="100">
        <v>2</v>
      </c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/>
      <c r="C16" s="75"/>
      <c r="D16" s="67" t="s">
        <v>124</v>
      </c>
      <c r="E16" s="149">
        <v>0</v>
      </c>
      <c r="F16" s="149">
        <v>1</v>
      </c>
      <c r="G16" s="72" t="s">
        <v>96</v>
      </c>
      <c r="H16" s="95">
        <f t="shared" si="0"/>
        <v>2</v>
      </c>
      <c r="I16" s="129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>IF(V16="",0,IF(V17="",0,IF(V16&gt;V17,1,IF(V16&lt;V17,2,IF(W16&gt;W17,1,IF(W16&lt;W17,2))))))</f>
        <v>1</v>
      </c>
      <c r="P16" s="293"/>
      <c r="Q16" s="329"/>
      <c r="R16" s="330"/>
      <c r="S16" s="286"/>
      <c r="T16" s="287"/>
      <c r="U16" s="121" t="str">
        <f>IF(OR(I42&lt;2),"E1",T(J41))</f>
        <v>Brésil</v>
      </c>
      <c r="V16" s="150">
        <v>2</v>
      </c>
      <c r="W16" s="100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/>
      <c r="C17" s="75"/>
      <c r="D17" s="68" t="s">
        <v>101</v>
      </c>
      <c r="E17" s="149">
        <v>3</v>
      </c>
      <c r="F17" s="149">
        <v>3</v>
      </c>
      <c r="G17" s="73" t="s">
        <v>75</v>
      </c>
      <c r="H17" s="95">
        <f t="shared" si="0"/>
        <v>3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5</v>
      </c>
      <c r="L17" s="104">
        <f>INDEX(AO17:AO20,MATCH(AK17,$AL17:$AL20,0))</f>
        <v>6</v>
      </c>
      <c r="M17" s="103">
        <f>INDEX(AP17:AP20,MATCH(AK17,$AL17:$AL20,0))</f>
        <v>5</v>
      </c>
      <c r="N17" s="123">
        <f>INDEX(AQ17:AQ20,MATCH(AK17,$AL17:$AL20,0))</f>
        <v>1</v>
      </c>
      <c r="O17" s="293"/>
      <c r="P17" s="293"/>
      <c r="Q17" s="331"/>
      <c r="R17" s="332"/>
      <c r="S17" s="286"/>
      <c r="T17" s="287"/>
      <c r="U17" s="121" t="str">
        <f>IF(OR(I51&lt;3,I50&lt;2),"F2",T(J50))</f>
        <v>Mexique</v>
      </c>
      <c r="V17" s="151">
        <v>0</v>
      </c>
      <c r="W17" s="100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3.95</v>
      </c>
      <c r="AM17" s="21" t="str">
        <f>D16</f>
        <v>Maroc</v>
      </c>
      <c r="AN17" s="22">
        <f>SUM(AR17:AU17)</f>
        <v>1</v>
      </c>
      <c r="AO17" s="23">
        <f>E16+E18+F20</f>
        <v>2</v>
      </c>
      <c r="AP17" s="22">
        <f>F16+F18+E20</f>
        <v>4</v>
      </c>
      <c r="AQ17" s="24">
        <f>AO17-AP17</f>
        <v>-2</v>
      </c>
      <c r="AR17" s="22" t="s">
        <v>73</v>
      </c>
      <c r="AS17" s="22">
        <f>IF(ISBLANK(E16),0,IF(E16&gt;F16,3,IF(E16=F16,1,0)))</f>
        <v>0</v>
      </c>
      <c r="AT17" s="22">
        <f>IF(ISBLANK(E18),0,IF(E18&gt;F18,3,IF(E18=F18,1,0)))</f>
        <v>0</v>
      </c>
      <c r="AU17" s="22">
        <f>IF(ISBLANK(F20),0,IF(F20&gt;E20,3,IF(F20=E20,1,0)))</f>
        <v>1</v>
      </c>
      <c r="AV17" s="23" t="s">
        <v>73</v>
      </c>
      <c r="AW17" s="22" t="b">
        <f>(10*(AQ17-AQ18)+AO17-AO18&gt;0)</f>
        <v>0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-200</v>
      </c>
      <c r="BA17" s="22">
        <f>10000*(AS17+AU17)+(E16-F16+F20-E20)*100+(E16+F20)</f>
        <v>9902</v>
      </c>
      <c r="BB17" s="22">
        <f>10000*(AT17+AU17)+(F20-E20+E18-F18)*100+(F20+E18)</f>
        <v>9902</v>
      </c>
      <c r="BC17" s="24" t="s">
        <v>73</v>
      </c>
      <c r="BD17" s="23" t="s">
        <v>73</v>
      </c>
      <c r="BE17" s="25">
        <f>IF($AN17&gt;$AN18,-0.5,IF($AN18&gt;$AN17,0.5,IF(AW17,-0.5,IF(AV18,0.5,BU17))))</f>
        <v>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/>
      <c r="C18" s="75"/>
      <c r="D18" s="68" t="str">
        <f>D16</f>
        <v>Maroc</v>
      </c>
      <c r="E18" s="149">
        <v>0</v>
      </c>
      <c r="F18" s="149">
        <v>1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5</v>
      </c>
      <c r="L18" s="109">
        <f>INDEX(AO17:AO20,MATCH(AK18,$AL17:$AL20,0))</f>
        <v>5</v>
      </c>
      <c r="M18" s="108">
        <f>INDEX(AP17:AP20,MATCH(AK18,$AL17:$AL20,0))</f>
        <v>4</v>
      </c>
      <c r="N18" s="110">
        <f>INDEX(AQ17:AQ20,MATCH(AK18,$AL17:$AL20,0))</f>
        <v>1</v>
      </c>
      <c r="O18" s="293">
        <f>IF(V18="",0,IF(V19="",0,IF(V18&gt;V19,1,IF(V18&lt;V19,2,IF(W18&gt;W19,1,IF(W18&lt;W19,2))))))</f>
        <v>1</v>
      </c>
      <c r="P18" s="293"/>
      <c r="Q18" s="329"/>
      <c r="R18" s="330"/>
      <c r="S18" s="286"/>
      <c r="T18" s="287"/>
      <c r="U18" s="121" t="str">
        <f>IF(OR(I58&lt;2),"G1",T(J57))</f>
        <v>Belgique</v>
      </c>
      <c r="V18" s="150">
        <v>3</v>
      </c>
      <c r="W18" s="100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2.96</v>
      </c>
      <c r="AM18" s="21" t="str">
        <f>G16</f>
        <v>Iran</v>
      </c>
      <c r="AN18" s="22">
        <f>SUM(AR18:AU18)</f>
        <v>4</v>
      </c>
      <c r="AO18" s="23">
        <f>F16+F19+E21</f>
        <v>2</v>
      </c>
      <c r="AP18" s="22">
        <f>E16+E19+F21</f>
        <v>2</v>
      </c>
      <c r="AQ18" s="24">
        <f>AO18-AP18</f>
        <v>0</v>
      </c>
      <c r="AR18" s="22">
        <f>IF(ISBLANK(F16),0,IF(AS17=3,0,IF(AS17=1,1,3)))</f>
        <v>3</v>
      </c>
      <c r="AS18" s="22" t="s">
        <v>73</v>
      </c>
      <c r="AT18" s="22">
        <f>IF(ISBLANK(E21),0,IF(AS19=3,0,IF(AS19=1,1,3)))</f>
        <v>1</v>
      </c>
      <c r="AU18" s="22">
        <f>IF(ISBLANK(F19),0,IF(F19&gt;E19,3,IF(F19=E19,1,0)))</f>
        <v>0</v>
      </c>
      <c r="AV18" s="23" t="b">
        <f>(10*(AQ17-AQ18)+AO17-AO18&lt;0)</f>
        <v>1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40102</v>
      </c>
      <c r="BA18" s="22">
        <f>10000*(AR18+AU18)+(F16-E16+F19-E19)*100+(F16+F19)</f>
        <v>30001</v>
      </c>
      <c r="BB18" s="22" t="s">
        <v>73</v>
      </c>
      <c r="BC18" s="24">
        <f>10000*(AT18+AU18)+(F19-E19+E21-F21)*100+(F19+E21)</f>
        <v>9901</v>
      </c>
      <c r="BD18" s="29">
        <f>-BE17</f>
        <v>-0.5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/>
      <c r="C19" s="75"/>
      <c r="D19" s="68" t="str">
        <f>G17</f>
        <v>Espagne</v>
      </c>
      <c r="E19" s="149">
        <v>1</v>
      </c>
      <c r="F19" s="149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Iran</v>
      </c>
      <c r="K19" s="111">
        <f>INDEX(AN17:AN20,MATCH(AK19,$AL17:$AL20,0))</f>
        <v>4</v>
      </c>
      <c r="L19" s="112">
        <f>INDEX(AO17:AO20,MATCH(AK19,$AL17:$AL20,0))</f>
        <v>2</v>
      </c>
      <c r="M19" s="111">
        <f>INDEX(AP17:AP20,MATCH(AK19,$AL17:$AL20,0))</f>
        <v>2</v>
      </c>
      <c r="N19" s="113">
        <f>INDEX(AQ17:AQ20,MATCH(AK19,$AL17:$AL20,0))</f>
        <v>0</v>
      </c>
      <c r="O19" s="293"/>
      <c r="P19" s="293"/>
      <c r="Q19" s="331"/>
      <c r="R19" s="332"/>
      <c r="S19" s="286"/>
      <c r="T19" s="287"/>
      <c r="U19" s="121" t="s">
        <v>79</v>
      </c>
      <c r="V19" s="151">
        <v>2</v>
      </c>
      <c r="W19" s="100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2.96</v>
      </c>
      <c r="AL19" s="28">
        <f>SUM(BD19:BG19)+2.47</f>
        <v>1.9700000000000002</v>
      </c>
      <c r="AM19" s="21" t="str">
        <f>D17</f>
        <v>Portugal</v>
      </c>
      <c r="AN19" s="22">
        <f>SUM(AR19:AU19)</f>
        <v>5</v>
      </c>
      <c r="AO19" s="23">
        <f>E17+F18+F21</f>
        <v>5</v>
      </c>
      <c r="AP19" s="22">
        <f>F17+E18+E21</f>
        <v>4</v>
      </c>
      <c r="AQ19" s="24">
        <f>AO19-AP19</f>
        <v>1</v>
      </c>
      <c r="AR19" s="22">
        <f>IF(ISBLANK(F18),0,IF(AT17=3,0,IF(AT17=1,1,3)))</f>
        <v>3</v>
      </c>
      <c r="AS19" s="22">
        <f>IF(ISBLANK(F21),0,IF(F21&gt;E21,3,IF(F21=E21,1,0)))</f>
        <v>1</v>
      </c>
      <c r="AT19" s="22" t="s">
        <v>73</v>
      </c>
      <c r="AU19" s="22">
        <f>IF(ISBLANK(E17),0,IF(E17&gt;F17,3,IF(E17=F17,1,0)))</f>
        <v>1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40102</v>
      </c>
      <c r="BA19" s="22" t="s">
        <v>73</v>
      </c>
      <c r="BB19" s="22">
        <f>10000*(AR19+AU19)+(E17-F17+F18-E18)*100+(E17+F18)</f>
        <v>40104</v>
      </c>
      <c r="BC19" s="24">
        <f>10000*(AS19+AU19)+(E17-F17+F21-E21)*100+(E17+F21)</f>
        <v>20004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/>
      <c r="C20" s="75"/>
      <c r="D20" s="68" t="str">
        <f>G17</f>
        <v>Espagne</v>
      </c>
      <c r="E20" s="149">
        <v>2</v>
      </c>
      <c r="F20" s="149">
        <v>2</v>
      </c>
      <c r="G20" s="73" t="str">
        <f>D16</f>
        <v>Maroc</v>
      </c>
      <c r="H20" s="95">
        <f t="shared" si="0"/>
        <v>3</v>
      </c>
      <c r="I20" s="114">
        <f>AI20</f>
        <v>4</v>
      </c>
      <c r="J20" s="71" t="str">
        <f>INDEX(AM17:AM20,MATCH(AK20,$AL17:$AL20,0))</f>
        <v>Maroc</v>
      </c>
      <c r="K20" s="115">
        <f>INDEX(AN17:AN20,MATCH(AK20,$AL17:$AL20,0))</f>
        <v>1</v>
      </c>
      <c r="L20" s="116">
        <f>INDEX(AO17:AO20,MATCH(AK20,$AL17:$AL20,0))</f>
        <v>2</v>
      </c>
      <c r="M20" s="115">
        <f>INDEX(AP17:AP20,MATCH(AK20,$AL17:$AL20,0))</f>
        <v>4</v>
      </c>
      <c r="N20" s="117">
        <f>INDEX(AQ17:AQ20,MATCH(AK20,$AL17:$AL20,0))</f>
        <v>-2</v>
      </c>
      <c r="O20" s="293">
        <f>IF(V20="",0,IF(V21="",0,IF(V20&gt;V21,1,IF(V20&lt;V21,2,IF(W20&gt;W21,1,IF(W20&lt;W21,2))))))</f>
        <v>1</v>
      </c>
      <c r="P20" s="293"/>
      <c r="Q20" s="329"/>
      <c r="R20" s="330"/>
      <c r="S20" s="286"/>
      <c r="T20" s="287"/>
      <c r="U20" s="121" t="str">
        <f>IF(OR(I50&lt;2),"F1",T(J49))</f>
        <v>Suède</v>
      </c>
      <c r="V20" s="150">
        <v>1</v>
      </c>
      <c r="W20" s="100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3.95</v>
      </c>
      <c r="AL20" s="30">
        <f>SUM(BD20:BG20)+2.48</f>
        <v>0.98</v>
      </c>
      <c r="AM20" s="31" t="str">
        <f>G17</f>
        <v>Espagne</v>
      </c>
      <c r="AN20" s="27">
        <f>SUM(AR20:AU20)</f>
        <v>5</v>
      </c>
      <c r="AO20" s="32">
        <f>F17+E19+E20</f>
        <v>6</v>
      </c>
      <c r="AP20" s="27">
        <f>E17+F19+F20</f>
        <v>5</v>
      </c>
      <c r="AQ20" s="33">
        <f>AO20-AP20</f>
        <v>1</v>
      </c>
      <c r="AR20" s="27">
        <f>IF(ISBLANK(E20),0,IF(AU17=3,0,IF(AU17=1,1,3)))</f>
        <v>1</v>
      </c>
      <c r="AS20" s="27">
        <f>IF(ISBLANK(E19),0,IF(AU18=3,0,IF(AU18=1,1,3)))</f>
        <v>3</v>
      </c>
      <c r="AT20" s="27">
        <f>IF(ISBLANK(F17),0,IF(AU19=3,0,IF(AU19=1,1,3)))</f>
        <v>1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40103</v>
      </c>
      <c r="BB20" s="27">
        <f>10000*(AR20+AT20)+(E20-F20+F17-E17)*100+(E20+F17)</f>
        <v>20005</v>
      </c>
      <c r="BC20" s="33">
        <f>10000*(AS20+AT20)+(E19-F19+F17-E17)*100+(E19+F17)</f>
        <v>40104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/>
      <c r="C21" s="75"/>
      <c r="D21" s="71" t="str">
        <f>G16</f>
        <v>Iran</v>
      </c>
      <c r="E21" s="149">
        <v>1</v>
      </c>
      <c r="F21" s="149">
        <v>1</v>
      </c>
      <c r="G21" s="74" t="str">
        <f>D17</f>
        <v>Portugal</v>
      </c>
      <c r="H21" s="95">
        <f t="shared" si="0"/>
        <v>3</v>
      </c>
      <c r="I21" s="118"/>
      <c r="J21" s="119" t="str">
        <f>IF(OR(I19&lt;3,I18&lt;2),"TIRAGE AU SORT !!!"," ")</f>
        <v xml:space="preserve"> </v>
      </c>
      <c r="K21" s="120"/>
      <c r="L21" s="120"/>
      <c r="M21" s="120"/>
      <c r="N21" s="120"/>
      <c r="O21" s="293"/>
      <c r="P21" s="293"/>
      <c r="Q21" s="331"/>
      <c r="R21" s="332"/>
      <c r="S21" s="286"/>
      <c r="T21" s="287"/>
      <c r="U21" s="121" t="str">
        <f>IF(OR(I43&lt;3,I42&lt;2),"E2",T(J42))</f>
        <v>Suisse</v>
      </c>
      <c r="V21" s="151">
        <v>0</v>
      </c>
      <c r="W21" s="100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29"/>
      <c r="J22" s="95"/>
      <c r="K22" s="95"/>
      <c r="L22" s="95"/>
      <c r="M22" s="95"/>
      <c r="N22" s="95"/>
      <c r="O22" s="293">
        <f>IF(V22="",0,IF(V23="",0,IF(V22&gt;V23,1,IF(V22&lt;V23,2,IF(W22&gt;W23,1,IF(W22&lt;W23,2))))))</f>
        <v>2</v>
      </c>
      <c r="P22" s="293"/>
      <c r="Q22" s="329"/>
      <c r="R22" s="330"/>
      <c r="S22" s="286"/>
      <c r="T22" s="287"/>
      <c r="U22" s="121" t="str">
        <f>IF(OR(I66&lt;2),"H1",T(J65))</f>
        <v>Colombie</v>
      </c>
      <c r="V22" s="150">
        <v>1</v>
      </c>
      <c r="W22" s="100">
        <v>3</v>
      </c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29"/>
      <c r="J23" s="95"/>
      <c r="K23" s="95"/>
      <c r="L23" s="95"/>
      <c r="M23" s="95"/>
      <c r="N23" s="95"/>
      <c r="O23" s="293"/>
      <c r="P23" s="293"/>
      <c r="Q23" s="331"/>
      <c r="R23" s="332"/>
      <c r="S23" s="286"/>
      <c r="T23" s="287"/>
      <c r="U23" s="121" t="str">
        <f>IF(OR(I59&lt;3,I58&lt;2),"G2",T(J58))</f>
        <v>Angleterre</v>
      </c>
      <c r="V23" s="151">
        <v>1</v>
      </c>
      <c r="W23" s="100">
        <v>4</v>
      </c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/>
      <c r="C24" s="75"/>
      <c r="D24" s="67" t="s">
        <v>88</v>
      </c>
      <c r="E24" s="149">
        <v>2</v>
      </c>
      <c r="F24" s="149">
        <v>1</v>
      </c>
      <c r="G24" s="72" t="s">
        <v>76</v>
      </c>
      <c r="H24" s="95">
        <f t="shared" si="0"/>
        <v>1</v>
      </c>
      <c r="I24" s="129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/>
      <c r="C25" s="75"/>
      <c r="D25" s="68" t="s">
        <v>125</v>
      </c>
      <c r="E25" s="149">
        <v>0</v>
      </c>
      <c r="F25" s="149">
        <v>1</v>
      </c>
      <c r="G25" s="73" t="s">
        <v>126</v>
      </c>
      <c r="H25" s="95">
        <f t="shared" si="0"/>
        <v>2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7</v>
      </c>
      <c r="L25" s="104">
        <f>INDEX(AO25:AO28,MATCH(AK25,$AL25:$AL28,0))</f>
        <v>3</v>
      </c>
      <c r="M25" s="103">
        <f>INDEX(AP25:AP28,MATCH(AK25,$AL25:$AL28,0))</f>
        <v>1</v>
      </c>
      <c r="N25" s="123">
        <f>INDEX(AQ25:AQ28,MATCH(AK25,$AL25:$AL28,0))</f>
        <v>2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7</v>
      </c>
      <c r="AO25" s="23">
        <f>E24+E26+F28</f>
        <v>3</v>
      </c>
      <c r="AP25" s="22">
        <f>F24+F26+E28</f>
        <v>1</v>
      </c>
      <c r="AQ25" s="24">
        <f>AO25-AP25</f>
        <v>2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1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60203</v>
      </c>
      <c r="BA25" s="22">
        <f>10000*(AS25+AU25)+(E24-F24+F28-E28)*100+(E24+F28)</f>
        <v>40102</v>
      </c>
      <c r="BB25" s="22">
        <f>10000*(AT25+AU25)+(F28-E28+E26-F26)*100+(F28+E26)</f>
        <v>40101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/>
      <c r="C26" s="75"/>
      <c r="D26" s="68" t="str">
        <f>D24</f>
        <v>France</v>
      </c>
      <c r="E26" s="149">
        <v>1</v>
      </c>
      <c r="F26" s="149">
        <v>0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5</v>
      </c>
      <c r="L26" s="109">
        <f>INDEX(AO25:AO28,MATCH(AK26,$AL25:$AL28,0))</f>
        <v>2</v>
      </c>
      <c r="M26" s="108">
        <f>INDEX(AP25:AP28,MATCH(AK26,$AL25:$AL28,0))</f>
        <v>1</v>
      </c>
      <c r="N26" s="110">
        <f>INDEX(AQ25:AQ28,MATCH(AK26,$AL25:$AL28,0))</f>
        <v>1</v>
      </c>
      <c r="O26" s="293">
        <f t="shared" ref="O26" si="1">IF(V26="",0,IF(V27="",0,IF(V26&gt;V27,1,IF(V26&lt;V27,2,IF(W26&gt;W27,1,IF(W26&lt;W27,2))))))</f>
        <v>2</v>
      </c>
      <c r="P26" s="293"/>
      <c r="Q26" s="329"/>
      <c r="R26" s="330"/>
      <c r="S26" s="286"/>
      <c r="T26" s="287"/>
      <c r="U26" s="125" t="str">
        <f>IF(100*V8+W8&gt;100*V9+W9,U8,IF(100*V8+W8&lt;100*V9+W9,U9,CONCATENATE(U8," ou ",U9)))</f>
        <v>Uruguay</v>
      </c>
      <c r="V26" s="150">
        <v>0</v>
      </c>
      <c r="W26" s="100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3.96</v>
      </c>
      <c r="AM26" s="21" t="str">
        <f>G24</f>
        <v>Australie</v>
      </c>
      <c r="AN26" s="22">
        <f>SUM(AR26:AU26)</f>
        <v>1</v>
      </c>
      <c r="AO26" s="23">
        <f>F24+F27+E29</f>
        <v>2</v>
      </c>
      <c r="AP26" s="22">
        <f>E24+E27+F29</f>
        <v>5</v>
      </c>
      <c r="AQ26" s="24">
        <f>AO26-AP26</f>
        <v>-3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1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-299</v>
      </c>
      <c r="BA26" s="22">
        <f>10000*(AR26+AU26)+(F24-E24+F27-E27)*100+(F24+F27)</f>
        <v>9902</v>
      </c>
      <c r="BB26" s="22" t="s">
        <v>73</v>
      </c>
      <c r="BC26" s="24">
        <f>10000*(AT26+AU26)+(F27-E27+E29-F29)*100+(F27+E29)</f>
        <v>9801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/>
      <c r="C27" s="75"/>
      <c r="D27" s="68" t="str">
        <f>G25</f>
        <v>Danemark</v>
      </c>
      <c r="E27" s="149">
        <v>1</v>
      </c>
      <c r="F27" s="149">
        <v>1</v>
      </c>
      <c r="G27" s="73" t="str">
        <f>G24</f>
        <v>Australie</v>
      </c>
      <c r="H27" s="95">
        <f t="shared" si="0"/>
        <v>3</v>
      </c>
      <c r="I27" s="106">
        <f>AI27</f>
        <v>3</v>
      </c>
      <c r="J27" s="68" t="str">
        <f>INDEX(AM25:AM28,MATCH(AK27,$AL25:$AL28,0))</f>
        <v>Pérou</v>
      </c>
      <c r="K27" s="111">
        <f>INDEX(AN25:AN28,MATCH(AK27,$AL25:$AL28,0))</f>
        <v>3</v>
      </c>
      <c r="L27" s="112">
        <f>INDEX(AO25:AO28,MATCH(AK27,$AL25:$AL28,0))</f>
        <v>2</v>
      </c>
      <c r="M27" s="111">
        <f>INDEX(AP25:AP28,MATCH(AK27,$AL25:$AL28,0))</f>
        <v>2</v>
      </c>
      <c r="N27" s="113">
        <f>INDEX(AQ25:AQ28,MATCH(AK27,$AL25:$AL28,0))</f>
        <v>0</v>
      </c>
      <c r="O27" s="293"/>
      <c r="P27" s="293"/>
      <c r="Q27" s="331"/>
      <c r="R27" s="332"/>
      <c r="S27" s="286"/>
      <c r="T27" s="287"/>
      <c r="U27" s="125" t="str">
        <f>IF(100*V10+W10&gt;100*V11+W11,U10,IF(100*V10+W10&lt;100*V11+W11,U11,CONCATENATE(U10," ou ",U11)))</f>
        <v>France</v>
      </c>
      <c r="V27" s="151">
        <v>2</v>
      </c>
      <c r="W27" s="100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2.97</v>
      </c>
      <c r="AL27" s="28">
        <f>SUM(BD27:BG27)+2.47</f>
        <v>2.97</v>
      </c>
      <c r="AM27" s="21" t="str">
        <f>D25</f>
        <v>Pérou</v>
      </c>
      <c r="AN27" s="22">
        <f>SUM(AR27:AU27)</f>
        <v>3</v>
      </c>
      <c r="AO27" s="23">
        <f>E25+F26+F29</f>
        <v>2</v>
      </c>
      <c r="AP27" s="22">
        <f>F25+E26+E29</f>
        <v>2</v>
      </c>
      <c r="AQ27" s="24">
        <f>AO27-AP27</f>
        <v>0</v>
      </c>
      <c r="AR27" s="22">
        <f>IF(ISBLANK(F26),0,IF(AT25=3,0,IF(AT25=1,1,3)))</f>
        <v>0</v>
      </c>
      <c r="AS27" s="22">
        <f>IF(ISBLANK(F29),0,IF(F29&gt;E29,3,IF(F29=E29,1,0)))</f>
        <v>3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30102</v>
      </c>
      <c r="BA27" s="22" t="s">
        <v>73</v>
      </c>
      <c r="BB27" s="22">
        <f>10000*(AR27+AU27)+(E25-F25+F26-E26)*100+(E25+F26)</f>
        <v>-200</v>
      </c>
      <c r="BC27" s="24">
        <f>10000*(AS27+AU27)+(E25-F25+F29-E29)*100+(E25+F29)</f>
        <v>30102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/>
      <c r="C28" s="75"/>
      <c r="D28" s="68" t="str">
        <f>G25</f>
        <v>Danemark</v>
      </c>
      <c r="E28" s="149">
        <v>0</v>
      </c>
      <c r="F28" s="149">
        <v>0</v>
      </c>
      <c r="G28" s="73" t="str">
        <f>D24</f>
        <v>France</v>
      </c>
      <c r="H28" s="95">
        <f t="shared" si="0"/>
        <v>3</v>
      </c>
      <c r="I28" s="114">
        <f>AI28</f>
        <v>4</v>
      </c>
      <c r="J28" s="71" t="str">
        <f>INDEX(AM25:AM28,MATCH(AK28,$AL25:$AL28,0))</f>
        <v>Australie</v>
      </c>
      <c r="K28" s="115">
        <f>INDEX(AN25:AN28,MATCH(AK28,$AL25:$AL28,0))</f>
        <v>1</v>
      </c>
      <c r="L28" s="116">
        <f>INDEX(AO25:AO28,MATCH(AK28,$AL25:$AL28,0))</f>
        <v>2</v>
      </c>
      <c r="M28" s="115">
        <f>INDEX(AP25:AP28,MATCH(AK28,$AL25:$AL28,0))</f>
        <v>5</v>
      </c>
      <c r="N28" s="117">
        <f>INDEX(AQ25:AQ28,MATCH(AK28,$AL25:$AL28,0))</f>
        <v>-3</v>
      </c>
      <c r="O28" s="293">
        <f t="shared" ref="O28" si="2">IF(V28="",0,IF(V29="",0,IF(V28&gt;V29,1,IF(V28&lt;V29,2,IF(W28&gt;W29,1,IF(W28&lt;W29,2))))))</f>
        <v>2</v>
      </c>
      <c r="P28" s="293"/>
      <c r="Q28" s="329"/>
      <c r="R28" s="330"/>
      <c r="S28" s="286"/>
      <c r="T28" s="287"/>
      <c r="U28" s="125" t="str">
        <f>IF(100*V12+W12&gt;100*V13+W13,U12,IF(100*V12+W12&lt;100*V13+W13,U13,CONCATENATE(U12," ou ",U13)))</f>
        <v>Russie</v>
      </c>
      <c r="V28" s="150">
        <v>2</v>
      </c>
      <c r="W28" s="100">
        <v>3</v>
      </c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3.96</v>
      </c>
      <c r="AL28" s="30">
        <f>SUM(BD28:BG28)+2.48</f>
        <v>1.98</v>
      </c>
      <c r="AM28" s="31" t="str">
        <f>G25</f>
        <v>Danemark</v>
      </c>
      <c r="AN28" s="27">
        <f>SUM(AR28:AU28)</f>
        <v>5</v>
      </c>
      <c r="AO28" s="32">
        <f>F25+E27+E28</f>
        <v>2</v>
      </c>
      <c r="AP28" s="27">
        <f>E25+F27+F28</f>
        <v>1</v>
      </c>
      <c r="AQ28" s="33">
        <f>AO28-AP28</f>
        <v>1</v>
      </c>
      <c r="AR28" s="27">
        <f>IF(ISBLANK(E28),0,IF(AU25=3,0,IF(AU25=1,1,3)))</f>
        <v>1</v>
      </c>
      <c r="AS28" s="27">
        <f>IF(ISBLANK(E27),0,IF(AU26=3,0,IF(AU26=1,1,3)))</f>
        <v>1</v>
      </c>
      <c r="AT28" s="27">
        <f>IF(ISBLANK(F25),0,IF(AU27=3,0,IF(AU27=1,1,3)))</f>
        <v>3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20001</v>
      </c>
      <c r="BB28" s="27">
        <f>10000*(AR28+AT28)+(E28-F28+F25-E25)*100+(E28+F25)</f>
        <v>40101</v>
      </c>
      <c r="BC28" s="33">
        <f>10000*(AS28+AT28)+(E27-F27+F25-E25)*100+(E27+F25)</f>
        <v>40102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/>
      <c r="C29" s="75"/>
      <c r="D29" s="71" t="str">
        <f>G24</f>
        <v>Australie</v>
      </c>
      <c r="E29" s="149">
        <v>0</v>
      </c>
      <c r="F29" s="149">
        <v>2</v>
      </c>
      <c r="G29" s="74" t="str">
        <f>D25</f>
        <v>Pérou</v>
      </c>
      <c r="H29" s="95">
        <f t="shared" si="0"/>
        <v>2</v>
      </c>
      <c r="I29" s="118"/>
      <c r="J29" s="119" t="str">
        <f>IF(OR(I27&lt;3,I26&lt;2),"TIRAGE AU SORT !!!"," ")</f>
        <v xml:space="preserve"> </v>
      </c>
      <c r="K29" s="120"/>
      <c r="L29" s="120"/>
      <c r="M29" s="120"/>
      <c r="N29" s="120"/>
      <c r="O29" s="293"/>
      <c r="P29" s="293"/>
      <c r="Q29" s="331"/>
      <c r="R29" s="332"/>
      <c r="S29" s="286"/>
      <c r="T29" s="287"/>
      <c r="U29" s="125" t="str">
        <f>IF(100*V14+W14&gt;100*V15+W15,U14,IF(100*V14+W14&lt;100*V15+W15,U15,CONCATENATE(U14," ou ",U15)))</f>
        <v>Croatie</v>
      </c>
      <c r="V29" s="151">
        <v>2</v>
      </c>
      <c r="W29" s="100">
        <v>4</v>
      </c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29"/>
      <c r="J30" s="95"/>
      <c r="K30" s="95"/>
      <c r="L30" s="95"/>
      <c r="M30" s="95"/>
      <c r="N30" s="95"/>
      <c r="O30" s="293">
        <f t="shared" ref="O30" si="3">IF(V30="",0,IF(V31="",0,IF(V30&gt;V31,1,IF(V30&lt;V31,2,IF(W30&gt;W31,1,IF(W30&lt;W31,2))))))</f>
        <v>2</v>
      </c>
      <c r="P30" s="293"/>
      <c r="Q30" s="329"/>
      <c r="R30" s="330"/>
      <c r="S30" s="286"/>
      <c r="T30" s="287"/>
      <c r="U30" s="125" t="str">
        <f>IF(100*V16+W16&gt;100*V17+W17,U16,IF(100*V16+W16&lt;100*V17+W17,U17,CONCATENATE(U16," ou ",U17)))</f>
        <v>Brésil</v>
      </c>
      <c r="V30" s="150">
        <v>1</v>
      </c>
      <c r="W30" s="100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29"/>
      <c r="J31" s="95"/>
      <c r="K31" s="95"/>
      <c r="L31" s="95"/>
      <c r="M31" s="95"/>
      <c r="N31" s="95"/>
      <c r="O31" s="293"/>
      <c r="P31" s="293"/>
      <c r="Q31" s="331"/>
      <c r="R31" s="332"/>
      <c r="S31" s="286"/>
      <c r="T31" s="287"/>
      <c r="U31" s="125" t="str">
        <f>IF(100*V18+W18&gt;100*V19+W19,U18,IF(100*V18+W18&lt;100*V19+W19,U19,CONCATENATE(U18," ou ",U19)))</f>
        <v>Belgique</v>
      </c>
      <c r="V31" s="151">
        <v>2</v>
      </c>
      <c r="W31" s="100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/>
      <c r="C32" s="75"/>
      <c r="D32" s="67" t="s">
        <v>94</v>
      </c>
      <c r="E32" s="217">
        <v>1</v>
      </c>
      <c r="F32" s="217">
        <v>1</v>
      </c>
      <c r="G32" s="72" t="s">
        <v>127</v>
      </c>
      <c r="H32" s="95">
        <f t="shared" si="0"/>
        <v>3</v>
      </c>
      <c r="I32" s="129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 t="shared" ref="O32" si="4">IF(V32="",0,IF(V33="",0,IF(V32&gt;V33,1,IF(V32&lt;V33,2,IF(W32&gt;W33,1,IF(W32&lt;W33,2))))))</f>
        <v>2</v>
      </c>
      <c r="P32" s="293"/>
      <c r="Q32" s="329"/>
      <c r="R32" s="330"/>
      <c r="S32" s="286"/>
      <c r="T32" s="287"/>
      <c r="U32" s="125" t="str">
        <f>IF(100*V20+W20&gt;100*V21+W21,U20,IF(100*V20+W20&lt;100*V21+W21,U21,CONCATENATE(U20," ou ",U21)))</f>
        <v>Suède</v>
      </c>
      <c r="V32" s="150">
        <v>0</v>
      </c>
      <c r="W32" s="100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/>
      <c r="C33" s="75"/>
      <c r="D33" s="68" t="s">
        <v>37</v>
      </c>
      <c r="E33" s="217">
        <v>2</v>
      </c>
      <c r="F33" s="217">
        <v>0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Croatie</v>
      </c>
      <c r="K33" s="103">
        <f>INDEX(AN33:AN36,MATCH(AK33,$AL33:$AL36,0))</f>
        <v>9</v>
      </c>
      <c r="L33" s="104">
        <f>INDEX(AO33:AO36,MATCH(AK33,$AL33:$AL36,0))</f>
        <v>7</v>
      </c>
      <c r="M33" s="103">
        <f>INDEX(AP33:AP36,MATCH(AK33,$AL33:$AL36,0))</f>
        <v>1</v>
      </c>
      <c r="N33" s="123">
        <f>INDEX(AQ33:AQ36,MATCH(AK33,$AL33:$AL36,0))</f>
        <v>6</v>
      </c>
      <c r="O33" s="293"/>
      <c r="P33" s="293"/>
      <c r="Q33" s="331"/>
      <c r="R33" s="332"/>
      <c r="S33" s="286"/>
      <c r="T33" s="287"/>
      <c r="U33" s="125" t="str">
        <f>IF(100*V22+W22&gt;100*V23+W23,U22,IF(100*V22+W22&lt;100*V23+W23,U23,CONCATENATE(U22," ou ",U23)))</f>
        <v>Angleterre</v>
      </c>
      <c r="V33" s="151">
        <v>2</v>
      </c>
      <c r="W33" s="100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0.9700000000000002</v>
      </c>
      <c r="AL33" s="20">
        <f>SUM(BD33:BG33)+2.45</f>
        <v>1.9500000000000002</v>
      </c>
      <c r="AM33" s="21" t="str">
        <f>D32</f>
        <v>Argentine</v>
      </c>
      <c r="AN33" s="22">
        <f>SUM(AR33:AU33)</f>
        <v>4</v>
      </c>
      <c r="AO33" s="23">
        <f>E32+E34+F36</f>
        <v>3</v>
      </c>
      <c r="AP33" s="22">
        <f>F32+F34+E36</f>
        <v>5</v>
      </c>
      <c r="AQ33" s="24">
        <f>AO33-AP33</f>
        <v>-2</v>
      </c>
      <c r="AR33" s="22" t="s">
        <v>73</v>
      </c>
      <c r="AS33" s="22">
        <f>IF(ISBLANK(E32),0,IF(E32&gt;F32,3,IF(E32=F32,1,0)))</f>
        <v>1</v>
      </c>
      <c r="AT33" s="22">
        <f>IF(ISBLANK(E34),0,IF(E34&gt;F34,3,IF(E34=F34,1,0)))</f>
        <v>0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0</v>
      </c>
      <c r="AY33" s="24" t="b">
        <f>10*(AQ33-AQ36)+AO33-AO36&gt;0</f>
        <v>0</v>
      </c>
      <c r="AZ33" s="23">
        <f>10000*(AS33+AT33)+(E34-F34+E32-F32)*100+(E34+E32)</f>
        <v>9701</v>
      </c>
      <c r="BA33" s="22">
        <f>10000*(AS33+AU33)+(E32-F32+F36-E36)*100+(E32+F36)</f>
        <v>40103</v>
      </c>
      <c r="BB33" s="22">
        <f>10000*(AT33+AU33)+(F36-E36+E34-F34)*100+(F36+E34)</f>
        <v>29802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/>
      <c r="C34" s="75"/>
      <c r="D34" s="68" t="str">
        <f>D32</f>
        <v>Argentine</v>
      </c>
      <c r="E34" s="149">
        <v>0</v>
      </c>
      <c r="F34" s="149">
        <v>3</v>
      </c>
      <c r="G34" s="73" t="str">
        <f>D33</f>
        <v>Croatie</v>
      </c>
      <c r="H34" s="95">
        <f t="shared" si="0"/>
        <v>2</v>
      </c>
      <c r="I34" s="106">
        <f>AI34</f>
        <v>2</v>
      </c>
      <c r="J34" s="124" t="str">
        <f>INDEX(AM33:AM36,MATCH(AK34,$AL33:$AL36,0))</f>
        <v>Argentine</v>
      </c>
      <c r="K34" s="108">
        <f>INDEX(AN33:AN36,MATCH(AK34,$AL33:$AL36,0))</f>
        <v>4</v>
      </c>
      <c r="L34" s="109">
        <f>INDEX(AO33:AO36,MATCH(AK34,$AL33:$AL36,0))</f>
        <v>3</v>
      </c>
      <c r="M34" s="108">
        <f>INDEX(AP33:AP36,MATCH(AK34,$AL33:$AL36,0))</f>
        <v>5</v>
      </c>
      <c r="N34" s="110">
        <f>INDEX(AQ33:AQ36,MATCH(AK34,$AL33:$AL36,0))</f>
        <v>-2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1.9500000000000002</v>
      </c>
      <c r="AL34" s="28">
        <f>SUM(BD34:BG34)+2.46</f>
        <v>3.96</v>
      </c>
      <c r="AM34" s="21" t="str">
        <f>G32</f>
        <v>Islande</v>
      </c>
      <c r="AN34" s="22">
        <f>SUM(AR34:AU34)</f>
        <v>1</v>
      </c>
      <c r="AO34" s="23">
        <f>F32+F35+E37</f>
        <v>2</v>
      </c>
      <c r="AP34" s="22">
        <f>E32+E35+F37</f>
        <v>5</v>
      </c>
      <c r="AQ34" s="24">
        <f>AO34-AP34</f>
        <v>-3</v>
      </c>
      <c r="AR34" s="22">
        <f>IF(ISBLANK(F32),0,IF(AS33=3,0,IF(AS33=1,1,3)))</f>
        <v>1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0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9902</v>
      </c>
      <c r="BA34" s="22">
        <f>10000*(AR34+AU34)+(F32-E32+F35-E35)*100+(F32+F35)</f>
        <v>9801</v>
      </c>
      <c r="BB34" s="22" t="s">
        <v>73</v>
      </c>
      <c r="BC34" s="24">
        <f>10000*(AT34+AU34)+(F35-E35+E37-F37)*100+(F35+E37)</f>
        <v>-299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/>
      <c r="C35" s="75"/>
      <c r="D35" s="68" t="str">
        <f>G33</f>
        <v>Nigéria</v>
      </c>
      <c r="E35" s="149">
        <v>2</v>
      </c>
      <c r="F35" s="149">
        <v>0</v>
      </c>
      <c r="G35" s="73" t="str">
        <f>G32</f>
        <v>Islande</v>
      </c>
      <c r="H35" s="95">
        <f t="shared" si="0"/>
        <v>1</v>
      </c>
      <c r="I35" s="106">
        <f>AI35</f>
        <v>3</v>
      </c>
      <c r="J35" s="68" t="str">
        <f>INDEX(AM33:AM36,MATCH(AK35,$AL33:$AL36,0))</f>
        <v>Nigéria</v>
      </c>
      <c r="K35" s="111">
        <f>INDEX(AN33:AN36,MATCH(AK35,$AL33:$AL36,0))</f>
        <v>3</v>
      </c>
      <c r="L35" s="112">
        <f>INDEX(AO33:AO36,MATCH(AK35,$AL33:$AL36,0))</f>
        <v>3</v>
      </c>
      <c r="M35" s="111">
        <f>INDEX(AP33:AP36,MATCH(AK35,$AL33:$AL36,0))</f>
        <v>4</v>
      </c>
      <c r="N35" s="113">
        <f>INDEX(AQ33:AQ36,MATCH(AK35,$AL33:$AL36,0))</f>
        <v>-1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2.98</v>
      </c>
      <c r="AL35" s="28">
        <f>SUM(BD35:BG35)+2.47</f>
        <v>0.9700000000000002</v>
      </c>
      <c r="AM35" s="21" t="str">
        <f>D33</f>
        <v>Croatie</v>
      </c>
      <c r="AN35" s="22">
        <f>SUM(AR35:AU35)</f>
        <v>9</v>
      </c>
      <c r="AO35" s="23">
        <f>E33+F34+F37</f>
        <v>7</v>
      </c>
      <c r="AP35" s="22">
        <f>F33+E34+E37</f>
        <v>1</v>
      </c>
      <c r="AQ35" s="24">
        <f>AO35-AP35</f>
        <v>6</v>
      </c>
      <c r="AR35" s="22">
        <f>IF(ISBLANK(F34),0,IF(AT33=3,0,IF(AT33=1,1,3)))</f>
        <v>3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1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60405</v>
      </c>
      <c r="BA35" s="22" t="s">
        <v>73</v>
      </c>
      <c r="BB35" s="22">
        <f>10000*(AR35+AU35)+(E33-F33+F34-E34)*100+(E33+F34)</f>
        <v>60505</v>
      </c>
      <c r="BC35" s="24">
        <f>10000*(AS35+AU35)+(E33-F33+F37-E37)*100+(E33+F37)</f>
        <v>60304</v>
      </c>
      <c r="BD35" s="29">
        <f>-BF33</f>
        <v>-0.5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/>
      <c r="C36" s="75"/>
      <c r="D36" s="68" t="str">
        <f>G33</f>
        <v>Nigéria</v>
      </c>
      <c r="E36" s="149">
        <v>1</v>
      </c>
      <c r="F36" s="149">
        <v>2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Islande</v>
      </c>
      <c r="K36" s="115">
        <f>INDEX(AN33:AN36,MATCH(AK36,$AL33:$AL36,0))</f>
        <v>1</v>
      </c>
      <c r="L36" s="116">
        <f>INDEX(AO33:AO36,MATCH(AK36,$AL33:$AL36,0))</f>
        <v>2</v>
      </c>
      <c r="M36" s="115">
        <f>INDEX(AP33:AP36,MATCH(AK36,$AL33:$AL36,0))</f>
        <v>5</v>
      </c>
      <c r="N36" s="117">
        <f>INDEX(AQ33:AQ36,MATCH(AK36,$AL33:$AL36,0))</f>
        <v>-3</v>
      </c>
      <c r="O36" s="293">
        <f t="shared" ref="O36" si="5">IF(V36="",0,IF(V37="",0,IF(V36&gt;V37,1,IF(V36&lt;V37,2,IF(W36&gt;W37,1,IF(W36&lt;W37,2))))))</f>
        <v>1</v>
      </c>
      <c r="P36" s="293"/>
      <c r="Q36" s="329"/>
      <c r="R36" s="330"/>
      <c r="S36" s="286"/>
      <c r="T36" s="297"/>
      <c r="U36" s="128" t="str">
        <f>IF(100*V26+W26&gt;100*V27+W27,U26,IF(100*V26+W26&lt;100*V27+W27,U27,IF(X27*X26=1,"-",CONCATENATE(U26," ou ",U27))))</f>
        <v>France</v>
      </c>
      <c r="V36" s="150">
        <v>1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3.96</v>
      </c>
      <c r="AL36" s="30">
        <f>SUM(BD36:BG36)+2.48</f>
        <v>2.98</v>
      </c>
      <c r="AM36" s="31" t="str">
        <f>G33</f>
        <v>Nigéria</v>
      </c>
      <c r="AN36" s="27">
        <f>SUM(AR36:AU36)</f>
        <v>3</v>
      </c>
      <c r="AO36" s="32">
        <f>F33+E35+E36</f>
        <v>3</v>
      </c>
      <c r="AP36" s="27">
        <f>E33+F35+F36</f>
        <v>4</v>
      </c>
      <c r="AQ36" s="33">
        <f>AO36-AP36</f>
        <v>-1</v>
      </c>
      <c r="AR36" s="27">
        <f>IF(ISBLANK(E36),0,IF(AU33=3,0,IF(AU33=1,1,3)))</f>
        <v>0</v>
      </c>
      <c r="AS36" s="27">
        <f>IF(ISBLANK(E35),0,IF(AU34=3,0,IF(AU34=1,1,3)))</f>
        <v>3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1</v>
      </c>
      <c r="AW36" s="27" t="b">
        <f>10*(AQ34-AQ36)+AO34-AO36&lt;0</f>
        <v>1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30103</v>
      </c>
      <c r="BB36" s="27">
        <f>10000*(AR36+AT36)+(E36-F36+F33-E33)*100+(E36+F33)</f>
        <v>-299</v>
      </c>
      <c r="BC36" s="33">
        <f>10000*(AS36+AT36)+(E35-F35+F33-E33)*100+(E35+F33)</f>
        <v>30002</v>
      </c>
      <c r="BD36" s="34">
        <f>-BG33</f>
        <v>0.5</v>
      </c>
      <c r="BE36" s="35">
        <f>-BG34</f>
        <v>-0.5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/>
      <c r="C37" s="75"/>
      <c r="D37" s="71" t="str">
        <f>G32</f>
        <v>Islande</v>
      </c>
      <c r="E37" s="149">
        <v>1</v>
      </c>
      <c r="F37" s="149">
        <v>2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20"/>
      <c r="L37" s="120"/>
      <c r="M37" s="120"/>
      <c r="N37" s="120"/>
      <c r="O37" s="293"/>
      <c r="P37" s="293"/>
      <c r="Q37" s="331"/>
      <c r="R37" s="332"/>
      <c r="S37" s="286"/>
      <c r="T37" s="298"/>
      <c r="U37" s="128" t="str">
        <f>IF(100*V30+W30&gt;100*V31+W31,U30,IF(100*V30+W30&lt;100*V31+W31,U31,IF(X28*X29=1,"-",CONCATENATE(U28," ou ",U29))))</f>
        <v>Belgique</v>
      </c>
      <c r="V37" s="151">
        <v>0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29"/>
      <c r="J38" s="95"/>
      <c r="K38" s="95"/>
      <c r="L38" s="95"/>
      <c r="M38" s="95"/>
      <c r="N38" s="95"/>
      <c r="O38" s="293">
        <f t="shared" ref="O38" si="6">IF(V38="",0,IF(V39="",0,IF(V38&gt;V39,1,IF(V38&lt;V39,2,IF(W38&gt;W39,1,IF(W38&lt;W39,2))))))</f>
        <v>1</v>
      </c>
      <c r="P38" s="293"/>
      <c r="Q38" s="329"/>
      <c r="R38" s="330"/>
      <c r="S38" s="286"/>
      <c r="T38" s="297"/>
      <c r="U38" s="125" t="str">
        <f>IF(100*V28+W28&gt;100*V29+W29,U28,IF(100*V28+W28&lt;100*V29+W29,U29,IF(X30*X31=1,"-",CONCATENATE(U28," ou ",U29))))</f>
        <v>Croatie</v>
      </c>
      <c r="V38" s="150">
        <v>2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29"/>
      <c r="J39" s="95"/>
      <c r="K39" s="95"/>
      <c r="L39" s="95"/>
      <c r="M39" s="95"/>
      <c r="N39" s="95"/>
      <c r="O39" s="293"/>
      <c r="P39" s="293"/>
      <c r="Q39" s="331"/>
      <c r="R39" s="332"/>
      <c r="S39" s="286"/>
      <c r="T39" s="298"/>
      <c r="U39" s="125" t="str">
        <f>IF(100*V32+W32&gt;100*V33+W33,U32,IF(100*V32+W32&lt;100*V33+W33,U33,IF(X32*X33=1,"-",CONCATENATE(U32," ou ",U33))))</f>
        <v>Angleterre</v>
      </c>
      <c r="V39" s="151">
        <v>1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/>
      <c r="C40" s="75"/>
      <c r="D40" s="67" t="s">
        <v>83</v>
      </c>
      <c r="E40" s="217">
        <v>0</v>
      </c>
      <c r="F40" s="217">
        <v>1</v>
      </c>
      <c r="G40" s="72" t="s">
        <v>128</v>
      </c>
      <c r="H40" s="95">
        <f t="shared" si="0"/>
        <v>2</v>
      </c>
      <c r="I40" s="129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/>
      <c r="C41" s="75"/>
      <c r="D41" s="68" t="s">
        <v>36</v>
      </c>
      <c r="E41" s="217">
        <v>1</v>
      </c>
      <c r="F41" s="217">
        <v>1</v>
      </c>
      <c r="G41" s="73" t="s">
        <v>87</v>
      </c>
      <c r="H41" s="95">
        <f t="shared" si="0"/>
        <v>3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7</v>
      </c>
      <c r="L41" s="104">
        <f>INDEX(AO41:AO44,MATCH(AK41,$AL41:$AL44,0))</f>
        <v>5</v>
      </c>
      <c r="M41" s="103">
        <f>INDEX(AP41:AP44,MATCH(AK41,$AL41:$AL44,0))</f>
        <v>1</v>
      </c>
      <c r="N41" s="123">
        <f>INDEX(AQ41:AQ44,MATCH(AK41,$AL41:$AL44,0))</f>
        <v>4</v>
      </c>
      <c r="O41" s="299">
        <f>IF(V43="",0,IF(V44="",0,IF(V43&gt;V44,1,IF(V43&lt;V44,2,IF(W43&gt;W44,1,IF(W43&lt;W44,2))))))</f>
        <v>1</v>
      </c>
      <c r="P41" s="268"/>
      <c r="Q41" s="268">
        <f t="shared" ref="Q41" si="7">IF(X41="",0,IF(X42="",0,IF(X41&gt;X42,1,IF(X41&lt;X42,2,IF(Y41&gt;Y42,1,IF(Y41&lt;Y42,2))))))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IF(AB43="",0,IF(AB44="",0,IF(AB43&gt;AB44,1,IF(AB43&lt;AB44,2,IF(AC43&gt;AC44,1,IF(AC43&lt;AC44,2))))))</f>
        <v>1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3.95</v>
      </c>
      <c r="AM41" s="21" t="str">
        <f>D40</f>
        <v>Costa Rica</v>
      </c>
      <c r="AN41" s="22">
        <f>SUM(AR41:AU41)</f>
        <v>1</v>
      </c>
      <c r="AO41" s="23">
        <f>E40+E42+F44</f>
        <v>2</v>
      </c>
      <c r="AP41" s="22">
        <f>F40+F42+E44</f>
        <v>5</v>
      </c>
      <c r="AQ41" s="24">
        <f>AO41-AP41</f>
        <v>-3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1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-300</v>
      </c>
      <c r="BA41" s="22">
        <f>10000*(AS41+AU41)+(E40-F40+F44-E44)*100+(E40+F44)</f>
        <v>9902</v>
      </c>
      <c r="BB41" s="22">
        <f>10000*(AT41+AU41)+(F44-E44+E42-F42)*100+(F44+E42)</f>
        <v>9802</v>
      </c>
      <c r="BC41" s="24" t="s">
        <v>73</v>
      </c>
      <c r="BD41" s="23" t="s">
        <v>73</v>
      </c>
      <c r="BE41" s="25">
        <f>IF($AN41&gt;$AN42,-0.5,IF($AN42&gt;$AN41,0.5,IF(AW41,-0.5,IF(AV42,0.5,BU41))))</f>
        <v>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/>
      <c r="C42" s="75"/>
      <c r="D42" s="68" t="str">
        <f>D40</f>
        <v>Costa Rica</v>
      </c>
      <c r="E42" s="149">
        <v>0</v>
      </c>
      <c r="F42" s="149">
        <v>2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5</v>
      </c>
      <c r="L42" s="109">
        <f>INDEX(AO41:AO44,MATCH(AK42,$AL41:$AL44,0))</f>
        <v>5</v>
      </c>
      <c r="M42" s="108">
        <f>INDEX(AP41:AP44,MATCH(AK42,$AL41:$AL44,0))</f>
        <v>4</v>
      </c>
      <c r="N42" s="110">
        <f>INDEX(AQ41:AQ44,MATCH(AK42,$AL41:$AL44,0))</f>
        <v>1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2.96</v>
      </c>
      <c r="AM42" s="21" t="str">
        <f>G40</f>
        <v>Serbie</v>
      </c>
      <c r="AN42" s="22">
        <f>SUM(AR42:AU42)</f>
        <v>3</v>
      </c>
      <c r="AO42" s="23">
        <f>F40+F43+E45</f>
        <v>2</v>
      </c>
      <c r="AP42" s="22">
        <f>E40+E43+F45</f>
        <v>4</v>
      </c>
      <c r="AQ42" s="24">
        <f>AO42-AP42</f>
        <v>-2</v>
      </c>
      <c r="AR42" s="22">
        <f>IF(ISBLANK(F40),0,IF(AS41=3,0,IF(AS41=1,1,3)))</f>
        <v>3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1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29901</v>
      </c>
      <c r="BA42" s="22">
        <f>10000*(AR42+AU42)+(F40-E40+F43-E43)*100+(F40+F43)</f>
        <v>30002</v>
      </c>
      <c r="BB42" s="22" t="s">
        <v>73</v>
      </c>
      <c r="BC42" s="24">
        <f>10000*(AT42+AU42)+(F43-E43+E45-F45)*100+(F43+E45)</f>
        <v>-299</v>
      </c>
      <c r="BD42" s="29">
        <f>-BE41</f>
        <v>-0.5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/>
      <c r="C43" s="75"/>
      <c r="D43" s="68" t="str">
        <f>G41</f>
        <v>Suisse</v>
      </c>
      <c r="E43" s="149">
        <v>2</v>
      </c>
      <c r="F43" s="149">
        <v>1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Serbie</v>
      </c>
      <c r="K43" s="111">
        <f>INDEX(AN41:AN44,MATCH(AK43,$AL41:$AL44,0))</f>
        <v>3</v>
      </c>
      <c r="L43" s="112">
        <f>INDEX(AO41:AO44,MATCH(AK43,$AL41:$AL44,0))</f>
        <v>2</v>
      </c>
      <c r="M43" s="111">
        <f>INDEX(AP41:AP44,MATCH(AK43,$AL41:$AL44,0))</f>
        <v>4</v>
      </c>
      <c r="N43" s="113">
        <f>INDEX(AQ41:AQ44,MATCH(AK43,$AL41:$AL44,0))</f>
        <v>-2</v>
      </c>
      <c r="O43" s="299"/>
      <c r="P43" s="269"/>
      <c r="Q43" s="329"/>
      <c r="R43" s="330"/>
      <c r="S43" s="286"/>
      <c r="T43" s="287"/>
      <c r="U43" s="125" t="str">
        <f>IF(100*V36+W36&gt;100*V37+W37,U36,IF(100*V36+W36&lt;100*V37+W37,U37," - "))</f>
        <v>France</v>
      </c>
      <c r="V43" s="150">
        <v>4</v>
      </c>
      <c r="W43" s="100"/>
      <c r="X43" s="333"/>
      <c r="Y43" s="286"/>
      <c r="Z43" s="287"/>
      <c r="AA43" s="100" t="str">
        <f>IF(100*V36+W36&gt;100*V37+W37,U37,IF(100*V36+W36&lt;100*V37+W37,U36," - "))</f>
        <v>Belgique</v>
      </c>
      <c r="AB43" s="149">
        <v>2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2.96</v>
      </c>
      <c r="AL43" s="28">
        <f>SUM(BD43:BG43)+2.47</f>
        <v>0.9700000000000002</v>
      </c>
      <c r="AM43" s="21" t="str">
        <f>D41</f>
        <v>Brésil</v>
      </c>
      <c r="AN43" s="22">
        <f>SUM(AR43:AU43)</f>
        <v>7</v>
      </c>
      <c r="AO43" s="23">
        <f>E41+F42+F45</f>
        <v>5</v>
      </c>
      <c r="AP43" s="22">
        <f>F41+E42+E45</f>
        <v>1</v>
      </c>
      <c r="AQ43" s="24">
        <f>AO43-AP43</f>
        <v>4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1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60404</v>
      </c>
      <c r="BA43" s="22" t="s">
        <v>73</v>
      </c>
      <c r="BB43" s="22">
        <f>10000*(AR43+AU43)+(E41-F41+F42-E42)*100+(E41+F42)</f>
        <v>40203</v>
      </c>
      <c r="BC43" s="24">
        <f>10000*(AS43+AU43)+(E41-F41+F45-E45)*100+(E41+F45)</f>
        <v>40203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/>
      <c r="C44" s="75"/>
      <c r="D44" s="68" t="str">
        <f>G41</f>
        <v>Suisse</v>
      </c>
      <c r="E44" s="149">
        <v>2</v>
      </c>
      <c r="F44" s="149">
        <v>2</v>
      </c>
      <c r="G44" s="73" t="str">
        <f>D40</f>
        <v>Costa Rica</v>
      </c>
      <c r="H44" s="95">
        <f t="shared" si="0"/>
        <v>3</v>
      </c>
      <c r="I44" s="114">
        <f>AI44</f>
        <v>4</v>
      </c>
      <c r="J44" s="71" t="str">
        <f>INDEX(AM41:AM44,MATCH(AK44,$AL41:$AL44,0))</f>
        <v>Costa Rica</v>
      </c>
      <c r="K44" s="115">
        <f>INDEX(AN41:AN44,MATCH(AK44,$AL41:$AL44,0))</f>
        <v>1</v>
      </c>
      <c r="L44" s="116">
        <f>INDEX(AO41:AO44,MATCH(AK44,$AL41:$AL44,0))</f>
        <v>2</v>
      </c>
      <c r="M44" s="115">
        <f>INDEX(AP41:AP44,MATCH(AK44,$AL41:$AL44,0))</f>
        <v>5</v>
      </c>
      <c r="N44" s="117">
        <f>INDEX(AQ41:AQ44,MATCH(AK44,$AL41:$AL44,0))</f>
        <v>-3</v>
      </c>
      <c r="O44" s="299"/>
      <c r="P44" s="269"/>
      <c r="Q44" s="331"/>
      <c r="R44" s="332"/>
      <c r="S44" s="286"/>
      <c r="T44" s="287"/>
      <c r="U44" s="125" t="str">
        <f>IF(100*V38+W38&gt;100*V39+W39,U38,IF(100*V38+W38&lt;100*V39+W39,U39," - "))</f>
        <v>Croatie</v>
      </c>
      <c r="V44" s="151">
        <v>2</v>
      </c>
      <c r="W44" s="100"/>
      <c r="X44" s="333"/>
      <c r="Y44" s="286"/>
      <c r="Z44" s="287"/>
      <c r="AA44" s="100" t="str">
        <f>IF(100*V38+W38&gt;100*V39+W39,U39,IF(100*V38+W38&lt;100*V39+W39,U38," - "))</f>
        <v>Angleterre</v>
      </c>
      <c r="AB44" s="151">
        <v>0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3.95</v>
      </c>
      <c r="AL44" s="30">
        <f>SUM(BD44:BG44)+2.48</f>
        <v>1.98</v>
      </c>
      <c r="AM44" s="31" t="str">
        <f>G41</f>
        <v>Suisse</v>
      </c>
      <c r="AN44" s="27">
        <f>SUM(AR44:AU44)</f>
        <v>5</v>
      </c>
      <c r="AO44" s="32">
        <f>F41+E43+E44</f>
        <v>5</v>
      </c>
      <c r="AP44" s="27">
        <f>E41+F43+F44</f>
        <v>4</v>
      </c>
      <c r="AQ44" s="33">
        <f>AO44-AP44</f>
        <v>1</v>
      </c>
      <c r="AR44" s="27">
        <f>IF(ISBLANK(E44),0,IF(AU41=3,0,IF(AU41=1,1,3)))</f>
        <v>1</v>
      </c>
      <c r="AS44" s="27">
        <f>IF(ISBLANK(E43),0,IF(AU42=3,0,IF(AU42=1,1,3)))</f>
        <v>3</v>
      </c>
      <c r="AT44" s="27">
        <f>IF(ISBLANK(F41),0,IF(AU43=3,0,IF(AU43=1,1,3)))</f>
        <v>1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40104</v>
      </c>
      <c r="BB44" s="27">
        <f>10000*(AR44+AT44)+(E44-F44+F41-E41)*100+(E44+F41)</f>
        <v>20003</v>
      </c>
      <c r="BC44" s="33">
        <f>10000*(AS44+AT44)+(E43-F43+F41-E41)*100+(E43+F41)</f>
        <v>40103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/>
      <c r="C45" s="75"/>
      <c r="D45" s="71" t="str">
        <f>G40</f>
        <v>Serbie</v>
      </c>
      <c r="E45" s="149">
        <v>0</v>
      </c>
      <c r="F45" s="149">
        <v>2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20"/>
      <c r="L45" s="120"/>
      <c r="M45" s="120"/>
      <c r="N45" s="120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29"/>
      <c r="J46" s="95"/>
      <c r="K46" s="95"/>
      <c r="L46" s="95"/>
      <c r="M46" s="95"/>
      <c r="N46" s="95"/>
      <c r="O46" s="95"/>
      <c r="P46" s="95"/>
      <c r="Q46" s="95"/>
      <c r="R46" s="95"/>
      <c r="S46" s="256" t="s">
        <v>91</v>
      </c>
      <c r="T46" s="257"/>
      <c r="U46" s="260" t="str">
        <f>IF(100*V43+W43&gt;100*V44+W44,U43,IF(100*V44+W44&gt;100*V43+W43,U44,"-"))</f>
        <v>France</v>
      </c>
      <c r="V46" s="130"/>
      <c r="W46" s="95"/>
      <c r="X46" s="95"/>
      <c r="Y46" s="256" t="s">
        <v>92</v>
      </c>
      <c r="Z46" s="257"/>
      <c r="AA46" s="282" t="str">
        <f>IF(100*V43+W43&gt;100*V44+W44,U44,IF(100*V44+W44&gt;100*V43+W43,U43,"-"))</f>
        <v>Croatie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29"/>
      <c r="J47" s="95"/>
      <c r="K47" s="95"/>
      <c r="L47" s="95"/>
      <c r="M47" s="95"/>
      <c r="N47" s="95"/>
      <c r="O47" s="95"/>
      <c r="P47" s="95"/>
      <c r="Q47" s="95"/>
      <c r="R47" s="95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/>
      <c r="C48" s="75"/>
      <c r="D48" s="67" t="s">
        <v>100</v>
      </c>
      <c r="E48" s="217">
        <v>0</v>
      </c>
      <c r="F48" s="217">
        <v>1</v>
      </c>
      <c r="G48" s="72" t="s">
        <v>72</v>
      </c>
      <c r="H48" s="95">
        <f t="shared" si="0"/>
        <v>2</v>
      </c>
      <c r="I48" s="129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Belgique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/>
      <c r="C49" s="75"/>
      <c r="D49" s="68" t="s">
        <v>129</v>
      </c>
      <c r="E49" s="217">
        <v>1</v>
      </c>
      <c r="F49" s="217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Suède</v>
      </c>
      <c r="K49" s="103">
        <f>INDEX(AN49:AN52,MATCH(AK49,$AL49:$AL52,0))</f>
        <v>6</v>
      </c>
      <c r="L49" s="104">
        <f>INDEX(AO49:AO52,MATCH(AK49,$AL49:$AL52,0))</f>
        <v>5</v>
      </c>
      <c r="M49" s="103">
        <f>INDEX(AP49:AP52,MATCH(AK49,$AL49:$AL52,0))</f>
        <v>2</v>
      </c>
      <c r="N49" s="123">
        <f>INDEX(AQ49:AQ52,MATCH(AK49,$AL49:$AL52,0))</f>
        <v>3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0.9700000000000002</v>
      </c>
      <c r="AL49" s="20">
        <f>SUM(BD49:BG49)+2.45</f>
        <v>3.95</v>
      </c>
      <c r="AM49" s="21" t="str">
        <f>D48</f>
        <v>Allemagne</v>
      </c>
      <c r="AN49" s="22">
        <f>SUM(AR49:AU49)</f>
        <v>3</v>
      </c>
      <c r="AO49" s="23">
        <f>E48+E50+F52</f>
        <v>2</v>
      </c>
      <c r="AP49" s="22">
        <f>F48+F50+E52</f>
        <v>4</v>
      </c>
      <c r="AQ49" s="24">
        <f>AO49-AP49</f>
        <v>-2</v>
      </c>
      <c r="AR49" s="22" t="s">
        <v>73</v>
      </c>
      <c r="AS49" s="22">
        <f>IF(ISBLANK(E48),0,IF(E48&gt;F48,3,IF(E48=F48,1,0)))</f>
        <v>0</v>
      </c>
      <c r="AT49" s="22">
        <f>IF(ISBLANK(E50),0,IF(E50&gt;F50,3,IF(E50=F50,1,0)))</f>
        <v>3</v>
      </c>
      <c r="AU49" s="22">
        <f>IF(ISBLANK(F52),0,IF(F52&gt;E52,3,IF(F52=E52,1,0)))</f>
        <v>0</v>
      </c>
      <c r="AV49" s="23" t="s">
        <v>73</v>
      </c>
      <c r="AW49" s="22" t="b">
        <f>(10*(AQ49-AQ50)+AO49-AO50&gt;0)</f>
        <v>0</v>
      </c>
      <c r="AX49" s="22" t="b">
        <f>10*(AQ49-AQ51)+AO49-AO51&gt;0</f>
        <v>0</v>
      </c>
      <c r="AY49" s="24" t="b">
        <f>10*(AQ49-AQ52)+AO49-AO52&gt;0</f>
        <v>0</v>
      </c>
      <c r="AZ49" s="23">
        <f>10000*(AS49+AT49)+(E50-F50+E48-F48)*100+(E50+E48)</f>
        <v>30002</v>
      </c>
      <c r="BA49" s="22">
        <f>10000*(AS49+AU49)+(E48-F48+F52-E52)*100+(E48+F52)</f>
        <v>-300</v>
      </c>
      <c r="BB49" s="22">
        <f>10000*(AT49+AU49)+(F52-E52+E50-F50)*100+(F52+E50)</f>
        <v>29902</v>
      </c>
      <c r="BC49" s="24" t="s">
        <v>73</v>
      </c>
      <c r="BD49" s="23" t="s">
        <v>73</v>
      </c>
      <c r="BE49" s="25">
        <f>IF($AN49&gt;$AN50,-0.5,IF($AN50&gt;$AN49,0.5,IF(AW49,-0.5,IF(AV50,0.5,BU49))))</f>
        <v>0.5</v>
      </c>
      <c r="BF49" s="25">
        <f>IF($AN49&gt;$AN51,-0.5,IF($AN51&gt;$AN49,0.5,IF(AX49,-0.5,IF(AV51,0.5,BV49))))</f>
        <v>0.5</v>
      </c>
      <c r="BG49" s="26">
        <f>IF($AN49&gt;$AN52,-0.5,IF($AN52&gt;$AN49,0.5,IF(AY49,-0.5,IF(AV52,0.5,BW49))))</f>
        <v>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/>
      <c r="C50" s="75"/>
      <c r="D50" s="68" t="str">
        <f>D48</f>
        <v>Allemagne</v>
      </c>
      <c r="E50" s="149">
        <v>2</v>
      </c>
      <c r="F50" s="149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Mexique</v>
      </c>
      <c r="K50" s="108">
        <f>INDEX(AN49:AN52,MATCH(AK50,$AL49:$AL52,0))</f>
        <v>6</v>
      </c>
      <c r="L50" s="109">
        <f>INDEX(AO49:AO52,MATCH(AK50,$AL49:$AL52,0))</f>
        <v>3</v>
      </c>
      <c r="M50" s="108">
        <f>INDEX(AP49:AP52,MATCH(AK50,$AL49:$AL52,0))</f>
        <v>4</v>
      </c>
      <c r="N50" s="110">
        <f>INDEX(AQ49:AQ52,MATCH(AK50,$AL49:$AL52,0))</f>
        <v>-1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Angleterre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1.96</v>
      </c>
      <c r="AL50" s="28">
        <f>SUM(BD50:BG50)+2.46</f>
        <v>1.96</v>
      </c>
      <c r="AM50" s="21" t="str">
        <f>G48</f>
        <v>Mexique</v>
      </c>
      <c r="AN50" s="22">
        <f>SUM(AR50:AU50)</f>
        <v>6</v>
      </c>
      <c r="AO50" s="23">
        <f>F48+F51+E53</f>
        <v>3</v>
      </c>
      <c r="AP50" s="22">
        <f>E48+E51+F53</f>
        <v>4</v>
      </c>
      <c r="AQ50" s="24">
        <f>AO50-AP50</f>
        <v>-1</v>
      </c>
      <c r="AR50" s="22">
        <f>IF(ISBLANK(F48),0,IF(AS49=3,0,IF(AS49=1,1,3)))</f>
        <v>3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3</v>
      </c>
      <c r="AV50" s="23" t="b">
        <f>(10*(AQ49-AQ50)+AO49-AO50&lt;0)</f>
        <v>1</v>
      </c>
      <c r="AW50" s="22" t="s">
        <v>73</v>
      </c>
      <c r="AX50" s="22" t="b">
        <f>10*(AQ50-AQ51)+AO50-AO51&gt;0</f>
        <v>0</v>
      </c>
      <c r="AY50" s="24" t="b">
        <f>10*(AQ50-AQ52)+AO50-AO52&gt;0</f>
        <v>0</v>
      </c>
      <c r="AZ50" s="23">
        <f>10000*(AR50+AT50)+(F48-E48+E53-F53)*100+(F48+E53)</f>
        <v>29801</v>
      </c>
      <c r="BA50" s="22">
        <f>10000*(AR50+AU50)+(F48-E48+F51-E51)*100+(F48+F51)</f>
        <v>60203</v>
      </c>
      <c r="BB50" s="22" t="s">
        <v>73</v>
      </c>
      <c r="BC50" s="24">
        <f>10000*(AT50+AU50)+(F51-E51+E53-F53)*100+(F51+E53)</f>
        <v>29802</v>
      </c>
      <c r="BD50" s="29">
        <f>-BE49</f>
        <v>-0.5</v>
      </c>
      <c r="BE50" s="22" t="s">
        <v>73</v>
      </c>
      <c r="BF50" s="25">
        <f>IF($AN50&gt;$AN51,-0.5,IF($AN51&gt;$AN50,0.5,IF(AX50,-0.5,IF(AW51,0.5,BV50))))</f>
        <v>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/>
      <c r="C51" s="75"/>
      <c r="D51" s="68" t="str">
        <f>G49</f>
        <v>Corée du Sud</v>
      </c>
      <c r="E51" s="149">
        <v>1</v>
      </c>
      <c r="F51" s="149">
        <v>2</v>
      </c>
      <c r="G51" s="73" t="str">
        <f>G48</f>
        <v>Mexique</v>
      </c>
      <c r="H51" s="95">
        <f t="shared" si="0"/>
        <v>2</v>
      </c>
      <c r="I51" s="106">
        <f>AI51</f>
        <v>3</v>
      </c>
      <c r="J51" s="68" t="str">
        <f>INDEX(AM49:AM52,MATCH(AK51,$AL49:$AL52,0))</f>
        <v>Corée du Sud</v>
      </c>
      <c r="K51" s="111">
        <f>INDEX(AN49:AN52,MATCH(AK51,$AL49:$AL52,0))</f>
        <v>3</v>
      </c>
      <c r="L51" s="112">
        <f>INDEX(AO49:AO52,MATCH(AK51,$AL49:$AL52,0))</f>
        <v>3</v>
      </c>
      <c r="M51" s="111">
        <f>INDEX(AP49:AP52,MATCH(AK51,$AL49:$AL52,0))</f>
        <v>3</v>
      </c>
      <c r="N51" s="113">
        <f>INDEX(AQ49:AQ52,MATCH(AK51,$AL49:$AL52,0))</f>
        <v>0</v>
      </c>
      <c r="O51" s="95"/>
      <c r="P51" s="95"/>
      <c r="Q51" s="95"/>
      <c r="R51" s="95"/>
      <c r="S51" s="152"/>
      <c r="T51" s="153"/>
      <c r="U51" s="131"/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2.98</v>
      </c>
      <c r="AL51" s="28">
        <f>SUM(BD51:BG51)+2.47</f>
        <v>0.9700000000000002</v>
      </c>
      <c r="AM51" s="21" t="str">
        <f>D49</f>
        <v>Suède</v>
      </c>
      <c r="AN51" s="22">
        <f>SUM(AR51:AU51)</f>
        <v>6</v>
      </c>
      <c r="AO51" s="23">
        <f>E49+F50+F53</f>
        <v>5</v>
      </c>
      <c r="AP51" s="22">
        <f>F49+E50+E53</f>
        <v>2</v>
      </c>
      <c r="AQ51" s="24">
        <f>AO51-AP51</f>
        <v>3</v>
      </c>
      <c r="AR51" s="22">
        <f>IF(ISBLANK(F50),0,IF(AT49=3,0,IF(AT49=1,1,3)))</f>
        <v>0</v>
      </c>
      <c r="AS51" s="22">
        <f>IF(ISBLANK(F53),0,IF(F53&gt;E53,3,IF(F53=E53,1,0)))</f>
        <v>3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1</v>
      </c>
      <c r="AW51" s="22" t="b">
        <f>10*(AQ50-AQ51)+AO50-AO51&lt;0</f>
        <v>1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30204</v>
      </c>
      <c r="BA51" s="22" t="s">
        <v>73</v>
      </c>
      <c r="BB51" s="22">
        <f>10000*(AR51+AU51)+(E49-F49+F50-E50)*100+(E49+F50)</f>
        <v>30002</v>
      </c>
      <c r="BC51" s="24">
        <f>10000*(AS51+AU51)+(E49-F49+F53-E53)*100+(E49+F53)</f>
        <v>60404</v>
      </c>
      <c r="BD51" s="29">
        <f>-BF49</f>
        <v>-0.5</v>
      </c>
      <c r="BE51" s="25">
        <f>-BF50</f>
        <v>-0.5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/>
      <c r="C52" s="75"/>
      <c r="D52" s="68" t="str">
        <f>G49</f>
        <v>Corée du Sud</v>
      </c>
      <c r="E52" s="149">
        <v>2</v>
      </c>
      <c r="F52" s="149">
        <v>0</v>
      </c>
      <c r="G52" s="73" t="str">
        <f>D48</f>
        <v>Allemagne</v>
      </c>
      <c r="H52" s="95">
        <f t="shared" si="0"/>
        <v>1</v>
      </c>
      <c r="I52" s="114">
        <f>AI52</f>
        <v>4</v>
      </c>
      <c r="J52" s="71" t="str">
        <f>INDEX(AM49:AM52,MATCH(AK52,$AL49:$AL52,0))</f>
        <v>Allemagne</v>
      </c>
      <c r="K52" s="115">
        <f>INDEX(AN49:AN52,MATCH(AK52,$AL49:$AL52,0))</f>
        <v>3</v>
      </c>
      <c r="L52" s="116">
        <f>INDEX(AO49:AO52,MATCH(AK52,$AL49:$AL52,0))</f>
        <v>2</v>
      </c>
      <c r="M52" s="115">
        <f>INDEX(AP49:AP52,MATCH(AK52,$AL49:$AL52,0))</f>
        <v>4</v>
      </c>
      <c r="N52" s="117">
        <f>INDEX(AQ49:AQ52,MATCH(AK52,$AL49:$AL52,0))</f>
        <v>-2</v>
      </c>
      <c r="O52" s="95"/>
      <c r="P52" s="95"/>
      <c r="Q52" s="95"/>
      <c r="R52" s="95"/>
      <c r="S52" s="335"/>
      <c r="T52" s="336"/>
      <c r="U52" s="33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3.95</v>
      </c>
      <c r="AL52" s="30">
        <f>SUM(BD52:BG52)+2.48</f>
        <v>2.98</v>
      </c>
      <c r="AM52" s="31" t="str">
        <f>G49</f>
        <v>Corée du Sud</v>
      </c>
      <c r="AN52" s="27">
        <f>SUM(AR52:AU52)</f>
        <v>3</v>
      </c>
      <c r="AO52" s="32">
        <f>F49+E51+E52</f>
        <v>3</v>
      </c>
      <c r="AP52" s="27">
        <f>E49+F51+F52</f>
        <v>3</v>
      </c>
      <c r="AQ52" s="33">
        <f>AO52-AP52</f>
        <v>0</v>
      </c>
      <c r="AR52" s="27">
        <f>IF(ISBLANK(E52),0,IF(AU49=3,0,IF(AU49=1,1,3)))</f>
        <v>3</v>
      </c>
      <c r="AS52" s="27">
        <f>IF(ISBLANK(E51),0,IF(AU50=3,0,IF(AU50=1,1,3)))</f>
        <v>0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1</v>
      </c>
      <c r="AW52" s="27" t="b">
        <f>10*(AQ50-AQ52)+AO50-AO52&lt;0</f>
        <v>1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30103</v>
      </c>
      <c r="BB52" s="27">
        <f>10000*(AR52+AT52)+(E52-F52+F49-E49)*100+(E52+F49)</f>
        <v>30102</v>
      </c>
      <c r="BC52" s="33">
        <f>10000*(AS52+AT52)+(E51-F51+F49-E49)*100+(E51+F49)</f>
        <v>-199</v>
      </c>
      <c r="BD52" s="34">
        <f>-BG49</f>
        <v>-0.5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/>
      <c r="C53" s="75"/>
      <c r="D53" s="71" t="str">
        <f>G48</f>
        <v>Mexique</v>
      </c>
      <c r="E53" s="149">
        <v>0</v>
      </c>
      <c r="F53" s="149">
        <v>3</v>
      </c>
      <c r="G53" s="74" t="str">
        <f>D49</f>
        <v>Suède</v>
      </c>
      <c r="H53" s="95">
        <f t="shared" si="0"/>
        <v>2</v>
      </c>
      <c r="I53" s="118"/>
      <c r="J53" s="119" t="str">
        <f>IF(OR(I51&lt;3,I50&lt;2),"TIRAGE AU SORT !!!"," ")</f>
        <v xml:space="preserve"> </v>
      </c>
      <c r="K53" s="120"/>
      <c r="L53" s="120"/>
      <c r="M53" s="120"/>
      <c r="N53" s="120"/>
      <c r="O53" s="95"/>
      <c r="P53" s="95"/>
      <c r="Q53" s="95"/>
      <c r="R53" s="95"/>
      <c r="S53" s="335"/>
      <c r="T53" s="336"/>
      <c r="U53" s="337"/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29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29"/>
      <c r="J55" s="95"/>
      <c r="K55" s="95"/>
      <c r="L55" s="95"/>
      <c r="M55" s="95"/>
      <c r="N55" s="95"/>
      <c r="O55" s="95"/>
      <c r="P55" s="95"/>
      <c r="Q55" s="95"/>
      <c r="R55" s="95"/>
      <c r="S55" s="154"/>
      <c r="T55" s="95"/>
      <c r="U55" s="95"/>
      <c r="V55" s="95"/>
      <c r="W55" s="95"/>
      <c r="X55" s="95"/>
      <c r="Y55" s="155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/>
      <c r="C56" s="75"/>
      <c r="D56" s="67" t="s">
        <v>103</v>
      </c>
      <c r="E56" s="217">
        <v>3</v>
      </c>
      <c r="F56" s="217">
        <v>0</v>
      </c>
      <c r="G56" s="72" t="s">
        <v>130</v>
      </c>
      <c r="H56" s="95">
        <f t="shared" si="0"/>
        <v>1</v>
      </c>
      <c r="I56" s="129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334"/>
      <c r="Z56" s="334"/>
      <c r="AA56" s="334"/>
      <c r="AB56" s="334"/>
      <c r="AC56" s="334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/>
      <c r="C57" s="75"/>
      <c r="D57" s="68" t="s">
        <v>131</v>
      </c>
      <c r="E57" s="217">
        <v>1</v>
      </c>
      <c r="F57" s="217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9</v>
      </c>
      <c r="L57" s="104">
        <f>INDEX(AO57:AO60,MATCH(AK57,$AL57:$AL60,0))</f>
        <v>9</v>
      </c>
      <c r="M57" s="103">
        <f>INDEX(AP57:AP60,MATCH(AK57,$AL57:$AL60,0))</f>
        <v>2</v>
      </c>
      <c r="N57" s="123">
        <f>INDEX(AQ57:AQ60,MATCH(AK57,$AL57:$AL60,0))</f>
        <v>7</v>
      </c>
      <c r="O57" s="95"/>
      <c r="P57" s="95"/>
      <c r="Q57" s="95"/>
      <c r="R57" s="95"/>
      <c r="S57" s="95"/>
      <c r="T57" s="156"/>
      <c r="U57" s="95"/>
      <c r="V57" s="95"/>
      <c r="W57" s="95"/>
      <c r="X57" s="95"/>
      <c r="Y57" s="334"/>
      <c r="Z57" s="334"/>
      <c r="AA57" s="334"/>
      <c r="AB57" s="334"/>
      <c r="AC57" s="334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9</v>
      </c>
      <c r="AO57" s="47">
        <f>E56+E58+F60</f>
        <v>9</v>
      </c>
      <c r="AP57" s="46">
        <f>F56+F58+E60</f>
        <v>2</v>
      </c>
      <c r="AQ57" s="48">
        <f>AO57-AP57</f>
        <v>7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3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60608</v>
      </c>
      <c r="BA57" s="46">
        <f>10000*(AS57+AU57)+(E56-F56+F60-E60)*100+(E56+F60)</f>
        <v>60404</v>
      </c>
      <c r="BB57" s="46">
        <f>10000*(AT57+AU57)+(F60-E60+E58-F58)*100+(F60+E58)</f>
        <v>60406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/>
      <c r="C58" s="75"/>
      <c r="D58" s="68" t="str">
        <f>D56</f>
        <v>Belgique</v>
      </c>
      <c r="E58" s="149">
        <v>5</v>
      </c>
      <c r="F58" s="149">
        <v>2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6</v>
      </c>
      <c r="L58" s="109">
        <f>INDEX(AO57:AO60,MATCH(AK58,$AL57:$AL60,0))</f>
        <v>8</v>
      </c>
      <c r="M58" s="108">
        <f>INDEX(AP57:AP60,MATCH(AK58,$AL57:$AL60,0))</f>
        <v>3</v>
      </c>
      <c r="N58" s="110">
        <f>INDEX(AQ57:AQ60,MATCH(AK58,$AL57:$AL60,0))</f>
        <v>5</v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0</v>
      </c>
      <c r="AO58" s="47">
        <f>F56+F59+E61</f>
        <v>2</v>
      </c>
      <c r="AP58" s="46">
        <f>E56+E59+F61</f>
        <v>11</v>
      </c>
      <c r="AQ58" s="48">
        <f>AO58-AP58</f>
        <v>-9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-399</v>
      </c>
      <c r="BA58" s="46">
        <f>10000*(AR58+AU58)+(F56-E56+F59-E59)*100+(F56+F59)</f>
        <v>-799</v>
      </c>
      <c r="BB58" s="46" t="s">
        <v>73</v>
      </c>
      <c r="BC58" s="48">
        <f>10000*(AT58+AU58)+(F59-E59+E61-F61)*100+(F59+E61)</f>
        <v>-598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/>
      <c r="C59" s="75"/>
      <c r="D59" s="68" t="str">
        <f>G57</f>
        <v>Angleterre</v>
      </c>
      <c r="E59" s="149">
        <v>6</v>
      </c>
      <c r="F59" s="149">
        <v>1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3</v>
      </c>
      <c r="L59" s="112">
        <f>INDEX(AO57:AO60,MATCH(AK59,$AL57:$AL60,0))</f>
        <v>5</v>
      </c>
      <c r="M59" s="111">
        <f>INDEX(AP57:AP60,MATCH(AK59,$AL57:$AL60,0))</f>
        <v>8</v>
      </c>
      <c r="N59" s="113">
        <f>INDEX(AQ57:AQ60,MATCH(AK59,$AL57:$AL60,0))</f>
        <v>-3</v>
      </c>
      <c r="O59" s="95"/>
      <c r="P59" s="95"/>
      <c r="Q59" s="95"/>
      <c r="R59" s="95"/>
      <c r="S59" s="95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3</v>
      </c>
      <c r="AO59" s="47">
        <f>E57+F58+F61</f>
        <v>5</v>
      </c>
      <c r="AP59" s="46">
        <f>F57+E58+E61</f>
        <v>8</v>
      </c>
      <c r="AQ59" s="48">
        <f>AO59-AP59</f>
        <v>-3</v>
      </c>
      <c r="AR59" s="46">
        <f>IF(ISBLANK(F58),0,IF(AT57=3,0,IF(AT57=1,1,3)))</f>
        <v>0</v>
      </c>
      <c r="AS59" s="46">
        <f>IF(ISBLANK(F61),0,IF(F61&gt;E61,3,IF(F61=E61,1,0)))</f>
        <v>3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29804</v>
      </c>
      <c r="BA59" s="46" t="s">
        <v>73</v>
      </c>
      <c r="BB59" s="46">
        <f>10000*(AR59+AU59)+(E57-F57+F58-E58)*100+(E57+F58)</f>
        <v>-397</v>
      </c>
      <c r="BC59" s="48">
        <f>10000*(AS59+AU59)+(E57-F57+F61-E61)*100+(E57+F61)</f>
        <v>30003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/>
      <c r="C60" s="75"/>
      <c r="D60" s="68" t="str">
        <f>G57</f>
        <v>Angleterre</v>
      </c>
      <c r="E60" s="149">
        <v>0</v>
      </c>
      <c r="F60" s="149">
        <v>1</v>
      </c>
      <c r="G60" s="73" t="str">
        <f>D56</f>
        <v>Belgique</v>
      </c>
      <c r="H60" s="95">
        <f t="shared" si="0"/>
        <v>2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0</v>
      </c>
      <c r="L60" s="116">
        <f>INDEX(AO57:AO60,MATCH(AK60,$AL57:$AL60,0))</f>
        <v>2</v>
      </c>
      <c r="M60" s="115">
        <f>INDEX(AP57:AP60,MATCH(AK60,$AL57:$AL60,0))</f>
        <v>11</v>
      </c>
      <c r="N60" s="117">
        <f>INDEX(AQ57:AQ60,MATCH(AK60,$AL57:$AL60,0))</f>
        <v>-9</v>
      </c>
      <c r="O60" s="95"/>
      <c r="P60" s="95"/>
      <c r="Q60" s="95"/>
      <c r="R60" s="95"/>
      <c r="S60" s="95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6</v>
      </c>
      <c r="AO60" s="58">
        <f>F57+E59+E60</f>
        <v>8</v>
      </c>
      <c r="AP60" s="51">
        <f>E57+F59+F60</f>
        <v>3</v>
      </c>
      <c r="AQ60" s="59">
        <f>AO60-AP60</f>
        <v>5</v>
      </c>
      <c r="AR60" s="51">
        <f>IF(ISBLANK(E60),0,IF(AU57=3,0,IF(AU57=1,1,3)))</f>
        <v>0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30406</v>
      </c>
      <c r="BB60" s="51">
        <f>10000*(AR60+AT60)+(E60-F60+F57-E57)*100+(E60+F57)</f>
        <v>30002</v>
      </c>
      <c r="BC60" s="59">
        <f>10000*(AS60+AT60)+(E59-F59+F57-E57)*100+(E59+F57)</f>
        <v>60608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/>
      <c r="C61" s="75"/>
      <c r="D61" s="71" t="str">
        <f>G56</f>
        <v>Panama</v>
      </c>
      <c r="E61" s="149">
        <v>1</v>
      </c>
      <c r="F61" s="149">
        <v>2</v>
      </c>
      <c r="G61" s="74" t="str">
        <f>D57</f>
        <v>Tunisie</v>
      </c>
      <c r="H61" s="95">
        <f t="shared" si="0"/>
        <v>2</v>
      </c>
      <c r="I61" s="118"/>
      <c r="J61" s="119" t="str">
        <f>IF(OR(I59&lt;3,I58&lt;2),"TIRAGE AU SORT !!!"," ")</f>
        <v xml:space="preserve"> </v>
      </c>
      <c r="K61" s="120"/>
      <c r="L61" s="120"/>
      <c r="M61" s="120"/>
      <c r="N61" s="120"/>
      <c r="O61" s="95"/>
      <c r="P61" s="95"/>
      <c r="Q61" s="95"/>
      <c r="R61" s="95"/>
      <c r="S61" s="95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29"/>
      <c r="J62" s="95"/>
      <c r="K62" s="95"/>
      <c r="L62" s="95"/>
      <c r="M62" s="95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29"/>
      <c r="J63" s="95"/>
      <c r="K63" s="95"/>
      <c r="L63" s="95"/>
      <c r="M63" s="95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/>
      <c r="C64" s="75"/>
      <c r="D64" s="67" t="s">
        <v>78</v>
      </c>
      <c r="E64" s="217">
        <v>1</v>
      </c>
      <c r="F64" s="217">
        <v>2</v>
      </c>
      <c r="G64" s="72" t="s">
        <v>79</v>
      </c>
      <c r="H64" s="95">
        <f t="shared" si="0"/>
        <v>2</v>
      </c>
      <c r="I64" s="129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/>
      <c r="C65" s="75"/>
      <c r="D65" s="68" t="s">
        <v>132</v>
      </c>
      <c r="E65" s="217">
        <v>1</v>
      </c>
      <c r="F65" s="217">
        <v>2</v>
      </c>
      <c r="G65" s="73" t="s">
        <v>133</v>
      </c>
      <c r="H65" s="95">
        <f t="shared" si="0"/>
        <v>2</v>
      </c>
      <c r="I65" s="101">
        <f>AI65</f>
        <v>1</v>
      </c>
      <c r="J65" s="122" t="str">
        <f>INDEX(AM65:AM68,MATCH(AK65,$AL65:$AL68,0))</f>
        <v>Colombie</v>
      </c>
      <c r="K65" s="103">
        <f>INDEX(AN65:AN68,MATCH(AK65,$AL65:$AL68,0))</f>
        <v>6</v>
      </c>
      <c r="L65" s="104">
        <f>INDEX(AO65:AO68,MATCH(AK65,$AL65:$AL68,0))</f>
        <v>5</v>
      </c>
      <c r="M65" s="103">
        <f>INDEX(AP65:AP68,MATCH(AK65,$AL65:$AL68,0))</f>
        <v>2</v>
      </c>
      <c r="N65" s="123">
        <f>INDEX(AQ65:AQ68,MATCH(AK65,$AL65:$AL68,0))</f>
        <v>3</v>
      </c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0.95000000000000018</v>
      </c>
      <c r="AL65" s="44">
        <f>SUM(BD65:BG65)+2.45</f>
        <v>0.95000000000000018</v>
      </c>
      <c r="AM65" s="45" t="str">
        <f>D64</f>
        <v>Colombie</v>
      </c>
      <c r="AN65" s="46">
        <f>SUM(AR65:AU65)</f>
        <v>6</v>
      </c>
      <c r="AO65" s="47">
        <f>E64+E66+F68</f>
        <v>5</v>
      </c>
      <c r="AP65" s="46">
        <f>F64+F66+E68</f>
        <v>2</v>
      </c>
      <c r="AQ65" s="48">
        <f>AO65-AP65</f>
        <v>3</v>
      </c>
      <c r="AR65" s="46" t="s">
        <v>73</v>
      </c>
      <c r="AS65" s="46">
        <f>IF(ISBLANK(E64),0,IF(E64&gt;F64,3,IF(E64=F64,1,0)))</f>
        <v>0</v>
      </c>
      <c r="AT65" s="46">
        <f>IF(ISBLANK(E66),0,IF(E66&gt;F66,3,IF(E66=F66,1,0)))</f>
        <v>3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1</v>
      </c>
      <c r="AY65" s="48" t="b">
        <f>10*(AQ65-AQ68)+AO65-AO68&gt;0</f>
        <v>1</v>
      </c>
      <c r="AZ65" s="47">
        <f>10000*(AS65+AT65)+(E66-F66+E64-F64)*100+(E66+E64)</f>
        <v>30204</v>
      </c>
      <c r="BA65" s="46">
        <f>10000*(AS65+AU65)+(E64-F64+F68-E68)*100+(E64+F68)</f>
        <v>30002</v>
      </c>
      <c r="BB65" s="46">
        <f>10000*(AT65+AU65)+(F68-E68+E66-F66)*100+(F68+E66)</f>
        <v>60404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1</v>
      </c>
      <c r="BR65" s="51" t="b">
        <f>AND(NOT(BH65),NOT(BK65),NOT(BL65),AN67=AN68,AO67=AO68,AP67=AP68)</f>
        <v>0</v>
      </c>
      <c r="BS65" s="51" t="b">
        <f t="array" ref="BS65">AND(NOT(BH65:BR65))</f>
        <v>0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/>
      <c r="C66" s="75"/>
      <c r="D66" s="68" t="str">
        <f>D64</f>
        <v>Colombie</v>
      </c>
      <c r="E66" s="149">
        <v>3</v>
      </c>
      <c r="F66" s="149">
        <v>0</v>
      </c>
      <c r="G66" s="73" t="str">
        <f>D65</f>
        <v>Pologne</v>
      </c>
      <c r="H66" s="95">
        <f t="shared" si="0"/>
        <v>1</v>
      </c>
      <c r="I66" s="106">
        <f>AI66</f>
        <v>2</v>
      </c>
      <c r="J66" s="124" t="str">
        <f>INDEX(AM65:AM68,MATCH(AK66,$AL65:$AL68,0))</f>
        <v>Japon</v>
      </c>
      <c r="K66" s="108">
        <f>INDEX(AN65:AN68,MATCH(AK66,$AL65:$AL68,0))</f>
        <v>4</v>
      </c>
      <c r="L66" s="109">
        <f>INDEX(AO65:AO68,MATCH(AK66,$AL65:$AL68,0))</f>
        <v>4</v>
      </c>
      <c r="M66" s="108">
        <f>INDEX(AP65:AP68,MATCH(AK66,$AL65:$AL68,0))</f>
        <v>4</v>
      </c>
      <c r="N66" s="110">
        <f>INDEX(AQ65:AQ68,MATCH(AK66,$AL65:$AL68,0))</f>
        <v>0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2.46</v>
      </c>
      <c r="AL66" s="52">
        <f>SUM(BD66:BG66)+2.46</f>
        <v>2.46</v>
      </c>
      <c r="AM66" s="45" t="str">
        <f>G64</f>
        <v>Japon</v>
      </c>
      <c r="AN66" s="46">
        <f>SUM(AR66:AU66)</f>
        <v>4</v>
      </c>
      <c r="AO66" s="47">
        <f>F64+F67+E69</f>
        <v>4</v>
      </c>
      <c r="AP66" s="46">
        <f>E64+E67+F69</f>
        <v>4</v>
      </c>
      <c r="AQ66" s="48">
        <f>AO66-AP66</f>
        <v>0</v>
      </c>
      <c r="AR66" s="46">
        <f>IF(ISBLANK(F64),0,IF(AS65=3,0,IF(AS65=1,1,3)))</f>
        <v>3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1</v>
      </c>
      <c r="AV66" s="47" t="b">
        <f>(10*(AQ65-AQ66)+AO65-AO66&lt;0)</f>
        <v>0</v>
      </c>
      <c r="AW66" s="46" t="s">
        <v>73</v>
      </c>
      <c r="AX66" s="46" t="b">
        <f>10*(AQ66-AQ67)+AO66-AO67&gt;0</f>
        <v>1</v>
      </c>
      <c r="AY66" s="48" t="b">
        <f>10*(AQ66-AQ68)+AO66-AO68&gt;0</f>
        <v>0</v>
      </c>
      <c r="AZ66" s="47">
        <f>10000*(AR66+AT66)+(F64-E64+E69-F69)*100+(F64+E69)</f>
        <v>30002</v>
      </c>
      <c r="BA66" s="46">
        <f>10000*(AR66+AU66)+(F64-E64+F67-E67)*100+(F64+F67)</f>
        <v>40104</v>
      </c>
      <c r="BB66" s="46" t="s">
        <v>73</v>
      </c>
      <c r="BC66" s="48">
        <f>10000*(AT66+AU66)+(F67-E67+E69-F69)*100+(F67+E69)</f>
        <v>9902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-0.5</v>
      </c>
      <c r="BG66" s="50">
        <f>IF($AN66&gt;$AN68,-0.5,IF($AN68&gt;$AN66,0.5,IF(AY66,-0.5,IF(AW68,0.5,BW66))))</f>
        <v>0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/>
      <c r="C67" s="75"/>
      <c r="D67" s="68" t="str">
        <f>G65</f>
        <v>Sénégal</v>
      </c>
      <c r="E67" s="149">
        <v>2</v>
      </c>
      <c r="F67" s="149">
        <v>2</v>
      </c>
      <c r="G67" s="73" t="str">
        <f>G64</f>
        <v>Japon</v>
      </c>
      <c r="H67" s="95">
        <f t="shared" si="0"/>
        <v>3</v>
      </c>
      <c r="I67" s="106">
        <f>AI67</f>
        <v>2</v>
      </c>
      <c r="J67" s="68" t="str">
        <f>INDEX(AM65:AM68,MATCH(AK67,$AL65:$AL68,0))</f>
        <v>Sénégal</v>
      </c>
      <c r="K67" s="111">
        <f>INDEX(AN65:AN68,MATCH(AK67,$AL65:$AL68,0))</f>
        <v>4</v>
      </c>
      <c r="L67" s="112">
        <f>INDEX(AO65:AO68,MATCH(AK67,$AL65:$AL68,0))</f>
        <v>4</v>
      </c>
      <c r="M67" s="111">
        <f>INDEX(AP65:AP68,MATCH(AK67,$AL65:$AL68,0))</f>
        <v>4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2</v>
      </c>
      <c r="AJ67" s="55">
        <f>ROUND(AK67,0)</f>
        <v>2</v>
      </c>
      <c r="AK67" s="43">
        <f>MIN(MAX(AL65:AL67),MAX(AL65,AL66,AL68),MAX(AL65,AL67,AL68),MAX(AL66:AL68))</f>
        <v>2.48</v>
      </c>
      <c r="AL67" s="52">
        <f>SUM(BD67:BG67)+2.47</f>
        <v>3.97</v>
      </c>
      <c r="AM67" s="45" t="str">
        <f>D65</f>
        <v>Pologne</v>
      </c>
      <c r="AN67" s="46">
        <f>SUM(AR67:AU67)</f>
        <v>3</v>
      </c>
      <c r="AO67" s="47">
        <f>E65+F66+F69</f>
        <v>2</v>
      </c>
      <c r="AP67" s="46">
        <f>F65+E66+E69</f>
        <v>5</v>
      </c>
      <c r="AQ67" s="48">
        <f>AO67-AP67</f>
        <v>-3</v>
      </c>
      <c r="AR67" s="46">
        <f>IF(ISBLANK(F66),0,IF(AT65=3,0,IF(AT65=1,1,3)))</f>
        <v>0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0</v>
      </c>
      <c r="AV67" s="47" t="b">
        <f>10*(AQ65-AQ67)+AO65-AO67&lt;0</f>
        <v>0</v>
      </c>
      <c r="AW67" s="46" t="b">
        <f>10*(AQ66-AQ67)+AO66-AO67&lt;0</f>
        <v>0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29801</v>
      </c>
      <c r="BA67" s="46" t="s">
        <v>73</v>
      </c>
      <c r="BB67" s="46">
        <f>10000*(AR67+AU67)+(E65-F65+F66-E66)*100+(E65+F66)</f>
        <v>-399</v>
      </c>
      <c r="BC67" s="48">
        <f>10000*(AS67+AU67)+(E65-F65+F69-E69)*100+(E65+F69)</f>
        <v>30002</v>
      </c>
      <c r="BD67" s="53">
        <f>-BF65</f>
        <v>0.5</v>
      </c>
      <c r="BE67" s="49">
        <f>-BF66</f>
        <v>0.5</v>
      </c>
      <c r="BF67" s="49" t="s">
        <v>73</v>
      </c>
      <c r="BG67" s="50">
        <f>IF($AN67&gt;$AN68,-0.5,IF($AN68&gt;$AN67,0.5,IF(AY67,-0.5,IF(AX68,0.5,BW67))))</f>
        <v>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/>
      <c r="C68" s="75"/>
      <c r="D68" s="68" t="str">
        <f>G65</f>
        <v>Sénégal</v>
      </c>
      <c r="E68" s="149">
        <v>0</v>
      </c>
      <c r="F68" s="149">
        <v>1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Pologne</v>
      </c>
      <c r="K68" s="115">
        <f>INDEX(AN65:AN68,MATCH(AK68,$AL65:$AL68,0))</f>
        <v>3</v>
      </c>
      <c r="L68" s="116">
        <f>INDEX(AO65:AO68,MATCH(AK68,$AL65:$AL68,0))</f>
        <v>2</v>
      </c>
      <c r="M68" s="115">
        <f>INDEX(AP65:AP68,MATCH(AK68,$AL65:$AL68,0))</f>
        <v>5</v>
      </c>
      <c r="N68" s="117">
        <f>INDEX(AQ65:AQ68,MATCH(AK68,$AL65:$AL68,0))</f>
        <v>-3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3.97</v>
      </c>
      <c r="AL68" s="56">
        <f>SUM(BD68:BG68)+2.48</f>
        <v>2.48</v>
      </c>
      <c r="AM68" s="57" t="str">
        <f>G65</f>
        <v>Sénégal</v>
      </c>
      <c r="AN68" s="51">
        <f>SUM(AR68:AU68)</f>
        <v>4</v>
      </c>
      <c r="AO68" s="58">
        <f>F65+E67+E68</f>
        <v>4</v>
      </c>
      <c r="AP68" s="51">
        <f>E65+F67+F68</f>
        <v>4</v>
      </c>
      <c r="AQ68" s="59">
        <f>AO68-AP68</f>
        <v>0</v>
      </c>
      <c r="AR68" s="51">
        <f>IF(ISBLANK(E68),0,IF(AU65=3,0,IF(AU65=1,1,3)))</f>
        <v>0</v>
      </c>
      <c r="AS68" s="51">
        <f>IF(ISBLANK(E67),0,IF(AU66=3,0,IF(AU66=1,1,3)))</f>
        <v>1</v>
      </c>
      <c r="AT68" s="51">
        <f>IF(ISBLANK(F65),0,IF(AU67=3,0,IF(AU67=1,1,3)))</f>
        <v>3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1</v>
      </c>
      <c r="AY68" s="59" t="s">
        <v>73</v>
      </c>
      <c r="AZ68" s="58" t="s">
        <v>73</v>
      </c>
      <c r="BA68" s="51">
        <f>10000*(AR68+AS68)+(E67-F67+E68-F68)*100+(E67+E68)</f>
        <v>9902</v>
      </c>
      <c r="BB68" s="51">
        <f>10000*(AR68+AT68)+(E68-F68+F65-E65)*100+(E68+F65)</f>
        <v>30002</v>
      </c>
      <c r="BC68" s="59">
        <f>10000*(AS68+AT68)+(E67-F67+F65-E65)*100+(E67+F65)</f>
        <v>40104</v>
      </c>
      <c r="BD68" s="60">
        <f>-BG65</f>
        <v>0.5</v>
      </c>
      <c r="BE68" s="61">
        <f>-BG66</f>
        <v>0</v>
      </c>
      <c r="BF68" s="61">
        <f>-BG67</f>
        <v>-0.5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/>
      <c r="C69" s="75"/>
      <c r="D69" s="71" t="str">
        <f>G64</f>
        <v>Japon</v>
      </c>
      <c r="E69" s="149">
        <v>0</v>
      </c>
      <c r="F69" s="149">
        <v>1</v>
      </c>
      <c r="G69" s="74" t="str">
        <f>D65</f>
        <v>Pologne</v>
      </c>
      <c r="H69" s="95">
        <f t="shared" si="0"/>
        <v>2</v>
      </c>
      <c r="I69" s="118"/>
      <c r="J69" s="119"/>
      <c r="K69" s="120"/>
      <c r="L69" s="120"/>
      <c r="M69" s="120"/>
      <c r="N69" s="120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password="EFD8" sheet="1" objects="1" scenarios="1" selectLockedCells="1"/>
  <dataConsolidate/>
  <mergeCells count="96">
    <mergeCell ref="U2:X2"/>
    <mergeCell ref="Y56:AC57"/>
    <mergeCell ref="S50:X50"/>
    <mergeCell ref="Y50:Z51"/>
    <mergeCell ref="AA50:AA51"/>
    <mergeCell ref="S52:S53"/>
    <mergeCell ref="T52:T53"/>
    <mergeCell ref="U52:U53"/>
    <mergeCell ref="Y48:Z49"/>
    <mergeCell ref="AA48:AA49"/>
    <mergeCell ref="S49:X49"/>
    <mergeCell ref="W41:W42"/>
    <mergeCell ref="X41:X42"/>
    <mergeCell ref="Y41:AB42"/>
    <mergeCell ref="Z43:Z44"/>
    <mergeCell ref="S46:T47"/>
    <mergeCell ref="U46:U47"/>
    <mergeCell ref="Y46:Z47"/>
    <mergeCell ref="AA46:AA47"/>
    <mergeCell ref="AC41:AC42"/>
    <mergeCell ref="O43:P44"/>
    <mergeCell ref="Q43:R44"/>
    <mergeCell ref="S43:S44"/>
    <mergeCell ref="T43:T44"/>
    <mergeCell ref="X43:X44"/>
    <mergeCell ref="Y43:Y44"/>
    <mergeCell ref="O38:P39"/>
    <mergeCell ref="Q38:R39"/>
    <mergeCell ref="S38:S39"/>
    <mergeCell ref="T38:T39"/>
    <mergeCell ref="O41:R42"/>
    <mergeCell ref="S41:V42"/>
    <mergeCell ref="O34:P35"/>
    <mergeCell ref="S35:V35"/>
    <mergeCell ref="O36:P37"/>
    <mergeCell ref="Q36:R37"/>
    <mergeCell ref="S36:S37"/>
    <mergeCell ref="T36:T37"/>
    <mergeCell ref="O30:P31"/>
    <mergeCell ref="Q30:R31"/>
    <mergeCell ref="S30:S31"/>
    <mergeCell ref="T30:T31"/>
    <mergeCell ref="O32:P33"/>
    <mergeCell ref="Q32:R33"/>
    <mergeCell ref="S32:S33"/>
    <mergeCell ref="T32:T33"/>
    <mergeCell ref="O26:P27"/>
    <mergeCell ref="Q26:R27"/>
    <mergeCell ref="S26:S27"/>
    <mergeCell ref="T26:T27"/>
    <mergeCell ref="O28:P29"/>
    <mergeCell ref="Q28:R29"/>
    <mergeCell ref="S28:S29"/>
    <mergeCell ref="T28:T29"/>
    <mergeCell ref="Y20:AA23"/>
    <mergeCell ref="O22:P23"/>
    <mergeCell ref="Q22:R23"/>
    <mergeCell ref="S22:S23"/>
    <mergeCell ref="T22:T23"/>
    <mergeCell ref="O18:P19"/>
    <mergeCell ref="O24:P25"/>
    <mergeCell ref="S25:V25"/>
    <mergeCell ref="Q18:R19"/>
    <mergeCell ref="S18:S19"/>
    <mergeCell ref="T18:T19"/>
    <mergeCell ref="O20:P21"/>
    <mergeCell ref="Q20:R21"/>
    <mergeCell ref="S20:S21"/>
    <mergeCell ref="T20:T21"/>
    <mergeCell ref="S14:S15"/>
    <mergeCell ref="T14:T15"/>
    <mergeCell ref="O16:P17"/>
    <mergeCell ref="Q16:R17"/>
    <mergeCell ref="S16:S17"/>
    <mergeCell ref="T16:T17"/>
    <mergeCell ref="Y7:AA12"/>
    <mergeCell ref="O8:P9"/>
    <mergeCell ref="Q8:R9"/>
    <mergeCell ref="S8:S9"/>
    <mergeCell ref="T8:T9"/>
    <mergeCell ref="O10:P11"/>
    <mergeCell ref="Q10:R11"/>
    <mergeCell ref="S10:S11"/>
    <mergeCell ref="T10:T11"/>
    <mergeCell ref="O12:P13"/>
    <mergeCell ref="Q12:R13"/>
    <mergeCell ref="S12:S13"/>
    <mergeCell ref="T12:T13"/>
    <mergeCell ref="Y13:AA19"/>
    <mergeCell ref="O14:P15"/>
    <mergeCell ref="Q14:R15"/>
    <mergeCell ref="D3:F3"/>
    <mergeCell ref="G3:W4"/>
    <mergeCell ref="B4:B5"/>
    <mergeCell ref="C4:C5"/>
    <mergeCell ref="S7:V7"/>
  </mergeCells>
  <conditionalFormatting sqref="U8 U10 U12 U14 U16 U18 U20 U22 U26 U28 U30 U32 U36 U38 U43">
    <cfRule type="expression" dxfId="11" priority="7" stopIfTrue="1">
      <formula>100*$V8+$W8&gt;100*$V9+$W9</formula>
    </cfRule>
  </conditionalFormatting>
  <conditionalFormatting sqref="U9 U11 U13 U15 U17 U19 U21 U23 U27 U29 U31 U33 U37 U39 U44">
    <cfRule type="expression" dxfId="10" priority="6" stopIfTrue="1">
      <formula>100*$V9+$W9&gt;100*$V8+$W8</formula>
    </cfRule>
  </conditionalFormatting>
  <conditionalFormatting sqref="AA43">
    <cfRule type="expression" dxfId="9" priority="5" stopIfTrue="1">
      <formula>100*$AB43+$AC43&gt;100*$AB44+$AC44</formula>
    </cfRule>
  </conditionalFormatting>
  <conditionalFormatting sqref="AA44">
    <cfRule type="expression" dxfId="8" priority="4" stopIfTrue="1">
      <formula>100*$AB44+$AC44&gt;100*$AB43+$AC43</formula>
    </cfRule>
  </conditionalFormatting>
  <conditionalFormatting sqref="J35:N35 J43:N43 J11:N11 J27:N27 J19:N19 J51:N51 J59:N59">
    <cfRule type="expression" dxfId="7" priority="3" stopIfTrue="1">
      <formula>OR($I11&lt;3)</formula>
    </cfRule>
  </conditionalFormatting>
  <conditionalFormatting sqref="J36:N36 J44:N44 J12:N12 J28:N28 J20:N20 J52:N52 J60:N60 J68:N68">
    <cfRule type="expression" dxfId="6" priority="2" stopIfTrue="1">
      <formula>$I12&lt;3</formula>
    </cfRule>
  </conditionalFormatting>
  <conditionalFormatting sqref="U46:U47 AA46:AA51">
    <cfRule type="cellIs" dxfId="5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 codeName="Feuil1">
    <tabColor rgb="FF00B0F0"/>
  </sheetPr>
  <dimension ref="B1:Y1048516"/>
  <sheetViews>
    <sheetView showGridLines="0" zoomScale="160" zoomScaleNormal="160" workbookViewId="0">
      <selection activeCell="W55" sqref="W55"/>
    </sheetView>
  </sheetViews>
  <sheetFormatPr baseColWidth="10" defaultRowHeight="15"/>
  <cols>
    <col min="1" max="1" width="0.140625" style="195" customWidth="1"/>
    <col min="2" max="2" width="25" style="192" customWidth="1"/>
    <col min="3" max="3" width="1.140625" style="192" customWidth="1"/>
    <col min="4" max="4" width="2.7109375" style="193" customWidth="1"/>
    <col min="5" max="5" width="4.28515625" style="194" customWidth="1"/>
    <col min="6" max="6" width="14.28515625" style="195" customWidth="1"/>
    <col min="7" max="7" width="11.42578125" style="196" customWidth="1"/>
    <col min="8" max="9" width="5.7109375" style="197" customWidth="1"/>
    <col min="10" max="12" width="11.42578125" style="197"/>
    <col min="13" max="13" width="11.28515625" style="197" customWidth="1"/>
    <col min="14" max="14" width="11.5703125" style="195" hidden="1" customWidth="1"/>
    <col min="15" max="15" width="10.7109375" style="195" hidden="1" customWidth="1"/>
    <col min="16" max="16" width="7.28515625" style="195" hidden="1" customWidth="1"/>
    <col min="17" max="17" width="9" style="195" hidden="1" customWidth="1"/>
    <col min="18" max="18" width="5.42578125" style="195" hidden="1" customWidth="1"/>
    <col min="19" max="19" width="11.42578125" style="204" customWidth="1"/>
    <col min="20" max="20" width="8.7109375" style="195" hidden="1" customWidth="1"/>
    <col min="21" max="23" width="11.42578125" style="195"/>
    <col min="24" max="24" width="11.42578125" style="195" customWidth="1"/>
    <col min="25" max="25" width="11.42578125" style="195" hidden="1" customWidth="1"/>
    <col min="26" max="16384" width="11.42578125" style="195"/>
  </cols>
  <sheetData>
    <row r="1" spans="2:22" ht="40.5" customHeight="1">
      <c r="M1" s="198"/>
      <c r="N1" s="199"/>
      <c r="O1" s="199"/>
      <c r="P1" s="199"/>
      <c r="Q1" s="199"/>
      <c r="R1" s="199"/>
      <c r="S1" s="200"/>
      <c r="T1" s="199"/>
    </row>
    <row r="2" spans="2:22">
      <c r="E2" s="201"/>
      <c r="G2" s="202" t="s">
        <v>107</v>
      </c>
      <c r="H2" s="220" t="s">
        <v>114</v>
      </c>
      <c r="I2" s="220"/>
      <c r="J2" s="221" t="s">
        <v>115</v>
      </c>
      <c r="K2" s="221" t="s">
        <v>116</v>
      </c>
      <c r="L2" s="221" t="s">
        <v>121</v>
      </c>
      <c r="M2" s="221" t="s">
        <v>117</v>
      </c>
      <c r="N2" s="203"/>
      <c r="O2" s="203"/>
      <c r="U2" s="338"/>
      <c r="V2" s="339"/>
    </row>
    <row r="3" spans="2:22">
      <c r="H3" s="222" t="s">
        <v>142</v>
      </c>
      <c r="I3" s="223" t="s">
        <v>143</v>
      </c>
      <c r="J3" s="221"/>
      <c r="K3" s="224"/>
      <c r="L3" s="225"/>
      <c r="M3" s="225"/>
      <c r="N3" s="205"/>
      <c r="O3" s="205"/>
      <c r="S3" s="206"/>
    </row>
    <row r="4" spans="2:22">
      <c r="B4" s="192">
        <v>1</v>
      </c>
      <c r="D4" s="193" t="str">
        <f>IF($B4&lt;$E4,"i",IF($B4&gt;$E4,"h",IF($B4=$E4,"g")))</f>
        <v>g</v>
      </c>
      <c r="E4" s="208">
        <f>RANK(G4,G$4:G$43,0)</f>
        <v>1</v>
      </c>
      <c r="F4" s="209" t="str">
        <f>AH!$D$3</f>
        <v xml:space="preserve">MaxterProno6
</v>
      </c>
      <c r="G4" s="210">
        <f>SUM(H4:R4,T4)</f>
        <v>67.030330422500001</v>
      </c>
      <c r="H4" s="211">
        <f>AH!$U$59</f>
        <v>3</v>
      </c>
      <c r="I4" s="211">
        <f>AH!$U$61</f>
        <v>0</v>
      </c>
      <c r="J4" s="211">
        <f>AH!$U$51</f>
        <v>33</v>
      </c>
      <c r="K4" s="211">
        <f>AH!$U$53</f>
        <v>4</v>
      </c>
      <c r="L4" s="211">
        <f>AH!$U$55</f>
        <v>22</v>
      </c>
      <c r="M4" s="211">
        <f>AH!$U$57</f>
        <v>5</v>
      </c>
      <c r="N4" s="212">
        <f>SUM(H4/100)</f>
        <v>0.03</v>
      </c>
      <c r="O4" s="212">
        <f>SUM(I4/1000)</f>
        <v>0</v>
      </c>
      <c r="P4" s="195">
        <f t="shared" ref="P4:P35" si="0">SUM(J4/100000)</f>
        <v>3.3E-4</v>
      </c>
      <c r="Q4" s="195">
        <f>SUM(K4/10000000)</f>
        <v>3.9999999999999998E-7</v>
      </c>
      <c r="R4" s="195">
        <f>SUM(L4/1000000000)</f>
        <v>2.1999999999999998E-8</v>
      </c>
      <c r="T4" s="195">
        <f>SUM(M4/10000000000)</f>
        <v>5.0000000000000003E-10</v>
      </c>
      <c r="U4" s="213"/>
    </row>
    <row r="5" spans="2:22">
      <c r="B5" s="192">
        <v>2</v>
      </c>
      <c r="D5" s="193" t="str">
        <f>IF($B5&lt;$E5,"i",IF($B5&gt;$E5,"h",IF($B5=$E5,"g")))</f>
        <v>g</v>
      </c>
      <c r="E5" s="208">
        <f>RANK(G5,G$4:G$43,0)</f>
        <v>2</v>
      </c>
      <c r="F5" s="209" t="str">
        <f>T!$D$3</f>
        <v>Nono</v>
      </c>
      <c r="G5" s="210">
        <f>SUM(H5:R5,T5)</f>
        <v>66.030320720399999</v>
      </c>
      <c r="H5" s="211">
        <f>T!$U$59</f>
        <v>3</v>
      </c>
      <c r="I5" s="211">
        <f>T!$U$61</f>
        <v>0</v>
      </c>
      <c r="J5" s="211">
        <f>T!$U$51</f>
        <v>32</v>
      </c>
      <c r="K5" s="211">
        <f>T!$U$53</f>
        <v>7</v>
      </c>
      <c r="L5" s="211">
        <f>T!$U$55</f>
        <v>20</v>
      </c>
      <c r="M5" s="211">
        <f>T!$U$57</f>
        <v>4</v>
      </c>
      <c r="N5" s="212">
        <f t="shared" ref="N5:N36" si="1">SUM(H5/100)</f>
        <v>0.03</v>
      </c>
      <c r="O5" s="212">
        <f t="shared" ref="O5:O36" si="2">SUM(I5/1000)</f>
        <v>0</v>
      </c>
      <c r="P5" s="195">
        <f t="shared" si="0"/>
        <v>3.2000000000000003E-4</v>
      </c>
      <c r="Q5" s="195">
        <f t="shared" ref="Q5:Q36" si="3">SUM(K5/10000000)</f>
        <v>6.9999999999999997E-7</v>
      </c>
      <c r="R5" s="195">
        <f t="shared" ref="R5:R36" si="4">SUM(L5/1000000000)</f>
        <v>2E-8</v>
      </c>
      <c r="T5" s="195">
        <f t="shared" ref="T5:T43" si="5">SUM(M5/10000000000)</f>
        <v>4.0000000000000001E-10</v>
      </c>
      <c r="U5" s="213"/>
    </row>
    <row r="6" spans="2:22">
      <c r="B6" s="192">
        <v>3</v>
      </c>
      <c r="D6" s="193" t="str">
        <f>IF($B6&lt;$E6,"i",IF($B6&gt;$E6,"h",IF($B6=$E6,"g")))</f>
        <v>g</v>
      </c>
      <c r="E6" s="208">
        <f>RANK(G6,G$4:G$43,0)</f>
        <v>3</v>
      </c>
      <c r="F6" s="209" t="str">
        <f>AF!$D$3</f>
        <v>RV</v>
      </c>
      <c r="G6" s="210">
        <f>SUM(H6:R6,T6)</f>
        <v>65.030290920400006</v>
      </c>
      <c r="H6" s="211">
        <f>AF!$U$59</f>
        <v>3</v>
      </c>
      <c r="I6" s="211">
        <f>AF!$U$61</f>
        <v>0</v>
      </c>
      <c r="J6" s="211">
        <f>AF!$U$51</f>
        <v>29</v>
      </c>
      <c r="K6" s="211">
        <f>AF!$U$53</f>
        <v>9</v>
      </c>
      <c r="L6" s="211">
        <f>AF!$U$55</f>
        <v>20</v>
      </c>
      <c r="M6" s="211">
        <f>AF!$U$57</f>
        <v>4</v>
      </c>
      <c r="N6" s="212">
        <f t="shared" si="1"/>
        <v>0.03</v>
      </c>
      <c r="O6" s="212">
        <f t="shared" si="2"/>
        <v>0</v>
      </c>
      <c r="P6" s="195">
        <f t="shared" si="0"/>
        <v>2.9E-4</v>
      </c>
      <c r="Q6" s="195">
        <f t="shared" si="3"/>
        <v>8.9999999999999996E-7</v>
      </c>
      <c r="R6" s="195">
        <f t="shared" si="4"/>
        <v>2E-8</v>
      </c>
      <c r="T6" s="195">
        <f t="shared" si="5"/>
        <v>4.0000000000000001E-10</v>
      </c>
      <c r="U6" s="213"/>
    </row>
    <row r="7" spans="2:22">
      <c r="B7" s="207">
        <v>5</v>
      </c>
      <c r="C7" s="207"/>
      <c r="D7" s="193" t="str">
        <f>IF($B7&lt;$E7,"i",IF($B7&gt;$E7,"h",IF($B7=$E7,"g")))</f>
        <v>h</v>
      </c>
      <c r="E7" s="208">
        <f>RANK(G7,G$4:G$43,0)</f>
        <v>4</v>
      </c>
      <c r="F7" s="209" t="str">
        <f>J!$D$3</f>
        <v>Denis 56</v>
      </c>
      <c r="G7" s="210">
        <f>SUM(H7:R7,T7)</f>
        <v>64.030300719499991</v>
      </c>
      <c r="H7" s="211">
        <f>J!$U$59</f>
        <v>3</v>
      </c>
      <c r="I7" s="211">
        <f>J!$U$61</f>
        <v>0</v>
      </c>
      <c r="J7" s="211">
        <f>J!$U$51</f>
        <v>30</v>
      </c>
      <c r="K7" s="211">
        <f>J!$U$53</f>
        <v>7</v>
      </c>
      <c r="L7" s="211">
        <f>J!$U$55</f>
        <v>19</v>
      </c>
      <c r="M7" s="211">
        <f>J!$U$57</f>
        <v>5</v>
      </c>
      <c r="N7" s="212">
        <f t="shared" si="1"/>
        <v>0.03</v>
      </c>
      <c r="O7" s="212">
        <f t="shared" si="2"/>
        <v>0</v>
      </c>
      <c r="P7" s="195">
        <f t="shared" si="0"/>
        <v>2.9999999999999997E-4</v>
      </c>
      <c r="Q7" s="195">
        <f t="shared" si="3"/>
        <v>6.9999999999999997E-7</v>
      </c>
      <c r="R7" s="195">
        <f t="shared" si="4"/>
        <v>1.9000000000000001E-8</v>
      </c>
      <c r="T7" s="195">
        <f t="shared" si="5"/>
        <v>5.0000000000000003E-10</v>
      </c>
      <c r="U7" s="213"/>
    </row>
    <row r="8" spans="2:22">
      <c r="B8" s="192">
        <v>8</v>
      </c>
      <c r="D8" s="193" t="str">
        <f>IF($B8&lt;$E8,"i",IF($B8&gt;$E8,"h",IF($B8=$E8,"g")))</f>
        <v>h</v>
      </c>
      <c r="E8" s="208">
        <f>RANK(G8,G$4:G$43,0)</f>
        <v>5</v>
      </c>
      <c r="F8" s="209" t="str">
        <f>X!$D$3</f>
        <v>Matt</v>
      </c>
      <c r="G8" s="210">
        <f>SUM(H8:R8,T8)</f>
        <v>62.030290520500003</v>
      </c>
      <c r="H8" s="211">
        <f>X!$U$59</f>
        <v>3</v>
      </c>
      <c r="I8" s="211">
        <f>X!$U$61</f>
        <v>0</v>
      </c>
      <c r="J8" s="211">
        <f>X!$U$51</f>
        <v>29</v>
      </c>
      <c r="K8" s="211">
        <f>X!$U$53</f>
        <v>5</v>
      </c>
      <c r="L8" s="211">
        <f>X!$U$55</f>
        <v>20</v>
      </c>
      <c r="M8" s="211">
        <f>X!$U$57</f>
        <v>5</v>
      </c>
      <c r="N8" s="212">
        <f t="shared" si="1"/>
        <v>0.03</v>
      </c>
      <c r="O8" s="212">
        <f t="shared" si="2"/>
        <v>0</v>
      </c>
      <c r="P8" s="195">
        <f t="shared" si="0"/>
        <v>2.9E-4</v>
      </c>
      <c r="Q8" s="195">
        <f t="shared" si="3"/>
        <v>4.9999999999999998E-7</v>
      </c>
      <c r="R8" s="195">
        <f t="shared" si="4"/>
        <v>2E-8</v>
      </c>
      <c r="T8" s="195">
        <f t="shared" si="5"/>
        <v>5.0000000000000003E-10</v>
      </c>
      <c r="U8" s="213"/>
    </row>
    <row r="9" spans="2:22">
      <c r="B9" s="192">
        <v>4</v>
      </c>
      <c r="D9" s="193" t="str">
        <f>IF($B9&lt;$E9,"i",IF($B9&gt;$E9,"h",IF($B9=$E9,"g")))</f>
        <v>i</v>
      </c>
      <c r="E9" s="208">
        <f>RANK(G9,G$4:G$43,0)</f>
        <v>6</v>
      </c>
      <c r="F9" s="209" t="str">
        <f>'R'!$D$3</f>
        <v>El Mestre</v>
      </c>
      <c r="G9" s="210">
        <f>SUM(H9:R9,T9)</f>
        <v>60.000300917400004</v>
      </c>
      <c r="H9" s="211">
        <f>'R'!$U$59</f>
        <v>0</v>
      </c>
      <c r="I9" s="211">
        <f>'R'!$U$61</f>
        <v>0</v>
      </c>
      <c r="J9" s="211">
        <f>'R'!$U$51</f>
        <v>30</v>
      </c>
      <c r="K9" s="211">
        <f>'R'!$U$53</f>
        <v>9</v>
      </c>
      <c r="L9" s="211">
        <f>'R'!$U$55</f>
        <v>17</v>
      </c>
      <c r="M9" s="211">
        <f>'R'!$U$57</f>
        <v>4</v>
      </c>
      <c r="N9" s="212">
        <f t="shared" si="1"/>
        <v>0</v>
      </c>
      <c r="O9" s="212">
        <f t="shared" si="2"/>
        <v>0</v>
      </c>
      <c r="P9" s="195">
        <f t="shared" si="0"/>
        <v>2.9999999999999997E-4</v>
      </c>
      <c r="Q9" s="195">
        <f t="shared" si="3"/>
        <v>8.9999999999999996E-7</v>
      </c>
      <c r="R9" s="195">
        <f t="shared" si="4"/>
        <v>1.7E-8</v>
      </c>
      <c r="T9" s="195">
        <f t="shared" si="5"/>
        <v>4.0000000000000001E-10</v>
      </c>
      <c r="U9" s="213"/>
    </row>
    <row r="10" spans="2:22">
      <c r="B10" s="207">
        <v>6</v>
      </c>
      <c r="C10" s="207"/>
      <c r="D10" s="193" t="str">
        <f>IF($B10&lt;$E10,"i",IF($B10&gt;$E10,"h",IF($B10=$E10,"g")))</f>
        <v>i</v>
      </c>
      <c r="E10" s="208">
        <f>RANK(G10,G$4:G$43,0)</f>
        <v>7</v>
      </c>
      <c r="F10" s="209" t="str">
        <f>M!$D$3</f>
        <v>Maverick</v>
      </c>
      <c r="G10" s="210">
        <f>SUM(H10:R10,T10)</f>
        <v>60.0002908194</v>
      </c>
      <c r="H10" s="211">
        <f>M!$U$59</f>
        <v>0</v>
      </c>
      <c r="I10" s="211">
        <f>M!$U$61</f>
        <v>0</v>
      </c>
      <c r="J10" s="211">
        <f>M!$U$51</f>
        <v>29</v>
      </c>
      <c r="K10" s="211">
        <f>M!$U$53</f>
        <v>8</v>
      </c>
      <c r="L10" s="211">
        <f>M!$U$55</f>
        <v>19</v>
      </c>
      <c r="M10" s="211">
        <f>M!$U$57</f>
        <v>4</v>
      </c>
      <c r="N10" s="212">
        <f t="shared" si="1"/>
        <v>0</v>
      </c>
      <c r="O10" s="212">
        <f t="shared" si="2"/>
        <v>0</v>
      </c>
      <c r="P10" s="195">
        <f t="shared" si="0"/>
        <v>2.9E-4</v>
      </c>
      <c r="Q10" s="195">
        <f t="shared" si="3"/>
        <v>7.9999999999999996E-7</v>
      </c>
      <c r="R10" s="195">
        <f t="shared" si="4"/>
        <v>1.9000000000000001E-8</v>
      </c>
      <c r="T10" s="195">
        <f t="shared" si="5"/>
        <v>4.0000000000000001E-10</v>
      </c>
      <c r="U10" s="213"/>
    </row>
    <row r="11" spans="2:22">
      <c r="B11" s="192">
        <v>15</v>
      </c>
      <c r="D11" s="193" t="str">
        <f>IF($B11&lt;$E11,"i",IF($B11&gt;$E11,"h",IF($B11=$E11,"g")))</f>
        <v>h</v>
      </c>
      <c r="E11" s="208">
        <f>RANK(G11,G$4:G$43,0)</f>
        <v>8</v>
      </c>
      <c r="F11" s="209" t="str">
        <f>AB!$D$3</f>
        <v>Clem28</v>
      </c>
      <c r="G11" s="210">
        <f>SUM(H11:R11,T11)</f>
        <v>59.030260520500001</v>
      </c>
      <c r="H11" s="211">
        <f>AB!$U$59</f>
        <v>3</v>
      </c>
      <c r="I11" s="211">
        <f>AB!$U$61</f>
        <v>0</v>
      </c>
      <c r="J11" s="211">
        <f>AB!$U$51</f>
        <v>26</v>
      </c>
      <c r="K11" s="211">
        <f>AB!$U$53</f>
        <v>5</v>
      </c>
      <c r="L11" s="211">
        <f>AB!$U$55</f>
        <v>20</v>
      </c>
      <c r="M11" s="211">
        <f>AB!$U$57</f>
        <v>5</v>
      </c>
      <c r="N11" s="212">
        <f t="shared" si="1"/>
        <v>0.03</v>
      </c>
      <c r="O11" s="212">
        <f t="shared" si="2"/>
        <v>0</v>
      </c>
      <c r="P11" s="195">
        <f t="shared" si="0"/>
        <v>2.5999999999999998E-4</v>
      </c>
      <c r="Q11" s="195">
        <f t="shared" si="3"/>
        <v>4.9999999999999998E-7</v>
      </c>
      <c r="R11" s="195">
        <f t="shared" si="4"/>
        <v>2E-8</v>
      </c>
      <c r="T11" s="195">
        <f t="shared" si="5"/>
        <v>5.0000000000000003E-10</v>
      </c>
    </row>
    <row r="12" spans="2:22">
      <c r="B12" s="192">
        <v>7</v>
      </c>
      <c r="D12" s="193" t="str">
        <f>IF($B12&lt;$E12,"i",IF($B12&gt;$E12,"h",IF($B12=$E12,"g")))</f>
        <v>i</v>
      </c>
      <c r="E12" s="208">
        <f>RANK(G12,G$4:G$43,0)</f>
        <v>9</v>
      </c>
      <c r="F12" s="209" t="str">
        <f>Q!$D$3</f>
        <v>FAudusseau</v>
      </c>
      <c r="G12" s="210">
        <f>SUM(H12:R12,T12)</f>
        <v>59.000290818400003</v>
      </c>
      <c r="H12" s="211">
        <f>Q!$U$59</f>
        <v>0</v>
      </c>
      <c r="I12" s="211">
        <f>Q!$U$61</f>
        <v>0</v>
      </c>
      <c r="J12" s="211">
        <f>Q!$U$51</f>
        <v>29</v>
      </c>
      <c r="K12" s="211">
        <f>Q!$U$53</f>
        <v>8</v>
      </c>
      <c r="L12" s="211">
        <f>Q!$U$55</f>
        <v>18</v>
      </c>
      <c r="M12" s="211">
        <f>Q!$U$57</f>
        <v>4</v>
      </c>
      <c r="N12" s="212">
        <f t="shared" si="1"/>
        <v>0</v>
      </c>
      <c r="O12" s="212">
        <f t="shared" si="2"/>
        <v>0</v>
      </c>
      <c r="P12" s="195">
        <f t="shared" si="0"/>
        <v>2.9E-4</v>
      </c>
      <c r="Q12" s="195">
        <f t="shared" si="3"/>
        <v>7.9999999999999996E-7</v>
      </c>
      <c r="R12" s="195">
        <f t="shared" si="4"/>
        <v>1.7999999999999999E-8</v>
      </c>
      <c r="T12" s="195">
        <f t="shared" si="5"/>
        <v>4.0000000000000001E-10</v>
      </c>
    </row>
    <row r="13" spans="2:22">
      <c r="B13" s="207">
        <v>9</v>
      </c>
      <c r="C13" s="207"/>
      <c r="D13" s="193" t="str">
        <f>IF($B13&lt;$E13,"i",IF($B13&gt;$E13,"h",IF($B13=$E13,"g")))</f>
        <v>i</v>
      </c>
      <c r="E13" s="208">
        <f>RANK(G13,G$4:G$43,0)</f>
        <v>10</v>
      </c>
      <c r="F13" s="209" t="str">
        <f>N!$D$3</f>
        <v>Didier Mozart</v>
      </c>
      <c r="G13" s="210">
        <f>SUM(H13:R13,T13)</f>
        <v>58.000270718599999</v>
      </c>
      <c r="H13" s="211">
        <f>N!$U$59</f>
        <v>0</v>
      </c>
      <c r="I13" s="211">
        <f>N!$U$61</f>
        <v>0</v>
      </c>
      <c r="J13" s="211">
        <f>N!$U$51</f>
        <v>27</v>
      </c>
      <c r="K13" s="211">
        <f>N!$U$53</f>
        <v>7</v>
      </c>
      <c r="L13" s="211">
        <f>N!$U$55</f>
        <v>18</v>
      </c>
      <c r="M13" s="211">
        <f>N!$U$57</f>
        <v>6</v>
      </c>
      <c r="N13" s="212">
        <f t="shared" si="1"/>
        <v>0</v>
      </c>
      <c r="O13" s="212">
        <f t="shared" si="2"/>
        <v>0</v>
      </c>
      <c r="P13" s="195">
        <f t="shared" si="0"/>
        <v>2.7E-4</v>
      </c>
      <c r="Q13" s="195">
        <f t="shared" si="3"/>
        <v>6.9999999999999997E-7</v>
      </c>
      <c r="R13" s="195">
        <f t="shared" si="4"/>
        <v>1.7999999999999999E-8</v>
      </c>
      <c r="T13" s="195">
        <f t="shared" si="5"/>
        <v>6E-10</v>
      </c>
    </row>
    <row r="14" spans="2:22">
      <c r="B14" s="192">
        <v>10</v>
      </c>
      <c r="D14" s="193" t="str">
        <f>IF($B14&lt;$E14,"i",IF($B14&gt;$E14,"h",IF($B14=$E14,"g")))</f>
        <v>i</v>
      </c>
      <c r="E14" s="208">
        <f>RANK(G14,G$4:G$43,0)</f>
        <v>11</v>
      </c>
      <c r="F14" s="209" t="str">
        <f>S!$D$3</f>
        <v>Fred</v>
      </c>
      <c r="G14" s="210">
        <f>SUM(H14:R14,T14)</f>
        <v>58.000260819499999</v>
      </c>
      <c r="H14" s="211">
        <f>S!$U$59</f>
        <v>0</v>
      </c>
      <c r="I14" s="211">
        <f>S!$U$61</f>
        <v>0</v>
      </c>
      <c r="J14" s="211">
        <f>S!$U$51</f>
        <v>26</v>
      </c>
      <c r="K14" s="211">
        <f>S!$U$53</f>
        <v>8</v>
      </c>
      <c r="L14" s="211">
        <f>S!$U$55</f>
        <v>19</v>
      </c>
      <c r="M14" s="211">
        <f>S!$U$57</f>
        <v>5</v>
      </c>
      <c r="N14" s="212">
        <f t="shared" si="1"/>
        <v>0</v>
      </c>
      <c r="O14" s="212">
        <f t="shared" si="2"/>
        <v>0</v>
      </c>
      <c r="P14" s="195">
        <f t="shared" si="0"/>
        <v>2.5999999999999998E-4</v>
      </c>
      <c r="Q14" s="195">
        <f t="shared" si="3"/>
        <v>7.9999999999999996E-7</v>
      </c>
      <c r="R14" s="195">
        <f t="shared" si="4"/>
        <v>1.9000000000000001E-8</v>
      </c>
      <c r="T14" s="195">
        <f t="shared" si="5"/>
        <v>5.0000000000000003E-10</v>
      </c>
    </row>
    <row r="15" spans="2:22">
      <c r="B15" s="192">
        <v>19</v>
      </c>
      <c r="D15" s="193" t="str">
        <f>IF($B15&lt;$E15,"i",IF($B15&gt;$E15,"h",IF($B15=$E15,"g")))</f>
        <v>h</v>
      </c>
      <c r="E15" s="208">
        <f>RANK(G15,G$4:G$43,0)</f>
        <v>12</v>
      </c>
      <c r="F15" s="209" t="str">
        <f>AL!$D$3</f>
        <v>Laura</v>
      </c>
      <c r="G15" s="210">
        <f>SUM(H15:R15,T15)</f>
        <v>57.030270719100002</v>
      </c>
      <c r="H15" s="211">
        <f>AL!$U$59</f>
        <v>3</v>
      </c>
      <c r="I15" s="211">
        <f>AL!$U$61</f>
        <v>0</v>
      </c>
      <c r="J15" s="211">
        <f>AL!$U$51</f>
        <v>27</v>
      </c>
      <c r="K15" s="211">
        <f>AL!$U$53</f>
        <v>7</v>
      </c>
      <c r="L15" s="211">
        <f>AL!$U$55</f>
        <v>19</v>
      </c>
      <c r="M15" s="211">
        <f>AL!$U$57</f>
        <v>1</v>
      </c>
      <c r="N15" s="212">
        <f t="shared" si="1"/>
        <v>0.03</v>
      </c>
      <c r="O15" s="212">
        <f t="shared" si="2"/>
        <v>0</v>
      </c>
      <c r="P15" s="195">
        <f t="shared" si="0"/>
        <v>2.7E-4</v>
      </c>
      <c r="Q15" s="195">
        <f t="shared" si="3"/>
        <v>6.9999999999999997E-7</v>
      </c>
      <c r="R15" s="195">
        <f t="shared" si="4"/>
        <v>1.9000000000000001E-8</v>
      </c>
      <c r="T15" s="195">
        <f t="shared" si="5"/>
        <v>1E-10</v>
      </c>
      <c r="U15" s="216"/>
    </row>
    <row r="16" spans="2:22">
      <c r="B16" s="192">
        <v>21</v>
      </c>
      <c r="D16" s="193" t="str">
        <f>IF($B16&lt;$E16,"i",IF($B16&gt;$E16,"h",IF($B16=$E16,"g")))</f>
        <v>h</v>
      </c>
      <c r="E16" s="208">
        <f>RANK(G16,G$4:G$43,0)</f>
        <v>13</v>
      </c>
      <c r="F16" s="209" t="str">
        <f>Y!$D$3</f>
        <v>Nénette</v>
      </c>
      <c r="G16" s="210">
        <f>SUM(H16:R16,T16)</f>
        <v>57.030260719199994</v>
      </c>
      <c r="H16" s="211">
        <f>Y!$U$59</f>
        <v>3</v>
      </c>
      <c r="I16" s="211">
        <f>Y!$U$61</f>
        <v>0</v>
      </c>
      <c r="J16" s="211">
        <f>Y!$U$51</f>
        <v>26</v>
      </c>
      <c r="K16" s="211">
        <f>Y!$U$53</f>
        <v>7</v>
      </c>
      <c r="L16" s="211">
        <f>Y!$U$55</f>
        <v>19</v>
      </c>
      <c r="M16" s="211">
        <f>Y!$U$57</f>
        <v>2</v>
      </c>
      <c r="N16" s="212">
        <f t="shared" si="1"/>
        <v>0.03</v>
      </c>
      <c r="O16" s="212">
        <f t="shared" si="2"/>
        <v>0</v>
      </c>
      <c r="P16" s="195">
        <f t="shared" si="0"/>
        <v>2.5999999999999998E-4</v>
      </c>
      <c r="Q16" s="195">
        <f t="shared" si="3"/>
        <v>6.9999999999999997E-7</v>
      </c>
      <c r="R16" s="195">
        <f t="shared" si="4"/>
        <v>1.9000000000000001E-8</v>
      </c>
      <c r="T16" s="195">
        <f t="shared" si="5"/>
        <v>2.0000000000000001E-10</v>
      </c>
      <c r="U16" s="216"/>
    </row>
    <row r="17" spans="2:22">
      <c r="B17" s="192">
        <v>22</v>
      </c>
      <c r="D17" s="193" t="str">
        <f>IF($B17&lt;$E17,"i",IF($B17&gt;$E17,"h",IF($B17=$E17,"g")))</f>
        <v>h</v>
      </c>
      <c r="E17" s="208">
        <f>RANK(G17,G$4:G$43,0)</f>
        <v>14</v>
      </c>
      <c r="F17" s="209" t="str">
        <f>Z!$D$3</f>
        <v>Vavan</v>
      </c>
      <c r="G17" s="210">
        <f>SUM(H17:R17,T17)</f>
        <v>57.030240717599995</v>
      </c>
      <c r="H17" s="211">
        <f>Z!$U$59</f>
        <v>3</v>
      </c>
      <c r="I17" s="211">
        <f>Z!$U$61</f>
        <v>0</v>
      </c>
      <c r="J17" s="211">
        <f>Z!$U$51</f>
        <v>24</v>
      </c>
      <c r="K17" s="211">
        <f>Z!$U$53</f>
        <v>7</v>
      </c>
      <c r="L17" s="211">
        <f>Z!$U$55</f>
        <v>17</v>
      </c>
      <c r="M17" s="211">
        <f>Z!$U$57</f>
        <v>6</v>
      </c>
      <c r="N17" s="212">
        <f t="shared" si="1"/>
        <v>0.03</v>
      </c>
      <c r="O17" s="212">
        <f t="shared" si="2"/>
        <v>0</v>
      </c>
      <c r="P17" s="195">
        <f t="shared" si="0"/>
        <v>2.4000000000000001E-4</v>
      </c>
      <c r="Q17" s="195">
        <f t="shared" si="3"/>
        <v>6.9999999999999997E-7</v>
      </c>
      <c r="R17" s="195">
        <f t="shared" si="4"/>
        <v>1.7E-8</v>
      </c>
      <c r="T17" s="195">
        <f t="shared" si="5"/>
        <v>6E-10</v>
      </c>
    </row>
    <row r="18" spans="2:22">
      <c r="B18" s="192">
        <v>23</v>
      </c>
      <c r="D18" s="193" t="str">
        <f>IF($B18&lt;$E18,"i",IF($B18&gt;$E18,"h",IF($B18=$E18,"g")))</f>
        <v>h</v>
      </c>
      <c r="E18" s="208">
        <f>RANK(G18,G$4:G$43,0)</f>
        <v>15</v>
      </c>
      <c r="F18" s="209" t="str">
        <f>W!$D$3</f>
        <v>Lilian</v>
      </c>
      <c r="G18" s="210">
        <f>SUM(H18:R18,T18)</f>
        <v>56.030240718400002</v>
      </c>
      <c r="H18" s="211">
        <f>W!$U$59</f>
        <v>3</v>
      </c>
      <c r="I18" s="211">
        <f>W!$U$61</f>
        <v>0</v>
      </c>
      <c r="J18" s="211">
        <f>W!$U$51</f>
        <v>24</v>
      </c>
      <c r="K18" s="211">
        <f>W!$U$53</f>
        <v>7</v>
      </c>
      <c r="L18" s="211">
        <f>W!$U$55</f>
        <v>18</v>
      </c>
      <c r="M18" s="211">
        <f>W!$U$57</f>
        <v>4</v>
      </c>
      <c r="N18" s="212">
        <f t="shared" si="1"/>
        <v>0.03</v>
      </c>
      <c r="O18" s="212">
        <f t="shared" si="2"/>
        <v>0</v>
      </c>
      <c r="P18" s="195">
        <f t="shared" si="0"/>
        <v>2.4000000000000001E-4</v>
      </c>
      <c r="Q18" s="195">
        <f t="shared" si="3"/>
        <v>6.9999999999999997E-7</v>
      </c>
      <c r="R18" s="195">
        <f t="shared" si="4"/>
        <v>1.7999999999999999E-8</v>
      </c>
      <c r="T18" s="195">
        <f t="shared" si="5"/>
        <v>4.0000000000000001E-10</v>
      </c>
    </row>
    <row r="19" spans="2:22">
      <c r="B19" s="192">
        <v>11</v>
      </c>
      <c r="D19" s="193" t="str">
        <f>IF($B19&lt;$E19,"i",IF($B19&gt;$E19,"h",IF($B19=$E19,"g")))</f>
        <v>i</v>
      </c>
      <c r="E19" s="208">
        <f>RANK(G19,G$4:G$43,0)</f>
        <v>16</v>
      </c>
      <c r="F19" s="209" t="str">
        <f>AC!$D$3</f>
        <v>Lolotte44</v>
      </c>
      <c r="G19" s="210">
        <f>SUM(H19:R19,T19)</f>
        <v>56.0002707202</v>
      </c>
      <c r="H19" s="211">
        <f>AC!$U$59</f>
        <v>0</v>
      </c>
      <c r="I19" s="211">
        <f>AC!$U$61</f>
        <v>0</v>
      </c>
      <c r="J19" s="211">
        <f>AC!$U$51</f>
        <v>27</v>
      </c>
      <c r="K19" s="211">
        <f>AC!$U$53</f>
        <v>7</v>
      </c>
      <c r="L19" s="211">
        <f>AC!$U$55</f>
        <v>20</v>
      </c>
      <c r="M19" s="211">
        <f>AC!$U$57</f>
        <v>2</v>
      </c>
      <c r="N19" s="212">
        <f t="shared" si="1"/>
        <v>0</v>
      </c>
      <c r="O19" s="212">
        <f t="shared" si="2"/>
        <v>0</v>
      </c>
      <c r="P19" s="195">
        <f t="shared" si="0"/>
        <v>2.7E-4</v>
      </c>
      <c r="Q19" s="195">
        <f t="shared" si="3"/>
        <v>6.9999999999999997E-7</v>
      </c>
      <c r="R19" s="195">
        <f t="shared" si="4"/>
        <v>2E-8</v>
      </c>
      <c r="T19" s="195">
        <f t="shared" si="5"/>
        <v>2.0000000000000001E-10</v>
      </c>
    </row>
    <row r="20" spans="2:22">
      <c r="B20" s="207">
        <v>24</v>
      </c>
      <c r="C20" s="207"/>
      <c r="D20" s="193" t="str">
        <f>IF($B20&lt;$E20,"i",IF($B20&gt;$E20,"h",IF($B20=$E20,"g")))</f>
        <v>h</v>
      </c>
      <c r="E20" s="208">
        <f>RANK(G20,G$4:G$43,0)</f>
        <v>17</v>
      </c>
      <c r="F20" s="209" t="str">
        <f>D!$D$3</f>
        <v>Léo</v>
      </c>
      <c r="G20" s="210">
        <f>SUM(H20:R20,T20)</f>
        <v>55.0302903173</v>
      </c>
      <c r="H20" s="214">
        <f>D!$U$59</f>
        <v>3</v>
      </c>
      <c r="I20" s="211">
        <f>D!$U$61</f>
        <v>0</v>
      </c>
      <c r="J20" s="211">
        <f>D!$U$51</f>
        <v>29</v>
      </c>
      <c r="K20" s="211">
        <f>D!$U$53</f>
        <v>3</v>
      </c>
      <c r="L20" s="211">
        <f>D!$U$55</f>
        <v>17</v>
      </c>
      <c r="M20" s="211">
        <f>D!$U$57</f>
        <v>3</v>
      </c>
      <c r="N20" s="212">
        <f t="shared" si="1"/>
        <v>0.03</v>
      </c>
      <c r="O20" s="212">
        <f t="shared" si="2"/>
        <v>0</v>
      </c>
      <c r="P20" s="195">
        <f t="shared" si="0"/>
        <v>2.9E-4</v>
      </c>
      <c r="Q20" s="195">
        <f t="shared" si="3"/>
        <v>2.9999999999999999E-7</v>
      </c>
      <c r="R20" s="195">
        <f t="shared" si="4"/>
        <v>1.7E-8</v>
      </c>
      <c r="T20" s="195">
        <f t="shared" si="5"/>
        <v>3E-10</v>
      </c>
      <c r="V20" s="216"/>
    </row>
    <row r="21" spans="2:22">
      <c r="B21" s="207">
        <v>12</v>
      </c>
      <c r="C21" s="207"/>
      <c r="D21" s="193" t="str">
        <f>IF($B21&lt;$E21,"i",IF($B21&gt;$E21,"h",IF($B21=$E21,"g")))</f>
        <v>i</v>
      </c>
      <c r="E21" s="208">
        <f>RANK(G21,G$4:G$43,0)</f>
        <v>18</v>
      </c>
      <c r="F21" s="209" t="str">
        <f>I!$D$3</f>
        <v>Paco</v>
      </c>
      <c r="G21" s="210">
        <f>SUM(H21:R21,T21)</f>
        <v>55.0002704204</v>
      </c>
      <c r="H21" s="211">
        <f>I!$U$59</f>
        <v>0</v>
      </c>
      <c r="I21" s="211">
        <f>I!$U$61</f>
        <v>0</v>
      </c>
      <c r="J21" s="211">
        <f>I!$U$51</f>
        <v>27</v>
      </c>
      <c r="K21" s="211">
        <f>I!$U$53</f>
        <v>4</v>
      </c>
      <c r="L21" s="211">
        <f>I!$U$55</f>
        <v>20</v>
      </c>
      <c r="M21" s="211">
        <f>I!$U$57</f>
        <v>4</v>
      </c>
      <c r="N21" s="212">
        <f t="shared" si="1"/>
        <v>0</v>
      </c>
      <c r="O21" s="212">
        <f t="shared" si="2"/>
        <v>0</v>
      </c>
      <c r="P21" s="195">
        <f t="shared" si="0"/>
        <v>2.7E-4</v>
      </c>
      <c r="Q21" s="195">
        <f t="shared" si="3"/>
        <v>3.9999999999999998E-7</v>
      </c>
      <c r="R21" s="195">
        <f t="shared" si="4"/>
        <v>2E-8</v>
      </c>
      <c r="T21" s="195">
        <f t="shared" si="5"/>
        <v>4.0000000000000001E-10</v>
      </c>
    </row>
    <row r="22" spans="2:22">
      <c r="B22" s="192">
        <v>13</v>
      </c>
      <c r="D22" s="193" t="str">
        <f>IF($B22&lt;$E22,"i",IF($B22&gt;$E22,"h",IF($B22=$E22,"g")))</f>
        <v>i</v>
      </c>
      <c r="E22" s="208">
        <f>RANK(G22,G$4:G$43,0)</f>
        <v>19</v>
      </c>
      <c r="F22" s="209" t="str">
        <f>F!$D$3</f>
        <v>Mélanie</v>
      </c>
      <c r="G22" s="210">
        <f>SUM(H22:R22,T22)</f>
        <v>55.000270419499998</v>
      </c>
      <c r="H22" s="211">
        <f>F!$U$59</f>
        <v>0</v>
      </c>
      <c r="I22" s="211">
        <f>F!$U$61</f>
        <v>0</v>
      </c>
      <c r="J22" s="211">
        <f>F!$U$51</f>
        <v>27</v>
      </c>
      <c r="K22" s="211">
        <f>F!$U$53</f>
        <v>4</v>
      </c>
      <c r="L22" s="211">
        <f>F!$U$55</f>
        <v>19</v>
      </c>
      <c r="M22" s="211">
        <f>F!$U$57</f>
        <v>5</v>
      </c>
      <c r="N22" s="212">
        <f t="shared" si="1"/>
        <v>0</v>
      </c>
      <c r="O22" s="212">
        <f t="shared" si="2"/>
        <v>0</v>
      </c>
      <c r="P22" s="195">
        <f t="shared" si="0"/>
        <v>2.7E-4</v>
      </c>
      <c r="Q22" s="195">
        <f t="shared" si="3"/>
        <v>3.9999999999999998E-7</v>
      </c>
      <c r="R22" s="195">
        <f t="shared" si="4"/>
        <v>1.9000000000000001E-8</v>
      </c>
      <c r="T22" s="195">
        <f t="shared" si="5"/>
        <v>5.0000000000000003E-10</v>
      </c>
    </row>
    <row r="23" spans="2:22">
      <c r="B23" s="192">
        <v>13</v>
      </c>
      <c r="D23" s="193" t="str">
        <f>IF($B23&lt;$E23,"i",IF($B23&gt;$E23,"h",IF($B23=$E23,"g")))</f>
        <v>i</v>
      </c>
      <c r="E23" s="208">
        <f>RANK(G23,G$4:G$43,0)</f>
        <v>19</v>
      </c>
      <c r="F23" s="209" t="str">
        <f>AM!$D$3</f>
        <v>Yéyé</v>
      </c>
      <c r="G23" s="210">
        <f>SUM(H23:R23,T23)</f>
        <v>55.000270419499998</v>
      </c>
      <c r="H23" s="211">
        <f>AM!$U$59</f>
        <v>0</v>
      </c>
      <c r="I23" s="211">
        <f>AM!$U$61</f>
        <v>0</v>
      </c>
      <c r="J23" s="211">
        <f>AM!$U$51</f>
        <v>27</v>
      </c>
      <c r="K23" s="211">
        <f>AM!$U$53</f>
        <v>4</v>
      </c>
      <c r="L23" s="211">
        <f>AM!$U$55</f>
        <v>19</v>
      </c>
      <c r="M23" s="211">
        <f>AM!$U$57</f>
        <v>5</v>
      </c>
      <c r="N23" s="212">
        <f t="shared" si="1"/>
        <v>0</v>
      </c>
      <c r="O23" s="212">
        <f t="shared" si="2"/>
        <v>0</v>
      </c>
      <c r="P23" s="195">
        <f t="shared" si="0"/>
        <v>2.7E-4</v>
      </c>
      <c r="Q23" s="195">
        <f t="shared" si="3"/>
        <v>3.9999999999999998E-7</v>
      </c>
      <c r="R23" s="195">
        <f t="shared" si="4"/>
        <v>1.9000000000000001E-8</v>
      </c>
      <c r="T23" s="195">
        <f t="shared" si="5"/>
        <v>5.0000000000000003E-10</v>
      </c>
    </row>
    <row r="24" spans="2:22">
      <c r="B24" s="192">
        <v>29</v>
      </c>
      <c r="D24" s="193" t="str">
        <f>IF($B24&lt;$E24,"i",IF($B24&gt;$E24,"h",IF($B24=$E24,"g")))</f>
        <v>h</v>
      </c>
      <c r="E24" s="208">
        <f>RANK(G24,G$4:G$43,0)</f>
        <v>21</v>
      </c>
      <c r="F24" s="209" t="str">
        <f>U!$D$3</f>
        <v>SekzZo</v>
      </c>
      <c r="G24" s="210">
        <f>SUM(H24:R24,T24)</f>
        <v>54.0302504175</v>
      </c>
      <c r="H24" s="211">
        <f>U!$U$59</f>
        <v>3</v>
      </c>
      <c r="I24" s="211">
        <f>U!$U$61</f>
        <v>0</v>
      </c>
      <c r="J24" s="211">
        <f>U!$U$51</f>
        <v>25</v>
      </c>
      <c r="K24" s="211">
        <f>U!$U$53</f>
        <v>4</v>
      </c>
      <c r="L24" s="211">
        <f>U!$U$55</f>
        <v>17</v>
      </c>
      <c r="M24" s="211">
        <f>U!$U$57</f>
        <v>5</v>
      </c>
      <c r="N24" s="212">
        <f t="shared" si="1"/>
        <v>0.03</v>
      </c>
      <c r="O24" s="212">
        <f t="shared" si="2"/>
        <v>0</v>
      </c>
      <c r="P24" s="195">
        <f t="shared" si="0"/>
        <v>2.5000000000000001E-4</v>
      </c>
      <c r="Q24" s="195">
        <f t="shared" si="3"/>
        <v>3.9999999999999998E-7</v>
      </c>
      <c r="R24" s="195">
        <f t="shared" si="4"/>
        <v>1.7E-8</v>
      </c>
      <c r="T24" s="195">
        <f t="shared" si="5"/>
        <v>5.0000000000000003E-10</v>
      </c>
    </row>
    <row r="25" spans="2:22">
      <c r="B25" s="207">
        <v>31</v>
      </c>
      <c r="C25" s="207"/>
      <c r="D25" s="193" t="str">
        <f>IF($B25&lt;$E25,"i",IF($B25&gt;$E25,"h",IF($B25=$E25,"g")))</f>
        <v>h</v>
      </c>
      <c r="E25" s="208">
        <f>RANK(G25,G$4:G$43,0)</f>
        <v>22</v>
      </c>
      <c r="F25" s="209" t="str">
        <f>K!$D$3</f>
        <v>Redg</v>
      </c>
      <c r="G25" s="210">
        <f>SUM(H25:R25,T25)</f>
        <v>54.030220619399998</v>
      </c>
      <c r="H25" s="211">
        <f>K!$U$59</f>
        <v>3</v>
      </c>
      <c r="I25" s="211">
        <f>K!$U$61</f>
        <v>0</v>
      </c>
      <c r="J25" s="211">
        <f>K!$U$51</f>
        <v>22</v>
      </c>
      <c r="K25" s="211">
        <f>K!$U$53</f>
        <v>6</v>
      </c>
      <c r="L25" s="211">
        <f>K!$U$55</f>
        <v>19</v>
      </c>
      <c r="M25" s="211">
        <f>K!$U$57</f>
        <v>4</v>
      </c>
      <c r="N25" s="212">
        <f t="shared" si="1"/>
        <v>0.03</v>
      </c>
      <c r="O25" s="212">
        <f t="shared" si="2"/>
        <v>0</v>
      </c>
      <c r="P25" s="195">
        <f t="shared" si="0"/>
        <v>2.2000000000000001E-4</v>
      </c>
      <c r="Q25" s="195">
        <f t="shared" si="3"/>
        <v>5.9999999999999997E-7</v>
      </c>
      <c r="R25" s="195">
        <f t="shared" si="4"/>
        <v>1.9000000000000001E-8</v>
      </c>
      <c r="T25" s="195">
        <f t="shared" si="5"/>
        <v>4.0000000000000001E-10</v>
      </c>
    </row>
    <row r="26" spans="2:22">
      <c r="B26" s="192">
        <v>16</v>
      </c>
      <c r="D26" s="193" t="str">
        <f>IF($B26&lt;$E26,"i",IF($B26&gt;$E26,"h",IF($B26=$E26,"g")))</f>
        <v>i</v>
      </c>
      <c r="E26" s="208">
        <f>RANK(G26,G$4:G$43,0)</f>
        <v>23</v>
      </c>
      <c r="F26" s="209" t="str">
        <f>AG!$D$3</f>
        <v>Tinou</v>
      </c>
      <c r="G26" s="210">
        <f>SUM(H26:R26,T26)</f>
        <v>54.000290616299999</v>
      </c>
      <c r="H26" s="211">
        <f>AG!$U$59</f>
        <v>0</v>
      </c>
      <c r="I26" s="211">
        <f>AG!$U$61</f>
        <v>0</v>
      </c>
      <c r="J26" s="211">
        <f>AG!$U$51</f>
        <v>29</v>
      </c>
      <c r="K26" s="211">
        <f>AG!$U$53</f>
        <v>6</v>
      </c>
      <c r="L26" s="211">
        <f>AG!$U$55</f>
        <v>16</v>
      </c>
      <c r="M26" s="211">
        <f>AG!$U$57</f>
        <v>3</v>
      </c>
      <c r="N26" s="212">
        <f t="shared" si="1"/>
        <v>0</v>
      </c>
      <c r="O26" s="212">
        <f t="shared" si="2"/>
        <v>0</v>
      </c>
      <c r="P26" s="195">
        <f t="shared" si="0"/>
        <v>2.9E-4</v>
      </c>
      <c r="Q26" s="195">
        <f t="shared" si="3"/>
        <v>5.9999999999999997E-7</v>
      </c>
      <c r="R26" s="195">
        <f t="shared" si="4"/>
        <v>1.6000000000000001E-8</v>
      </c>
      <c r="T26" s="195">
        <f t="shared" si="5"/>
        <v>3E-10</v>
      </c>
    </row>
    <row r="27" spans="2:22">
      <c r="B27" s="207">
        <v>17</v>
      </c>
      <c r="C27" s="207"/>
      <c r="D27" s="193" t="str">
        <f>IF($B27&lt;$E27,"i",IF($B27&gt;$E27,"h",IF($B27=$E27,"g")))</f>
        <v>i</v>
      </c>
      <c r="E27" s="208">
        <f>RANK(G27,G$4:G$43,0)</f>
        <v>24</v>
      </c>
      <c r="F27" s="209" t="str">
        <f>B!$D$3</f>
        <v>Flo</v>
      </c>
      <c r="G27" s="210">
        <f>SUM(H27:R27,T27)</f>
        <v>54.000270518400001</v>
      </c>
      <c r="H27" s="211">
        <f>B!$U$59</f>
        <v>0</v>
      </c>
      <c r="I27" s="211">
        <f>B!$U$61</f>
        <v>0</v>
      </c>
      <c r="J27" s="211">
        <f>B!$U$51</f>
        <v>27</v>
      </c>
      <c r="K27" s="211">
        <f>B!$U$53</f>
        <v>5</v>
      </c>
      <c r="L27" s="211">
        <f>B!$U$55</f>
        <v>18</v>
      </c>
      <c r="M27" s="211">
        <f>B!$U$57</f>
        <v>4</v>
      </c>
      <c r="N27" s="212">
        <f t="shared" si="1"/>
        <v>0</v>
      </c>
      <c r="O27" s="212">
        <f t="shared" si="2"/>
        <v>0</v>
      </c>
      <c r="P27" s="195">
        <f t="shared" si="0"/>
        <v>2.7E-4</v>
      </c>
      <c r="Q27" s="195">
        <f t="shared" si="3"/>
        <v>4.9999999999999998E-7</v>
      </c>
      <c r="R27" s="195">
        <f t="shared" si="4"/>
        <v>1.7999999999999999E-8</v>
      </c>
      <c r="T27" s="195">
        <f t="shared" si="5"/>
        <v>4.0000000000000001E-10</v>
      </c>
    </row>
    <row r="28" spans="2:22">
      <c r="B28" s="192">
        <v>18</v>
      </c>
      <c r="D28" s="193" t="str">
        <f>IF($B28&lt;$E28,"i",IF($B28&gt;$E28,"h",IF($B28=$E28,"g")))</f>
        <v>i</v>
      </c>
      <c r="E28" s="208">
        <f>RANK(G28,G$4:G$43,0)</f>
        <v>25</v>
      </c>
      <c r="F28" s="209" t="str">
        <f>V!$D$3</f>
        <v>Tof31</v>
      </c>
      <c r="G28" s="210">
        <f>SUM(H28:R28,T28)</f>
        <v>54.000250817400001</v>
      </c>
      <c r="H28" s="211">
        <f>V!$U$59</f>
        <v>0</v>
      </c>
      <c r="I28" s="211">
        <f>V!$U$61</f>
        <v>0</v>
      </c>
      <c r="J28" s="211">
        <f>V!$U$51</f>
        <v>25</v>
      </c>
      <c r="K28" s="211">
        <f>V!$U$53</f>
        <v>8</v>
      </c>
      <c r="L28" s="211">
        <f>V!$U$55</f>
        <v>17</v>
      </c>
      <c r="M28" s="211">
        <f>V!$U$57</f>
        <v>4</v>
      </c>
      <c r="N28" s="212">
        <f t="shared" si="1"/>
        <v>0</v>
      </c>
      <c r="O28" s="212">
        <f t="shared" si="2"/>
        <v>0</v>
      </c>
      <c r="P28" s="195">
        <f t="shared" si="0"/>
        <v>2.5000000000000001E-4</v>
      </c>
      <c r="Q28" s="195">
        <f t="shared" si="3"/>
        <v>7.9999999999999996E-7</v>
      </c>
      <c r="R28" s="195">
        <f t="shared" si="4"/>
        <v>1.7E-8</v>
      </c>
      <c r="T28" s="195">
        <f t="shared" si="5"/>
        <v>4.0000000000000001E-10</v>
      </c>
    </row>
    <row r="29" spans="2:22">
      <c r="B29" s="192">
        <v>20</v>
      </c>
      <c r="D29" s="193" t="str">
        <f>IF($B29&lt;$E29,"i",IF($B29&gt;$E29,"h",IF($B29=$E29,"g")))</f>
        <v>i</v>
      </c>
      <c r="E29" s="208">
        <f>RANK(G29,G$4:G$43,0)</f>
        <v>26</v>
      </c>
      <c r="F29" s="209" t="str">
        <f>AI!$D$3</f>
        <v>Fifi</v>
      </c>
      <c r="G29" s="210">
        <f>SUM(H29:R29,T29)</f>
        <v>53.000270419299994</v>
      </c>
      <c r="H29" s="211">
        <f>AI!$U$59</f>
        <v>0</v>
      </c>
      <c r="I29" s="211">
        <f>AI!$U$61</f>
        <v>0</v>
      </c>
      <c r="J29" s="211">
        <f>AI!$U$51</f>
        <v>27</v>
      </c>
      <c r="K29" s="211">
        <f>AI!$U$53</f>
        <v>4</v>
      </c>
      <c r="L29" s="211">
        <f>AI!$U$55</f>
        <v>19</v>
      </c>
      <c r="M29" s="211">
        <f>AI!$U$57</f>
        <v>3</v>
      </c>
      <c r="N29" s="212">
        <f t="shared" si="1"/>
        <v>0</v>
      </c>
      <c r="O29" s="212">
        <f t="shared" si="2"/>
        <v>0</v>
      </c>
      <c r="P29" s="195">
        <f t="shared" si="0"/>
        <v>2.7E-4</v>
      </c>
      <c r="Q29" s="195">
        <f t="shared" si="3"/>
        <v>3.9999999999999998E-7</v>
      </c>
      <c r="R29" s="195">
        <f t="shared" si="4"/>
        <v>1.9000000000000001E-8</v>
      </c>
      <c r="T29" s="195">
        <f t="shared" si="5"/>
        <v>3E-10</v>
      </c>
    </row>
    <row r="30" spans="2:22">
      <c r="B30" s="192">
        <v>33</v>
      </c>
      <c r="D30" s="193" t="str">
        <f>IF($B30&lt;$E30,"i",IF($B30&gt;$E30,"h",IF($B30=$E30,"g")))</f>
        <v>h</v>
      </c>
      <c r="E30" s="208">
        <f>RANK(G30,G$4:G$43,0)</f>
        <v>27</v>
      </c>
      <c r="F30" s="209" t="str">
        <f>AE!$D$3</f>
        <v>Pouit14</v>
      </c>
      <c r="G30" s="210">
        <f>SUM(H30:R30,T30)</f>
        <v>52.030260219199995</v>
      </c>
      <c r="H30" s="211">
        <f>AE!$U$59</f>
        <v>3</v>
      </c>
      <c r="I30" s="211">
        <f>AE!$U$61</f>
        <v>0</v>
      </c>
      <c r="J30" s="211">
        <f>AE!$U$51</f>
        <v>26</v>
      </c>
      <c r="K30" s="211">
        <f>AE!$U$53</f>
        <v>2</v>
      </c>
      <c r="L30" s="211">
        <f>AE!$U$55</f>
        <v>19</v>
      </c>
      <c r="M30" s="211">
        <f>AE!$U$57</f>
        <v>2</v>
      </c>
      <c r="N30" s="212">
        <f t="shared" si="1"/>
        <v>0.03</v>
      </c>
      <c r="O30" s="212">
        <f t="shared" si="2"/>
        <v>0</v>
      </c>
      <c r="P30" s="195">
        <f t="shared" si="0"/>
        <v>2.5999999999999998E-4</v>
      </c>
      <c r="Q30" s="195">
        <f t="shared" si="3"/>
        <v>1.9999999999999999E-7</v>
      </c>
      <c r="R30" s="195">
        <f t="shared" si="4"/>
        <v>1.9000000000000001E-8</v>
      </c>
      <c r="T30" s="195">
        <f t="shared" si="5"/>
        <v>2.0000000000000001E-10</v>
      </c>
    </row>
    <row r="31" spans="2:22">
      <c r="B31" s="207">
        <v>34</v>
      </c>
      <c r="C31" s="207"/>
      <c r="D31" s="193" t="str">
        <f>IF($B31&lt;$E31,"i",IF($B31&gt;$E31,"h",IF($B31=$E31,"g")))</f>
        <v>h</v>
      </c>
      <c r="E31" s="208">
        <f>RANK(G31,G$4:G$43,0)</f>
        <v>28</v>
      </c>
      <c r="F31" s="209" t="str">
        <f>A!$D$3</f>
        <v>Ambre</v>
      </c>
      <c r="G31" s="210">
        <f>SUM(H31:R31,T31)</f>
        <v>51.030250318200004</v>
      </c>
      <c r="H31" s="211">
        <f>A!$U$59</f>
        <v>3</v>
      </c>
      <c r="I31" s="211">
        <f>A!$U$61</f>
        <v>0</v>
      </c>
      <c r="J31" s="211">
        <f>A!$U$51</f>
        <v>25</v>
      </c>
      <c r="K31" s="211">
        <f>A!$U$53</f>
        <v>3</v>
      </c>
      <c r="L31" s="211">
        <f>A!$U$55</f>
        <v>18</v>
      </c>
      <c r="M31" s="211">
        <f>A!$U$57</f>
        <v>2</v>
      </c>
      <c r="N31" s="212">
        <f t="shared" si="1"/>
        <v>0.03</v>
      </c>
      <c r="O31" s="212">
        <f t="shared" si="2"/>
        <v>0</v>
      </c>
      <c r="P31" s="195">
        <f t="shared" si="0"/>
        <v>2.5000000000000001E-4</v>
      </c>
      <c r="Q31" s="195">
        <f t="shared" si="3"/>
        <v>2.9999999999999999E-7</v>
      </c>
      <c r="R31" s="195">
        <f t="shared" si="4"/>
        <v>1.7999999999999999E-8</v>
      </c>
      <c r="T31" s="195">
        <f t="shared" si="5"/>
        <v>2.0000000000000001E-10</v>
      </c>
    </row>
    <row r="32" spans="2:22">
      <c r="B32" s="192">
        <v>25</v>
      </c>
      <c r="D32" s="193" t="str">
        <f>IF($B32&lt;$E32,"i",IF($B32&gt;$E32,"h",IF($B32=$E32,"g")))</f>
        <v>i</v>
      </c>
      <c r="E32" s="208">
        <f>RANK(G32,G$4:G$43,0)</f>
        <v>29</v>
      </c>
      <c r="F32" s="209" t="str">
        <f>O!$D$3</f>
        <v>Marley</v>
      </c>
      <c r="G32" s="210">
        <f>SUM(H32:R32,T32)</f>
        <v>51.000270417299994</v>
      </c>
      <c r="H32" s="211">
        <f>O!$U$59</f>
        <v>0</v>
      </c>
      <c r="I32" s="211">
        <f>O!$U$61</f>
        <v>0</v>
      </c>
      <c r="J32" s="211">
        <f>O!$U$51</f>
        <v>27</v>
      </c>
      <c r="K32" s="211">
        <f>O!$U$53</f>
        <v>4</v>
      </c>
      <c r="L32" s="211">
        <f>O!$U$55</f>
        <v>17</v>
      </c>
      <c r="M32" s="211">
        <f>O!$U$57</f>
        <v>3</v>
      </c>
      <c r="N32" s="212">
        <f t="shared" si="1"/>
        <v>0</v>
      </c>
      <c r="O32" s="212">
        <f t="shared" si="2"/>
        <v>0</v>
      </c>
      <c r="P32" s="195">
        <f t="shared" si="0"/>
        <v>2.7E-4</v>
      </c>
      <c r="Q32" s="195">
        <f t="shared" si="3"/>
        <v>3.9999999999999998E-7</v>
      </c>
      <c r="R32" s="195">
        <f t="shared" si="4"/>
        <v>1.7E-8</v>
      </c>
      <c r="T32" s="195">
        <f t="shared" si="5"/>
        <v>3E-10</v>
      </c>
    </row>
    <row r="33" spans="2:20">
      <c r="B33" s="192">
        <v>26</v>
      </c>
      <c r="D33" s="193" t="str">
        <f>IF($B33&lt;$E33,"i",IF($B33&gt;$E33,"h",IF($B33=$E33,"g")))</f>
        <v>i</v>
      </c>
      <c r="E33" s="208">
        <f>RANK(G33,G$4:G$43,0)</f>
        <v>30</v>
      </c>
      <c r="F33" s="215" t="str">
        <f>G!$D$3</f>
        <v>Alia</v>
      </c>
      <c r="G33" s="210">
        <f>SUM(H33:R33,T33)</f>
        <v>51.000270121199996</v>
      </c>
      <c r="H33" s="211">
        <f>G!$U$59</f>
        <v>0</v>
      </c>
      <c r="I33" s="211">
        <f>G!$U$61</f>
        <v>0</v>
      </c>
      <c r="J33" s="211">
        <f>G!$U$51</f>
        <v>27</v>
      </c>
      <c r="K33" s="211">
        <f>G!$U$53</f>
        <v>1</v>
      </c>
      <c r="L33" s="211">
        <f>G!$U$55</f>
        <v>21</v>
      </c>
      <c r="M33" s="211">
        <f>G!$U$57</f>
        <v>2</v>
      </c>
      <c r="N33" s="212">
        <f t="shared" si="1"/>
        <v>0</v>
      </c>
      <c r="O33" s="212">
        <f t="shared" si="2"/>
        <v>0</v>
      </c>
      <c r="P33" s="195">
        <f t="shared" si="0"/>
        <v>2.7E-4</v>
      </c>
      <c r="Q33" s="195">
        <f t="shared" si="3"/>
        <v>9.9999999999999995E-8</v>
      </c>
      <c r="R33" s="195">
        <f t="shared" si="4"/>
        <v>2.0999999999999999E-8</v>
      </c>
      <c r="T33" s="195">
        <f t="shared" si="5"/>
        <v>2.0000000000000001E-10</v>
      </c>
    </row>
    <row r="34" spans="2:20">
      <c r="B34" s="192">
        <v>27</v>
      </c>
      <c r="D34" s="193" t="str">
        <f>IF($B34&lt;$E34,"i",IF($B34&gt;$E34,"h",IF($B34=$E34,"g")))</f>
        <v>i</v>
      </c>
      <c r="E34" s="208">
        <f>RANK(G34,G$4:G$43,0)</f>
        <v>31</v>
      </c>
      <c r="F34" s="209" t="str">
        <f>P!$D$3</f>
        <v>Sarah</v>
      </c>
      <c r="G34" s="210">
        <f>SUM(H34:R34,T34)</f>
        <v>51.0002603175</v>
      </c>
      <c r="H34" s="211">
        <f>P!$U$59</f>
        <v>0</v>
      </c>
      <c r="I34" s="211">
        <f>P!$U$61</f>
        <v>0</v>
      </c>
      <c r="J34" s="211">
        <f>P!$U$51</f>
        <v>26</v>
      </c>
      <c r="K34" s="211">
        <f>P!$U$53</f>
        <v>3</v>
      </c>
      <c r="L34" s="211">
        <f>P!$U$55</f>
        <v>17</v>
      </c>
      <c r="M34" s="211">
        <f>P!$U$57</f>
        <v>5</v>
      </c>
      <c r="N34" s="212">
        <f t="shared" si="1"/>
        <v>0</v>
      </c>
      <c r="O34" s="212">
        <f t="shared" si="2"/>
        <v>0</v>
      </c>
      <c r="P34" s="195">
        <f t="shared" si="0"/>
        <v>2.5999999999999998E-4</v>
      </c>
      <c r="Q34" s="195">
        <f t="shared" si="3"/>
        <v>2.9999999999999999E-7</v>
      </c>
      <c r="R34" s="195">
        <f t="shared" si="4"/>
        <v>1.7E-8</v>
      </c>
      <c r="T34" s="195">
        <f t="shared" si="5"/>
        <v>5.0000000000000003E-10</v>
      </c>
    </row>
    <row r="35" spans="2:20">
      <c r="B35" s="207">
        <v>28</v>
      </c>
      <c r="C35" s="207"/>
      <c r="D35" s="193" t="str">
        <f>IF($B35&lt;$E35,"i",IF($B35&gt;$E35,"h",IF($B35=$E35,"g")))</f>
        <v>i</v>
      </c>
      <c r="E35" s="208">
        <f>RANK(G35,G$4:G$43,0)</f>
        <v>32</v>
      </c>
      <c r="F35" s="209" t="str">
        <f>E!$D$3</f>
        <v>Manu</v>
      </c>
      <c r="G35" s="210">
        <f>SUM(H35:R35,T35)</f>
        <v>50.000250517299996</v>
      </c>
      <c r="H35" s="211">
        <f>E!$U$59</f>
        <v>0</v>
      </c>
      <c r="I35" s="211">
        <f>E!$U$61</f>
        <v>0</v>
      </c>
      <c r="J35" s="211">
        <f>E!$U$51</f>
        <v>25</v>
      </c>
      <c r="K35" s="211">
        <f>E!$U$53</f>
        <v>5</v>
      </c>
      <c r="L35" s="211">
        <f>E!$U$55</f>
        <v>17</v>
      </c>
      <c r="M35" s="211">
        <f>E!$U$57</f>
        <v>3</v>
      </c>
      <c r="N35" s="212">
        <f t="shared" si="1"/>
        <v>0</v>
      </c>
      <c r="O35" s="212">
        <f t="shared" si="2"/>
        <v>0</v>
      </c>
      <c r="P35" s="195">
        <f t="shared" si="0"/>
        <v>2.5000000000000001E-4</v>
      </c>
      <c r="Q35" s="195">
        <f t="shared" si="3"/>
        <v>4.9999999999999998E-7</v>
      </c>
      <c r="R35" s="195">
        <f t="shared" si="4"/>
        <v>1.7E-8</v>
      </c>
      <c r="T35" s="195">
        <f t="shared" si="5"/>
        <v>3E-10</v>
      </c>
    </row>
    <row r="36" spans="2:20">
      <c r="B36" s="207">
        <v>30</v>
      </c>
      <c r="C36" s="207"/>
      <c r="D36" s="193" t="str">
        <f>IF($B36&lt;$E36,"i",IF($B36&gt;$E36,"h",IF($B36=$E36,"g")))</f>
        <v>i</v>
      </c>
      <c r="E36" s="208">
        <f>RANK(G36,G$4:G$43,0)</f>
        <v>33</v>
      </c>
      <c r="F36" s="209" t="str">
        <f>'C'!$D$3</f>
        <v>Kristelle</v>
      </c>
      <c r="G36" s="210">
        <f>SUM(H36:R36,T36)</f>
        <v>50.000230619199996</v>
      </c>
      <c r="H36" s="211">
        <f>'C'!$U$59</f>
        <v>0</v>
      </c>
      <c r="I36" s="211">
        <f>'C'!$U$61</f>
        <v>0</v>
      </c>
      <c r="J36" s="211">
        <f>'C'!$U$51</f>
        <v>23</v>
      </c>
      <c r="K36" s="211">
        <f>'C'!$U$53</f>
        <v>6</v>
      </c>
      <c r="L36" s="211">
        <f>'C'!$U$55</f>
        <v>19</v>
      </c>
      <c r="M36" s="211">
        <f>'C'!$U$57</f>
        <v>2</v>
      </c>
      <c r="N36" s="212">
        <f t="shared" si="1"/>
        <v>0</v>
      </c>
      <c r="O36" s="212">
        <f t="shared" si="2"/>
        <v>0</v>
      </c>
      <c r="P36" s="195">
        <f t="shared" ref="P36:P43" si="6">SUM(J36/100000)</f>
        <v>2.3000000000000001E-4</v>
      </c>
      <c r="Q36" s="195">
        <f t="shared" si="3"/>
        <v>5.9999999999999997E-7</v>
      </c>
      <c r="R36" s="195">
        <f t="shared" si="4"/>
        <v>1.9000000000000001E-8</v>
      </c>
      <c r="T36" s="195">
        <f t="shared" si="5"/>
        <v>2.0000000000000001E-10</v>
      </c>
    </row>
    <row r="37" spans="2:20">
      <c r="B37" s="207">
        <v>38</v>
      </c>
      <c r="C37" s="207"/>
      <c r="D37" s="193" t="str">
        <f>IF($B37&lt;$E37,"i",IF($B37&gt;$E37,"h",IF($B37=$E37,"g")))</f>
        <v>h</v>
      </c>
      <c r="E37" s="208">
        <f>RANK(G37,G$4:G$43,0)</f>
        <v>34</v>
      </c>
      <c r="F37" s="209" t="str">
        <f>H!$D$3</f>
        <v>Zoé</v>
      </c>
      <c r="G37" s="210">
        <f>SUM(H37:R37,T37)</f>
        <v>49.030210518200001</v>
      </c>
      <c r="H37" s="211">
        <f>H!$U$59</f>
        <v>3</v>
      </c>
      <c r="I37" s="211">
        <f>H!$U$61</f>
        <v>0</v>
      </c>
      <c r="J37" s="211">
        <f>H!$U$51</f>
        <v>21</v>
      </c>
      <c r="K37" s="211">
        <f>H!$U$53</f>
        <v>5</v>
      </c>
      <c r="L37" s="211">
        <f>H!$U$55</f>
        <v>18</v>
      </c>
      <c r="M37" s="211">
        <f>H!$U$57</f>
        <v>2</v>
      </c>
      <c r="N37" s="212">
        <f t="shared" ref="N37:N43" si="7">SUM(H37/100)</f>
        <v>0.03</v>
      </c>
      <c r="O37" s="212">
        <f t="shared" ref="O37:O43" si="8">SUM(I37/1000)</f>
        <v>0</v>
      </c>
      <c r="P37" s="195">
        <f t="shared" si="6"/>
        <v>2.1000000000000001E-4</v>
      </c>
      <c r="Q37" s="195">
        <f t="shared" ref="Q37:Q43" si="9">SUM(K37/10000000)</f>
        <v>4.9999999999999998E-7</v>
      </c>
      <c r="R37" s="195">
        <f t="shared" ref="R37:R43" si="10">SUM(L37/1000000000)</f>
        <v>1.7999999999999999E-8</v>
      </c>
      <c r="T37" s="195">
        <f t="shared" si="5"/>
        <v>2.0000000000000001E-10</v>
      </c>
    </row>
    <row r="38" spans="2:20">
      <c r="B38" s="192">
        <v>32</v>
      </c>
      <c r="D38" s="193" t="str">
        <f>IF($B38&lt;$E38,"i",IF($B38&gt;$E38,"h",IF($B38=$E38,"g")))</f>
        <v>i</v>
      </c>
      <c r="E38" s="208">
        <f>RANK(G38,G$4:G$43,0)</f>
        <v>35</v>
      </c>
      <c r="F38" s="209" t="str">
        <f>AA!$D$3</f>
        <v>Reno</v>
      </c>
      <c r="G38" s="210">
        <f>SUM(H38:R38,T38)</f>
        <v>49.000240518199995</v>
      </c>
      <c r="H38" s="211">
        <f>AA!$U$59</f>
        <v>0</v>
      </c>
      <c r="I38" s="211">
        <f>AA!$U$61</f>
        <v>0</v>
      </c>
      <c r="J38" s="211">
        <f>AA!$U$51</f>
        <v>24</v>
      </c>
      <c r="K38" s="211">
        <f>AA!$U$53</f>
        <v>5</v>
      </c>
      <c r="L38" s="211">
        <f>AA!$U$55</f>
        <v>18</v>
      </c>
      <c r="M38" s="211">
        <f>AA!$U$57</f>
        <v>2</v>
      </c>
      <c r="N38" s="212">
        <f t="shared" si="7"/>
        <v>0</v>
      </c>
      <c r="O38" s="212">
        <f t="shared" si="8"/>
        <v>0</v>
      </c>
      <c r="P38" s="195">
        <f t="shared" si="6"/>
        <v>2.4000000000000001E-4</v>
      </c>
      <c r="Q38" s="195">
        <f t="shared" si="9"/>
        <v>4.9999999999999998E-7</v>
      </c>
      <c r="R38" s="195">
        <f t="shared" si="10"/>
        <v>1.7999999999999999E-8</v>
      </c>
      <c r="T38" s="195">
        <f t="shared" si="5"/>
        <v>2.0000000000000001E-10</v>
      </c>
    </row>
    <row r="39" spans="2:20">
      <c r="B39" s="192">
        <v>35</v>
      </c>
      <c r="D39" s="193" t="str">
        <f>IF($B39&lt;$E39,"i",IF($B39&gt;$E39,"h",IF($B39=$E39,"g")))</f>
        <v>i</v>
      </c>
      <c r="E39" s="208">
        <f>RANK(G39,G$4:G$43,0)</f>
        <v>36</v>
      </c>
      <c r="F39" s="209" t="str">
        <f>AJ!$D$3</f>
        <v>James</v>
      </c>
      <c r="G39" s="210">
        <f>SUM(H39:R39,T39)</f>
        <v>47.000250316300004</v>
      </c>
      <c r="H39" s="211">
        <f>AJ!$U$59</f>
        <v>0</v>
      </c>
      <c r="I39" s="211">
        <f>AJ!$U$61</f>
        <v>0</v>
      </c>
      <c r="J39" s="211">
        <f>AJ!$U$51</f>
        <v>25</v>
      </c>
      <c r="K39" s="211">
        <f>AJ!$U$53</f>
        <v>3</v>
      </c>
      <c r="L39" s="211">
        <f>AJ!$U$55</f>
        <v>16</v>
      </c>
      <c r="M39" s="211">
        <f>AJ!$U$57</f>
        <v>3</v>
      </c>
      <c r="N39" s="212">
        <f t="shared" si="7"/>
        <v>0</v>
      </c>
      <c r="O39" s="212">
        <f t="shared" si="8"/>
        <v>0</v>
      </c>
      <c r="P39" s="195">
        <f t="shared" si="6"/>
        <v>2.5000000000000001E-4</v>
      </c>
      <c r="Q39" s="195">
        <f t="shared" si="9"/>
        <v>2.9999999999999999E-7</v>
      </c>
      <c r="R39" s="195">
        <f t="shared" si="10"/>
        <v>1.6000000000000001E-8</v>
      </c>
      <c r="T39" s="195">
        <f t="shared" si="5"/>
        <v>3E-10</v>
      </c>
    </row>
    <row r="40" spans="2:20">
      <c r="B40" s="207">
        <v>36</v>
      </c>
      <c r="C40" s="207"/>
      <c r="D40" s="193" t="str">
        <f>IF($B40&lt;$E40,"i",IF($B40&gt;$E40,"h",IF($B40=$E40,"g")))</f>
        <v>i</v>
      </c>
      <c r="E40" s="208">
        <f>RANK(G40,G$4:G$43,0)</f>
        <v>37</v>
      </c>
      <c r="F40" s="209" t="str">
        <f>L!$D$3</f>
        <v>Axel Batalha</v>
      </c>
      <c r="G40" s="210">
        <f>SUM(H40:R40,T40)</f>
        <v>46.000250316200002</v>
      </c>
      <c r="H40" s="211">
        <f>L!$U$59</f>
        <v>0</v>
      </c>
      <c r="I40" s="211">
        <f>L!$U$61</f>
        <v>0</v>
      </c>
      <c r="J40" s="211">
        <f>L!$U$51</f>
        <v>25</v>
      </c>
      <c r="K40" s="211">
        <f>L!$U$53</f>
        <v>3</v>
      </c>
      <c r="L40" s="211">
        <f>L!$U$55</f>
        <v>16</v>
      </c>
      <c r="M40" s="211">
        <f>L!$U$57</f>
        <v>2</v>
      </c>
      <c r="N40" s="212">
        <f t="shared" si="7"/>
        <v>0</v>
      </c>
      <c r="O40" s="212">
        <f t="shared" si="8"/>
        <v>0</v>
      </c>
      <c r="P40" s="195">
        <f t="shared" si="6"/>
        <v>2.5000000000000001E-4</v>
      </c>
      <c r="Q40" s="195">
        <f t="shared" si="9"/>
        <v>2.9999999999999999E-7</v>
      </c>
      <c r="R40" s="195">
        <f t="shared" si="10"/>
        <v>1.6000000000000001E-8</v>
      </c>
      <c r="T40" s="195">
        <f t="shared" si="5"/>
        <v>2.0000000000000001E-10</v>
      </c>
    </row>
    <row r="41" spans="2:20">
      <c r="B41" s="192">
        <v>37</v>
      </c>
      <c r="D41" s="193" t="str">
        <f>IF($B41&lt;$E41,"i",IF($B41&gt;$E41,"h",IF($B41=$E41,"g")))</f>
        <v>i</v>
      </c>
      <c r="E41" s="208">
        <f>RANK(G41,G$4:G$43,0)</f>
        <v>38</v>
      </c>
      <c r="F41" s="209" t="str">
        <f>AK!$D$3</f>
        <v>Kawin</v>
      </c>
      <c r="G41" s="210">
        <f>SUM(H41:R41,T41)</f>
        <v>45.000240316199999</v>
      </c>
      <c r="H41" s="211">
        <f>AK!$U$59</f>
        <v>0</v>
      </c>
      <c r="I41" s="211">
        <f>AK!$U$61</f>
        <v>0</v>
      </c>
      <c r="J41" s="211">
        <f>AK!$U$51</f>
        <v>24</v>
      </c>
      <c r="K41" s="211">
        <f>AK!$U$53</f>
        <v>3</v>
      </c>
      <c r="L41" s="211">
        <f>AK!$U$55</f>
        <v>16</v>
      </c>
      <c r="M41" s="211">
        <f>AK!$U$57</f>
        <v>2</v>
      </c>
      <c r="N41" s="212">
        <f t="shared" si="7"/>
        <v>0</v>
      </c>
      <c r="O41" s="212">
        <f t="shared" si="8"/>
        <v>0</v>
      </c>
      <c r="P41" s="195">
        <f t="shared" si="6"/>
        <v>2.4000000000000001E-4</v>
      </c>
      <c r="Q41" s="195">
        <f t="shared" si="9"/>
        <v>2.9999999999999999E-7</v>
      </c>
      <c r="R41" s="195">
        <f t="shared" si="10"/>
        <v>1.6000000000000001E-8</v>
      </c>
      <c r="T41" s="195">
        <f t="shared" si="5"/>
        <v>2.0000000000000001E-10</v>
      </c>
    </row>
    <row r="42" spans="2:20">
      <c r="B42" s="192">
        <v>39</v>
      </c>
      <c r="D42" s="193" t="str">
        <f>IF($B42&lt;$E42,"i",IF($B42&gt;$E42,"h",IF($B42=$E42,"g")))</f>
        <v>g</v>
      </c>
      <c r="E42" s="208">
        <f>RANK(G42,G$4:G$43,0)</f>
        <v>39</v>
      </c>
      <c r="F42" s="209" t="str">
        <f>AN!$D$3</f>
        <v>Fla</v>
      </c>
      <c r="G42" s="210">
        <f>SUM(H42:R42,T42)</f>
        <v>43.030200315199998</v>
      </c>
      <c r="H42" s="211">
        <f>AN!$U$59</f>
        <v>3</v>
      </c>
      <c r="I42" s="211">
        <f>AN!$U$61</f>
        <v>0</v>
      </c>
      <c r="J42" s="211">
        <f>AN!$U$51</f>
        <v>20</v>
      </c>
      <c r="K42" s="211">
        <f>AN!$U$53</f>
        <v>3</v>
      </c>
      <c r="L42" s="211">
        <f>AN!$U$55</f>
        <v>15</v>
      </c>
      <c r="M42" s="211">
        <f>AN!$U$57</f>
        <v>2</v>
      </c>
      <c r="N42" s="212">
        <f t="shared" si="7"/>
        <v>0.03</v>
      </c>
      <c r="O42" s="212">
        <f t="shared" si="8"/>
        <v>0</v>
      </c>
      <c r="P42" s="195">
        <f t="shared" si="6"/>
        <v>2.0000000000000001E-4</v>
      </c>
      <c r="Q42" s="195">
        <f t="shared" si="9"/>
        <v>2.9999999999999999E-7</v>
      </c>
      <c r="R42" s="195">
        <f t="shared" si="10"/>
        <v>1.4999999999999999E-8</v>
      </c>
      <c r="T42" s="195">
        <f t="shared" si="5"/>
        <v>2.0000000000000001E-10</v>
      </c>
    </row>
    <row r="43" spans="2:20">
      <c r="B43" s="192">
        <v>40</v>
      </c>
      <c r="D43" s="193" t="str">
        <f>IF($B43&lt;$E43,"i",IF($B43&gt;$E43,"h",IF($B43=$E43,"g")))</f>
        <v>g</v>
      </c>
      <c r="E43" s="208">
        <f>RANK(G43,G$4:G$43,0)</f>
        <v>40</v>
      </c>
      <c r="F43" s="209" t="str">
        <f>AD!$D$3</f>
        <v>Nadine L</v>
      </c>
      <c r="G43" s="210">
        <f>SUM(H43:R43,T43)</f>
        <v>42.030190316100011</v>
      </c>
      <c r="H43" s="211">
        <f>AD!$U$59</f>
        <v>3</v>
      </c>
      <c r="I43" s="211">
        <f>AD!$U$61</f>
        <v>0</v>
      </c>
      <c r="J43" s="211">
        <f>AD!$U$51</f>
        <v>19</v>
      </c>
      <c r="K43" s="211">
        <f>AD!$U$53</f>
        <v>3</v>
      </c>
      <c r="L43" s="211">
        <f>AD!$U$55</f>
        <v>16</v>
      </c>
      <c r="M43" s="211">
        <f>AD!$U$57</f>
        <v>1</v>
      </c>
      <c r="N43" s="212">
        <f t="shared" si="7"/>
        <v>0.03</v>
      </c>
      <c r="O43" s="212">
        <f t="shared" si="8"/>
        <v>0</v>
      </c>
      <c r="P43" s="195">
        <f t="shared" si="6"/>
        <v>1.9000000000000001E-4</v>
      </c>
      <c r="Q43" s="195">
        <f t="shared" si="9"/>
        <v>2.9999999999999999E-7</v>
      </c>
      <c r="R43" s="195">
        <f t="shared" si="10"/>
        <v>1.6000000000000001E-8</v>
      </c>
      <c r="T43" s="195">
        <f t="shared" si="5"/>
        <v>1E-10</v>
      </c>
    </row>
    <row r="1048516" spans="7:9">
      <c r="G1048516" s="196">
        <f>SUM(G1:G1048515)</f>
        <v>2181.5505216428996</v>
      </c>
      <c r="I1048516" s="197">
        <f>SUM(G33)</f>
        <v>51.000270121199996</v>
      </c>
    </row>
  </sheetData>
  <sheetProtection password="EFD8" sheet="1" objects="1" scenarios="1" selectLockedCells="1"/>
  <sortState ref="B4:M103">
    <sortCondition descending="1" ref="G4:G103"/>
  </sortState>
  <mergeCells count="1">
    <mergeCell ref="U2:V2"/>
  </mergeCells>
  <conditionalFormatting sqref="G2:M2 C4:M43">
    <cfRule type="expression" dxfId="4" priority="7">
      <formula>MOD(ROW(),2)=0</formula>
    </cfRule>
  </conditionalFormatting>
  <conditionalFormatting sqref="D4:D43">
    <cfRule type="cellIs" dxfId="3" priority="1" operator="equal">
      <formula>"h"</formula>
    </cfRule>
    <cfRule type="cellIs" dxfId="2" priority="4" operator="equal">
      <formula>"g"</formula>
    </cfRule>
    <cfRule type="cellIs" dxfId="1" priority="5" operator="equal">
      <formula>"i"</formula>
    </cfRule>
  </conditionalFormatting>
  <conditionalFormatting sqref="H4:I43">
    <cfRule type="cellIs" dxfId="0" priority="3" operator="greaterThan">
      <formula>0</formula>
    </cfRule>
  </conditionalFormatting>
  <pageMargins left="0.7" right="0.7" top="0.75" bottom="0.75" header="0.3" footer="0.3"/>
  <pageSetup paperSize="8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137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-1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officiels'!H8,E!E8='Résultats officiels'!E8,'Résultats officiels'!F8=E!F8),1,""))</f>
        <v/>
      </c>
      <c r="D8" s="67" t="s">
        <v>104</v>
      </c>
      <c r="E8" s="217">
        <v>2</v>
      </c>
      <c r="F8" s="217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1</v>
      </c>
      <c r="P8" s="293"/>
      <c r="Q8" s="97" t="str">
        <f>IF(AND('Résultats officiels'!O8&gt;0,U8='Résultats officiels'!U8),"E",IF(AND('Résultats officiels'!O12&gt;0,'Résultats officiels'!U13=E!U8),"E",""))</f>
        <v>E</v>
      </c>
      <c r="R8" s="98" t="str">
        <f>IF('Résultats officiels'!O8=0,"",IF(AND(U8='Résultats officiels'!U8,E!U9='Résultats officiels'!U9),"A",""))</f>
        <v>A</v>
      </c>
      <c r="S8" s="286">
        <f>IF(O8=0,"",IF(AND(R8="A",O8='Résultats officiels'!O8),1,IF(AND(E!R9="A",E!O8='Résultats officiels'!O12),1,"")))</f>
        <v>1</v>
      </c>
      <c r="T8" s="287" t="str">
        <f>IF(O8=0,"",IF(AND(R8="A",O8='Résultats officiels'!O8,V8='Résultats officiels'!V8,'Résultats officiels'!V9=E!V9),1,IF(AND(E!R9="A",E!O8='Résultats officiels'!O12,E!V8='Résultats officiels'!V13,'Résultats officiels'!V12=E!V9),1,"")))</f>
        <v/>
      </c>
      <c r="U8" s="99" t="str">
        <f>IF(OR(I10&lt;2),"A1",T(J9))</f>
        <v>Uruguay</v>
      </c>
      <c r="V8" s="218">
        <v>1</v>
      </c>
      <c r="W8" s="12">
        <v>1</v>
      </c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officiels'!H9,E!E9='Résultats officiels'!E9,'Résultats officiels'!F9=E!F9),1,""))</f>
        <v/>
      </c>
      <c r="D9" s="68" t="s">
        <v>122</v>
      </c>
      <c r="E9" s="217">
        <v>1</v>
      </c>
      <c r="F9" s="217">
        <v>2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6</v>
      </c>
      <c r="M9" s="103">
        <f>INDEX(AP9:AP12,MATCH(AK9,$AL9:$AL12,0))</f>
        <v>2</v>
      </c>
      <c r="N9" s="105">
        <f>INDEX(AQ9:AQ12,MATCH(AK9,$AL9:$AL12,0))</f>
        <v>4</v>
      </c>
      <c r="O9" s="293"/>
      <c r="P9" s="293"/>
      <c r="Q9" s="97" t="str">
        <f>IF(AND('Résultats officiels'!O8&gt;0,U9='Résultats officiels'!U9),"E",IF(AND('Résultats officiels'!O12&gt;0,'Résultats officiels'!U12=E!U9),"E",""))</f>
        <v>E</v>
      </c>
      <c r="R9" s="98" t="str">
        <f>IF('Résultats officiels'!O12=0,"",IF(AND(U8='Résultats officiels'!U13,'Résultats officiels'!U12=E!U9),"A",""))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1</v>
      </c>
      <c r="W9" s="12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2.95</v>
      </c>
      <c r="AM9" s="21" t="str">
        <f>D8</f>
        <v>Russie</v>
      </c>
      <c r="AN9" s="22">
        <f>SUM(AR9:AU9)</f>
        <v>3</v>
      </c>
      <c r="AO9" s="23">
        <f>E8+E10+F12</f>
        <v>3</v>
      </c>
      <c r="AP9" s="22">
        <f>F8+F10+E12</f>
        <v>3</v>
      </c>
      <c r="AQ9" s="24">
        <f>AO9-AP9</f>
        <v>0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1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30103</v>
      </c>
      <c r="BA9" s="22">
        <f>10000*(AS9+AU9)+(E8-F8+F12-E12)*100+(E8+F12)</f>
        <v>30102</v>
      </c>
      <c r="BB9" s="22">
        <f>10000*(AT9+AU9)+(E10-F10+F12-E12)*100+(E10+F12)</f>
        <v>-199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officiels'!H10,E!E10='Résultats officiels'!E10,'Résultats officiels'!F10=E!F10),1,""))</f>
        <v/>
      </c>
      <c r="D10" s="68" t="str">
        <f>D8</f>
        <v>Russie</v>
      </c>
      <c r="E10" s="217">
        <v>1</v>
      </c>
      <c r="F10" s="217">
        <v>2</v>
      </c>
      <c r="G10" s="73" t="str">
        <f>D9</f>
        <v>Egypte</v>
      </c>
      <c r="H10" s="95">
        <f t="shared" si="0"/>
        <v>2</v>
      </c>
      <c r="I10" s="106">
        <f>AI10</f>
        <v>2</v>
      </c>
      <c r="J10" s="107" t="str">
        <f>INDEX(AM9:AM12,MATCH(AK10,$AL9:$AL12,0))</f>
        <v>Egypte</v>
      </c>
      <c r="K10" s="108">
        <f>INDEX(AN9:AN12,MATCH(AK10,$AL9:$AL12,0))</f>
        <v>6</v>
      </c>
      <c r="L10" s="109">
        <f>INDEX(AO9:AO12,MATCH(AK10,$AL9:$AL12,0))</f>
        <v>4</v>
      </c>
      <c r="M10" s="108">
        <f>INDEX(AP9:AP12,MATCH(AK10,$AL9:$AL12,0))</f>
        <v>3</v>
      </c>
      <c r="N10" s="110">
        <f>INDEX(AQ9:AQ12,MATCH(AK10,$AL9:$AL12,0))</f>
        <v>1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officiels'!U15=E!U10),"E",""))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officiels'!O10),1,IF(AND(E!R11="A",E!O10='Résultats officiels'!O14),1,"")))</f>
        <v/>
      </c>
      <c r="T10" s="310" t="str">
        <f>IF(O10=0,"",IF(AND(R10="A",O10='Résultats officiels'!O10,V10='Résultats officiels'!V10,'Résultats officiels'!V11=E!V11),1,IF(AND(E!R11="A",E!O10='Résultats officiels'!O14,E!V10='Résultats officiels'!V15,'Résultats officiels'!V14=E!V11),1,"")))</f>
        <v/>
      </c>
      <c r="U10" s="99" t="str">
        <f>IF(OR(I26&lt;2),"C1",T(J25))</f>
        <v>France</v>
      </c>
      <c r="V10" s="218">
        <v>1</v>
      </c>
      <c r="W10" s="12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1.9700000000000002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1</v>
      </c>
      <c r="AP10" s="22">
        <f>E8+E11+F13</f>
        <v>6</v>
      </c>
      <c r="AQ10" s="24">
        <f>AO10-AP10</f>
        <v>-5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-300</v>
      </c>
      <c r="BA10" s="22">
        <f>10000*(AR10+AU10)+(F8-E8+F11-E11)*100+(F8+F11)</f>
        <v>-399</v>
      </c>
      <c r="BB10" s="22" t="s">
        <v>73</v>
      </c>
      <c r="BC10" s="24">
        <f>10000*(AT10+AU10)+(F11-E11+E13-F13)*100+(F11+E13)</f>
        <v>-299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officiels'!H11,E!E11='Résultats officiels'!E11,'Résultats officiels'!F11=E!F11),1,""))</f>
        <v/>
      </c>
      <c r="D11" s="68" t="str">
        <f>G9</f>
        <v>Uruguay</v>
      </c>
      <c r="E11" s="217">
        <v>3</v>
      </c>
      <c r="F11" s="217">
        <v>1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Russie</v>
      </c>
      <c r="K11" s="111">
        <f>INDEX(AN9:AN12,MATCH(AK11,$AL9:$AL12,0))</f>
        <v>3</v>
      </c>
      <c r="L11" s="112">
        <f>INDEX(AO9:AO12,MATCH(AK11,$AL9:$AL12,0))</f>
        <v>3</v>
      </c>
      <c r="M11" s="111">
        <f>INDEX(AP9:AP12,MATCH(AK11,$AL9:$AL12,0))</f>
        <v>3</v>
      </c>
      <c r="N11" s="113">
        <f>INDEX(AQ9:AQ12,MATCH(AK11,$AL9:$AL12,0))</f>
        <v>0</v>
      </c>
      <c r="O11" s="293"/>
      <c r="P11" s="293"/>
      <c r="Q11" s="97" t="str">
        <f>IF(AND('Résultats officiels'!O10&gt;0,U11='Résultats officiels'!U11),"E",IF(AND('Résultats officiels'!O14&gt;0,'Résultats officiels'!U14=E!U11),"E",""))</f>
        <v>E</v>
      </c>
      <c r="R11" s="98" t="str">
        <f>IF('Résultats officiels'!O14=0,"",IF(AND(U10='Résultats officiels'!U15,'Résultats officiels'!U14=E!U11),"A",""))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19">
        <v>0</v>
      </c>
      <c r="W11" s="12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2.95</v>
      </c>
      <c r="AL11" s="28">
        <f>SUM(BD11:BG11)+2.47</f>
        <v>1.9700000000000002</v>
      </c>
      <c r="AM11" s="21" t="str">
        <f>D9</f>
        <v>Egypte</v>
      </c>
      <c r="AN11" s="22">
        <f>SUM(AR11:AU11)</f>
        <v>6</v>
      </c>
      <c r="AO11" s="23">
        <f>E9+F10+F13</f>
        <v>4</v>
      </c>
      <c r="AP11" s="22">
        <f>F9+E10+E13</f>
        <v>3</v>
      </c>
      <c r="AQ11" s="24">
        <f>AO11-AP11</f>
        <v>1</v>
      </c>
      <c r="AR11" s="22">
        <f>IF(ISBLANK(F10),0,IF(AT9=3,0,IF(AT9=1,1,3)))</f>
        <v>3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0</v>
      </c>
      <c r="AV11" s="23" t="b">
        <f>10*(AQ9-AQ11)+AO9-AO11&lt;0</f>
        <v>1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60203</v>
      </c>
      <c r="BA11" s="22" t="s">
        <v>73</v>
      </c>
      <c r="BB11" s="22">
        <f>10000*(AR11+AU11)+(E9-F9+F10-E10)*100+(E9+F10)</f>
        <v>30003</v>
      </c>
      <c r="BC11" s="24">
        <f>10000*(AS11+AU11)+(E9-F9+F13-E13)*100+(E9+F13)</f>
        <v>30002</v>
      </c>
      <c r="BD11" s="29">
        <f>-BF9</f>
        <v>-0.5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officiels'!H12,E!E12='Résultats officiels'!E12,'Résultats officiels'!F12=E!F12),1,""))</f>
        <v/>
      </c>
      <c r="D12" s="68" t="str">
        <f>G9</f>
        <v>Uruguay</v>
      </c>
      <c r="E12" s="217">
        <v>1</v>
      </c>
      <c r="F12" s="217">
        <v>0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1</v>
      </c>
      <c r="M12" s="115">
        <f>INDEX(AP9:AP12,MATCH(AK12,$AL9:$AL12,0))</f>
        <v>6</v>
      </c>
      <c r="N12" s="117">
        <f>INDEX(AQ9:AQ12,MATCH(AK12,$AL9:$AL12,0))</f>
        <v>-5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officiels'!U9=E!U12),"E",""))</f>
        <v>E</v>
      </c>
      <c r="R12" s="98" t="str">
        <f>IF('Résultats officiels'!O12=0,"",IF(AND(U12='Résultats officiels'!U12,'Résultats officiels'!U13=E!U13),"A",""))</f>
        <v/>
      </c>
      <c r="S12" s="286" t="str">
        <f>IF(O12=0,"",IF(AND(R12="A",O12='Résultats officiels'!O12),1,IF(AND(E!R13="A",E!O12='Résultats officiels'!O8),1,"")))</f>
        <v/>
      </c>
      <c r="T12" s="308" t="str">
        <f>IF(O12=0,"",IF(AND(R12="A",O12='Résultats officiels'!O12,V12='Résultats officiels'!V12,'Résultats officiels'!V13=E!V13),1,IF(AND(E!R13="A",E!O12='Résultats officiels'!O8,E!V12='Résultats officiels'!V9,'Résultats officiels'!V8=E!V13),1,"")))</f>
        <v/>
      </c>
      <c r="U12" s="99" t="str">
        <f>IF(OR(I18&lt;2),"B1",T(J17))</f>
        <v>Espagne</v>
      </c>
      <c r="V12" s="218">
        <v>2</v>
      </c>
      <c r="W12" s="12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6</v>
      </c>
      <c r="AP12" s="27">
        <f>E9+F11+F12</f>
        <v>2</v>
      </c>
      <c r="AQ12" s="33">
        <f>AO12-AP12</f>
        <v>4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60304</v>
      </c>
      <c r="BB12" s="27">
        <f>10000*(AR12+AT12)+(F9-E9+E12-F12)*100+(F9+E12)</f>
        <v>60203</v>
      </c>
      <c r="BC12" s="33">
        <f>10000*(AS12+AT12)+(E11-F11+F9-E9)*100+(E11+F9)</f>
        <v>60305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officiels'!H13,E!E13='Résultats officiels'!E13,'Résultats officiels'!F13=E!F13),1,""))</f>
        <v/>
      </c>
      <c r="D13" s="71" t="str">
        <f>G8</f>
        <v>Arabie Saoudite</v>
      </c>
      <c r="E13" s="217">
        <v>0</v>
      </c>
      <c r="F13" s="217">
        <v>1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1"/>
      <c r="L13" s="171"/>
      <c r="M13" s="171"/>
      <c r="N13" s="171"/>
      <c r="O13" s="293"/>
      <c r="P13" s="293"/>
      <c r="Q13" s="97" t="str">
        <f>IF(AND('Résultats officiels'!O12&gt;0,U13='Résultats officiels'!U13),"E",IF(AND('Résultats officiels'!O8&gt;0,'Résultats officiels'!U8=E!U13),"E",""))</f>
        <v/>
      </c>
      <c r="R13" s="98" t="str">
        <f>IF('Résultats officiels'!O8=0,"",IF(AND(U12='Résultats officiels'!U9,'Résultats officiels'!U8=E!U13),"A",""))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Egypte</v>
      </c>
      <c r="V13" s="219">
        <v>1</v>
      </c>
      <c r="W13" s="12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0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officiels'!U11=E!U14),"E",""))</f>
        <v>E</v>
      </c>
      <c r="R14" s="98" t="str">
        <f>IF('Résultats officiels'!O14=0,"",IF(AND(U14='Résultats officiels'!U14,'Résultats officiels'!U15=E!U15),"A",""))</f>
        <v/>
      </c>
      <c r="S14" s="286" t="str">
        <f>IF(O14=0,"",IF(AND(R14="A",O14='Résultats officiels'!O14),1,IF(AND(E!R15="A",E!O14='Résultats officiels'!O10),1,"")))</f>
        <v/>
      </c>
      <c r="T14" s="308" t="str">
        <f>IF(O14=0,"",IF(AND(R14="A",O14='Résultats officiels'!O14,V14='Résultats officiels'!V14,'Résultats officiels'!V15=E!V15),1,IF(AND(E!R15="A",E!O14='Résultats officiels'!O10,E!V14='Résultats officiels'!V11,'Résultats officiels'!V10=E!V15),1,"")))</f>
        <v/>
      </c>
      <c r="U14" s="99" t="str">
        <f>IF(OR(I34&lt;2),"D1",T(J33))</f>
        <v>Argentine</v>
      </c>
      <c r="V14" s="218">
        <v>2</v>
      </c>
      <c r="W14" s="12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0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officiels'!U10=E!U15),"E",""))</f>
        <v>E</v>
      </c>
      <c r="R15" s="98" t="str">
        <f>IF('Résultats officiels'!O10=0,"",IF(AND(U15='Résultats officiels'!U10,'Résultats officiels'!U11=E!U14),"A",""))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19">
        <v>0</v>
      </c>
      <c r="W15" s="12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officiels'!H16,E!E16='Résultats officiels'!E16,'Résultats officiels'!F16=E!F16),1,""))</f>
        <v/>
      </c>
      <c r="D16" s="67" t="s">
        <v>124</v>
      </c>
      <c r="E16" s="217">
        <v>2</v>
      </c>
      <c r="F16" s="217">
        <v>1</v>
      </c>
      <c r="G16" s="72" t="s">
        <v>96</v>
      </c>
      <c r="H16" s="95">
        <f t="shared" si="0"/>
        <v>1</v>
      </c>
      <c r="I16" s="170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officiels'!U21=E!U16),"E",""))</f>
        <v>E</v>
      </c>
      <c r="R16" s="98" t="str">
        <f>IF('Résultats officiels'!O16=0,"",IF(AND(U16='Résultats officiels'!U16,'Résultats officiels'!U17=E!U17),"A",""))</f>
        <v/>
      </c>
      <c r="S16" s="286" t="str">
        <f>IF(O16=0,"",IF(AND(R16="A",O16='Résultats officiels'!O16),1,IF(AND(E!R17="A",E!O16='Résultats officiels'!O20),1,"")))</f>
        <v/>
      </c>
      <c r="T16" s="308" t="str">
        <f>IF(O16=0,"",IF(AND(R16="A",O16='Résultats officiels'!O16,V16='Résultats officiels'!V16,'Résultats officiels'!V17=E!V17),1,IF(AND(E!R17="A",E!O16='Résultats officiels'!O20,E!V16='Résultats officiels'!V21,'Résultats officiels'!V20=E!V17),1,"")))</f>
        <v/>
      </c>
      <c r="U16" s="121" t="str">
        <f>IF(OR(I42&lt;2),"E1",T(J41))</f>
        <v>Brésil</v>
      </c>
      <c r="V16" s="218">
        <v>3</v>
      </c>
      <c r="W16" s="12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>
        <f>IF(H17=0,"",IF(H17='Résultats officiels'!H17,1,""))</f>
        <v>1</v>
      </c>
      <c r="C17" s="75" t="str">
        <f>IF(H17=0,"",IF(AND(H17='Résultats officiels'!H17,E!E17='Résultats officiels'!E17,'Résultats officiels'!F17=E!F17),1,""))</f>
        <v/>
      </c>
      <c r="D17" s="68" t="s">
        <v>101</v>
      </c>
      <c r="E17" s="217">
        <v>1</v>
      </c>
      <c r="F17" s="217">
        <v>1</v>
      </c>
      <c r="G17" s="73" t="s">
        <v>75</v>
      </c>
      <c r="H17" s="95">
        <f t="shared" si="0"/>
        <v>3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7</v>
      </c>
      <c r="L17" s="104">
        <f>INDEX(AO17:AO20,MATCH(AK17,$AL17:$AL20,0))</f>
        <v>7</v>
      </c>
      <c r="M17" s="103">
        <f>INDEX(AP17:AP20,MATCH(AK17,$AL17:$AL20,0))</f>
        <v>1</v>
      </c>
      <c r="N17" s="123">
        <f>INDEX(AQ17:AQ20,MATCH(AK17,$AL17:$AL20,0))</f>
        <v>6</v>
      </c>
      <c r="O17" s="293"/>
      <c r="P17" s="293"/>
      <c r="Q17" s="97" t="str">
        <f>IF(AND('Résultats officiels'!O16&gt;0,U17='Résultats officiels'!U17),"E",IF(AND('Résultats officiels'!O20&gt;0,'Résultats officiels'!U20=E!U17),"E",""))</f>
        <v>E</v>
      </c>
      <c r="R17" s="98" t="str">
        <f>IF('Résultats officiels'!O20=0,"",IF(AND(U16='Résultats officiels'!U21,'Résultats officiels'!U20=E!U17),"A",""))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Suède</v>
      </c>
      <c r="V17" s="219">
        <v>1</v>
      </c>
      <c r="W17" s="12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3</v>
      </c>
      <c r="AO17" s="23">
        <f>E16+E18+F20</f>
        <v>3</v>
      </c>
      <c r="AP17" s="22">
        <f>F16+F18+E20</f>
        <v>5</v>
      </c>
      <c r="AQ17" s="24">
        <f>AO17-AP17</f>
        <v>-2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30003</v>
      </c>
      <c r="BA17" s="22">
        <f>10000*(AS17+AU17)+(E16-F16+F20-E20)*100+(E16+F20)</f>
        <v>29902</v>
      </c>
      <c r="BB17" s="22">
        <f>10000*(AT17+AU17)+(F20-E20+E18-F18)*100+(F20+E18)</f>
        <v>-299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officiels'!H18,E!E18='Résultats officiels'!E18,'Résultats officiels'!F18=E!F18),1,""))</f>
        <v/>
      </c>
      <c r="D18" s="68" t="str">
        <f>D16</f>
        <v>Maroc</v>
      </c>
      <c r="E18" s="217">
        <v>1</v>
      </c>
      <c r="F18" s="217">
        <v>2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7</v>
      </c>
      <c r="L18" s="109">
        <f>INDEX(AO17:AO20,MATCH(AK18,$AL17:$AL20,0))</f>
        <v>6</v>
      </c>
      <c r="M18" s="108">
        <f>INDEX(AP17:AP20,MATCH(AK18,$AL17:$AL20,0))</f>
        <v>2</v>
      </c>
      <c r="N18" s="110">
        <f>INDEX(AQ17:AQ20,MATCH(AK18,$AL17:$AL20,0))</f>
        <v>4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officiels'!U23=E!U18),"E",""))</f>
        <v>E</v>
      </c>
      <c r="R18" s="98" t="str">
        <f>IF('Résultats officiels'!O18=0,"",IF(AND(U18='Résultats officiels'!U18,'Résultats officiels'!U19=E!U19),"A",""))</f>
        <v/>
      </c>
      <c r="S18" s="286" t="str">
        <f>IF(O18=0,"",IF(AND(R18="A",O18='Résultats officiels'!O18),1,IF(AND(E!R19="A",E!O18='Résultats officiels'!O22),1,"")))</f>
        <v/>
      </c>
      <c r="T18" s="308" t="str">
        <f>IF(O18=0,"",IF(AND(R18="A",O18='Résultats officiels'!O18,V18='Résultats officiels'!V18,'Résultats officiels'!V19=E!V19),1,IF(AND(E!R19="A",E!O18='Résultats officiels'!O22,E!V18='Résultats officiels'!V23,'Résultats officiels'!V22=E!V19),1,"")))</f>
        <v/>
      </c>
      <c r="U18" s="121" t="str">
        <f>IF(OR(I58&lt;2),"G1",T(J57))</f>
        <v>Belgique</v>
      </c>
      <c r="V18" s="218">
        <v>2</v>
      </c>
      <c r="W18" s="12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1</v>
      </c>
      <c r="AP18" s="22">
        <f>E16+E19+F21</f>
        <v>9</v>
      </c>
      <c r="AQ18" s="24">
        <f>AO18-AP18</f>
        <v>-8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-399</v>
      </c>
      <c r="BA18" s="22">
        <f>10000*(AR18+AU18)+(F16-E16+F19-E19)*100+(F16+F19)</f>
        <v>-499</v>
      </c>
      <c r="BB18" s="22" t="s">
        <v>73</v>
      </c>
      <c r="BC18" s="24">
        <f>10000*(AT18+AU18)+(F19-E19+E21-F21)*100+(F19+E21)</f>
        <v>-700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officiels'!H19,E!E19='Résultats officiels'!E19,'Résultats officiels'!F19=E!F19),1,""))</f>
        <v/>
      </c>
      <c r="D19" s="68" t="str">
        <f>G17</f>
        <v>Espagne</v>
      </c>
      <c r="E19" s="217">
        <v>4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3</v>
      </c>
      <c r="L19" s="112">
        <f>INDEX(AO17:AO20,MATCH(AK19,$AL17:$AL20,0))</f>
        <v>3</v>
      </c>
      <c r="M19" s="111">
        <f>INDEX(AP17:AP20,MATCH(AK19,$AL17:$AL20,0))</f>
        <v>5</v>
      </c>
      <c r="N19" s="113">
        <f>INDEX(AQ17:AQ20,MATCH(AK19,$AL17:$AL20,0))</f>
        <v>-2</v>
      </c>
      <c r="O19" s="293"/>
      <c r="P19" s="293"/>
      <c r="Q19" s="97" t="str">
        <f>IF(AND('Résultats officiels'!O18&gt;0,U19='Résultats officiels'!U19),"E",IF(AND('Résultats officiels'!O22&gt;0,'Résultats officiels'!U22=E!U19),"E",""))</f>
        <v>E</v>
      </c>
      <c r="R19" s="98" t="str">
        <f>IF('Résultats officiels'!O22=0,"",IF(AND(U18='Résultats officiels'!U23,'Résultats officiels'!U22=E!U19),"A",""))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Colombie</v>
      </c>
      <c r="V19" s="219">
        <v>0</v>
      </c>
      <c r="W19" s="12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7</v>
      </c>
      <c r="AO19" s="23">
        <f>E17+F18+F21</f>
        <v>6</v>
      </c>
      <c r="AP19" s="22">
        <f>F17+E18+E21</f>
        <v>2</v>
      </c>
      <c r="AQ19" s="24">
        <f>AO19-AP19</f>
        <v>4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1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60405</v>
      </c>
      <c r="BA19" s="22" t="s">
        <v>73</v>
      </c>
      <c r="BB19" s="22">
        <f>10000*(AR19+AU19)+(E17-F17+F18-E18)*100+(E17+F18)</f>
        <v>40103</v>
      </c>
      <c r="BC19" s="24">
        <f>10000*(AS19+AU19)+(E17-F17+F21-E21)*100+(E17+F21)</f>
        <v>40304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officiels'!H20,E!E20='Résultats officiels'!E20,'Résultats officiels'!F20=E!F20),1,""))</f>
        <v/>
      </c>
      <c r="D20" s="68" t="str">
        <f>G17</f>
        <v>Espagne</v>
      </c>
      <c r="E20" s="217">
        <v>2</v>
      </c>
      <c r="F20" s="217">
        <v>0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1</v>
      </c>
      <c r="M20" s="115">
        <f>INDEX(AP17:AP20,MATCH(AK20,$AL17:$AL20,0))</f>
        <v>9</v>
      </c>
      <c r="N20" s="117">
        <f>INDEX(AQ17:AQ20,MATCH(AK20,$AL17:$AL20,0))</f>
        <v>-8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officiels'!U17=E!U20),"E",""))</f>
        <v/>
      </c>
      <c r="R20" s="98" t="str">
        <f>IF('Résultats officiels'!O20=0,"",IF(AND(U20='Résultats officiels'!U20,'Résultats officiels'!U21=E!U21),"A",""))</f>
        <v/>
      </c>
      <c r="S20" s="286" t="str">
        <f>IF(O20=0,"",IF(AND(R20="A",O20='Résultats officiels'!O20),1,IF(AND(E!R21="A",E!O20='Résultats officiels'!O16),1,"")))</f>
        <v/>
      </c>
      <c r="T20" s="308" t="str">
        <f>IF(O20=0,"",IF(AND(R20="A",O20='Résultats officiels'!O20,V20='Résultats officiels'!V20,'Résultats officiels'!V21=E!V21),1,IF(AND(E!R21="A",E!O20='Résultats officiels'!O16,E!V20='Résultats officiels'!V17,'Résultats officiels'!V16=E!V21),1,"")))</f>
        <v/>
      </c>
      <c r="U20" s="121" t="str">
        <f>IF(OR(I50&lt;2),"F1",T(J49))</f>
        <v>Allemagne</v>
      </c>
      <c r="V20" s="218">
        <v>3</v>
      </c>
      <c r="W20" s="12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7</v>
      </c>
      <c r="AO20" s="32">
        <f>F17+E19+E20</f>
        <v>7</v>
      </c>
      <c r="AP20" s="27">
        <f>E17+F19+F20</f>
        <v>1</v>
      </c>
      <c r="AQ20" s="33">
        <f>AO20-AP20</f>
        <v>6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1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60606</v>
      </c>
      <c r="BB20" s="27">
        <f>10000*(AR20+AT20)+(E20-F20+F17-E17)*100+(E20+F17)</f>
        <v>40203</v>
      </c>
      <c r="BC20" s="33">
        <f>10000*(AS20+AT20)+(E19-F19+F17-E17)*100+(E19+F17)</f>
        <v>40405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officiels'!H21,E!E21='Résultats officiels'!E21,'Résultats officiels'!F21=E!F21),1,""))</f>
        <v/>
      </c>
      <c r="D21" s="71" t="str">
        <f>G16</f>
        <v>Iran</v>
      </c>
      <c r="E21" s="217">
        <v>0</v>
      </c>
      <c r="F21" s="217">
        <v>3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1"/>
      <c r="L21" s="171"/>
      <c r="M21" s="171"/>
      <c r="N21" s="171"/>
      <c r="O21" s="293"/>
      <c r="P21" s="293"/>
      <c r="Q21" s="97" t="str">
        <f>IF(AND('Résultats officiels'!O20&gt;0,U21='Résultats officiels'!U21),"E",IF(AND('Résultats officiels'!O16&gt;0,'Résultats officiels'!U16=E!U21),"E",""))</f>
        <v/>
      </c>
      <c r="R21" s="98" t="str">
        <f>IF('Résultats officiels'!O16=0,"",IF(AND(U20='Résultats officiels'!U17,'Résultats officiels'!U16=E!U21),"A",""))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Serbie</v>
      </c>
      <c r="V21" s="219">
        <v>0</v>
      </c>
      <c r="W21" s="12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0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officiels'!U19=E!U22),"E",""))</f>
        <v/>
      </c>
      <c r="R22" s="98" t="str">
        <f>IF('Résultats officiels'!O22=0,"",IF(AND(U22='Résultats officiels'!U22,'Résultats officiels'!U23=E!U23),"A",""))</f>
        <v/>
      </c>
      <c r="S22" s="286" t="str">
        <f>IF(O22=0,"",IF(AND(R22="A",O22='Résultats officiels'!O22),1,IF(AND(E!R23="A",E!O22='Résultats officiels'!O18),1,"")))</f>
        <v/>
      </c>
      <c r="T22" s="308" t="str">
        <f>IF(O22=0,"",IF(AND(R22="A",O22='Résultats officiels'!O22,V22='Résultats officiels'!V22,'Résultats officiels'!V23=E!V23),1,IF(AND(E!R23="A",E!O22='Résultats officiels'!O18,E!V22='Résultats officiels'!V19,'Résultats officiels'!V18=E!V23),1,"")))</f>
        <v/>
      </c>
      <c r="U22" s="121" t="str">
        <f>IF(OR(I66&lt;2),"H1",T(J65))</f>
        <v>Pologne</v>
      </c>
      <c r="V22" s="218">
        <v>1</v>
      </c>
      <c r="W22" s="12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0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officiels'!U18=E!U23),"E",""))</f>
        <v>E</v>
      </c>
      <c r="R23" s="98" t="str">
        <f>IF('Résultats officiels'!O18=0,"",IF(AND(U22='Résultats officiels'!U19,'Résultats officiels'!U18=E!U23),"A",""))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2</v>
      </c>
      <c r="W23" s="12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officiels'!H24,E!E24='Résultats officiels'!E24,'Résultats officiels'!F24=E!F24),1,""))</f>
        <v/>
      </c>
      <c r="D24" s="67" t="s">
        <v>88</v>
      </c>
      <c r="E24" s="217">
        <v>2</v>
      </c>
      <c r="F24" s="217">
        <v>0</v>
      </c>
      <c r="G24" s="72" t="s">
        <v>76</v>
      </c>
      <c r="H24" s="95">
        <f t="shared" si="0"/>
        <v>1</v>
      </c>
      <c r="I24" s="170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>
        <f>IF(H25=0,"",IF(H25='Résultats officiels'!H25,1,""))</f>
        <v>1</v>
      </c>
      <c r="C25" s="75">
        <f>IF(H25=0,"",IF(AND(H25='Résultats officiels'!H25,E!E25='Résultats officiels'!E25,'Résultats officiels'!F25=E!F25),1,""))</f>
        <v>1</v>
      </c>
      <c r="D25" s="68" t="s">
        <v>125</v>
      </c>
      <c r="E25" s="217">
        <v>0</v>
      </c>
      <c r="F25" s="217">
        <v>1</v>
      </c>
      <c r="G25" s="73" t="s">
        <v>126</v>
      </c>
      <c r="H25" s="95">
        <f t="shared" si="0"/>
        <v>2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7</v>
      </c>
      <c r="L25" s="104">
        <f>INDEX(AO25:AO28,MATCH(AK25,$AL25:$AL28,0))</f>
        <v>5</v>
      </c>
      <c r="M25" s="103">
        <f>INDEX(AP25:AP28,MATCH(AK25,$AL25:$AL28,0))</f>
        <v>0</v>
      </c>
      <c r="N25" s="123">
        <f>INDEX(AQ25:AQ28,MATCH(AK25,$AL25:$AL28,0))</f>
        <v>5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7</v>
      </c>
      <c r="AO25" s="23">
        <f>E24+E26+F28</f>
        <v>5</v>
      </c>
      <c r="AP25" s="22">
        <f>F24+F26+E28</f>
        <v>0</v>
      </c>
      <c r="AQ25" s="24">
        <f>AO25-AP25</f>
        <v>5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1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60505</v>
      </c>
      <c r="BA25" s="22">
        <f>10000*(AS25+AU25)+(E24-F24+F28-E28)*100+(E24+F28)</f>
        <v>40202</v>
      </c>
      <c r="BB25" s="22">
        <f>10000*(AT25+AU25)+(F28-E28+E26-F26)*100+(F28+E26)</f>
        <v>40303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officiels'!H26,E!E26='Résultats officiels'!E26,'Résultats officiels'!F26=E!F26),1,""))</f>
        <v/>
      </c>
      <c r="D26" s="68" t="str">
        <f>D24</f>
        <v>France</v>
      </c>
      <c r="E26" s="217">
        <v>3</v>
      </c>
      <c r="F26" s="217">
        <v>0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7</v>
      </c>
      <c r="L26" s="109">
        <f>INDEX(AO25:AO28,MATCH(AK26,$AL25:$AL28,0))</f>
        <v>3</v>
      </c>
      <c r="M26" s="108">
        <f>INDEX(AP25:AP28,MATCH(AK26,$AL25:$AL28,0))</f>
        <v>1</v>
      </c>
      <c r="N26" s="110">
        <f>INDEX(AQ25:AQ28,MATCH(AK26,$AL25:$AL28,0))</f>
        <v>2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1</v>
      </c>
      <c r="P26" s="293"/>
      <c r="Q26" s="97" t="str">
        <f>IF(AND('Résultats officiels'!O26&gt;0,U26='Résultats officiels'!U26),"E",IF(AND('Résultats officiels'!O28&gt;0,'Résultats officiels'!U28=E!U26),"E",""))</f>
        <v>E</v>
      </c>
      <c r="R26" s="98" t="str">
        <f>IF('Résultats officiels'!O26=0,"",IF(AND(U26='Résultats officiels'!U26,'Résultats officiels'!U27=E!U27),"A",""))</f>
        <v>A</v>
      </c>
      <c r="S26" s="286" t="str">
        <f>IF(O26=0,"",IF(AND(R26="A",O26='Résultats officiels'!O26),1,IF(AND(E!R27="A",E!O26='Résultats officiels'!O28),1,"")))</f>
        <v/>
      </c>
      <c r="T26" s="287" t="str">
        <f>IF(O26=0,"",IF(AND(R26="A",O26='Résultats officiels'!O26,V26='Résultats officiels'!V26,'Résultats officiels'!V27=E!V27),1,IF(AND(E!R27="A",E!O26='Résultats officiels'!O28,E!V26='Résultats officiels'!V28,'Résultats officiels'!V29=E!V27),1,"")))</f>
        <v/>
      </c>
      <c r="U26" s="125" t="str">
        <f>IF(100*V8+W8&gt;100*V9+W9,U8,IF(100*V8+W8&lt;100*V9+W9,U9,CONCATENATE(U8," ou ",U9)))</f>
        <v>Uruguay</v>
      </c>
      <c r="V26" s="218">
        <v>2</v>
      </c>
      <c r="W26" s="12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2.96</v>
      </c>
      <c r="AM26" s="21" t="str">
        <f>G24</f>
        <v>Australie</v>
      </c>
      <c r="AN26" s="22">
        <f>SUM(AR26:AU26)</f>
        <v>3</v>
      </c>
      <c r="AO26" s="23">
        <f>F24+F27+E29</f>
        <v>3</v>
      </c>
      <c r="AP26" s="22">
        <f>E24+E27+F29</f>
        <v>5</v>
      </c>
      <c r="AQ26" s="24">
        <f>AO26-AP26</f>
        <v>-2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3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1</v>
      </c>
      <c r="AY26" s="24" t="b">
        <f>10*(AQ26-AQ28)+AO26-AO28&gt;0</f>
        <v>0</v>
      </c>
      <c r="AZ26" s="23">
        <f>10000*(AR26+AT26)+(F24-E24+E29-F29)*100+(F24+E29)</f>
        <v>29902</v>
      </c>
      <c r="BA26" s="22">
        <f>10000*(AR26+AU26)+(F24-E24+F27-E27)*100+(F24+F27)</f>
        <v>-299</v>
      </c>
      <c r="BB26" s="22" t="s">
        <v>73</v>
      </c>
      <c r="BC26" s="24">
        <f>10000*(AT26+AU26)+(F27-E27+E29-F29)*100+(F27+E29)</f>
        <v>30003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-0.5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officiels'!H27,E!E27='Résultats officiels'!E27,'Résultats officiels'!F27=E!F27),1,""))</f>
        <v/>
      </c>
      <c r="D27" s="68" t="str">
        <f>G25</f>
        <v>Danemark</v>
      </c>
      <c r="E27" s="217">
        <v>2</v>
      </c>
      <c r="F27" s="217">
        <v>1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Australie</v>
      </c>
      <c r="K27" s="111">
        <f>INDEX(AN25:AN28,MATCH(AK27,$AL25:$AL28,0))</f>
        <v>3</v>
      </c>
      <c r="L27" s="112">
        <f>INDEX(AO25:AO28,MATCH(AK27,$AL25:$AL28,0))</f>
        <v>3</v>
      </c>
      <c r="M27" s="111">
        <f>INDEX(AP25:AP28,MATCH(AK27,$AL25:$AL28,0))</f>
        <v>5</v>
      </c>
      <c r="N27" s="113">
        <f>INDEX(AQ25:AQ28,MATCH(AK27,$AL25:$AL28,0))</f>
        <v>-2</v>
      </c>
      <c r="O27" s="293"/>
      <c r="P27" s="293"/>
      <c r="Q27" s="97" t="str">
        <f>IF(AND('Résultats officiels'!O26&gt;0,U27='Résultats officiels'!U27),"E",IF(AND('Résultats officiels'!O28&gt;0,'Résultats officiels'!U29=E!U27),"E",""))</f>
        <v>E</v>
      </c>
      <c r="R27" s="98" t="str">
        <f>IF('Résultats officiels'!O28=0,"",IF(AND(U26='Résultats officiels'!U28,'Résultats officiels'!U29=E!U27),"A",""))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1</v>
      </c>
      <c r="W27" s="12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2.96</v>
      </c>
      <c r="AL27" s="28">
        <f>SUM(BD27:BG27)+2.47</f>
        <v>3.97</v>
      </c>
      <c r="AM27" s="21" t="str">
        <f>D25</f>
        <v>Pérou</v>
      </c>
      <c r="AN27" s="22">
        <f>SUM(AR27:AU27)</f>
        <v>0</v>
      </c>
      <c r="AO27" s="23">
        <f>E25+F26+F29</f>
        <v>1</v>
      </c>
      <c r="AP27" s="22">
        <f>F25+E26+E29</f>
        <v>6</v>
      </c>
      <c r="AQ27" s="24">
        <f>AO27-AP27</f>
        <v>-5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-399</v>
      </c>
      <c r="BA27" s="22" t="s">
        <v>73</v>
      </c>
      <c r="BB27" s="22">
        <f>10000*(AR27+AU27)+(E25-F25+F26-E26)*100+(E25+F26)</f>
        <v>-400</v>
      </c>
      <c r="BC27" s="24">
        <f>10000*(AS27+AU27)+(E25-F25+F29-E29)*100+(E25+F29)</f>
        <v>-199</v>
      </c>
      <c r="BD27" s="29">
        <f>-BF25</f>
        <v>0.5</v>
      </c>
      <c r="BE27" s="25">
        <f>-BF26</f>
        <v>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>
        <f>IF(H28=0,"",IF(H28='Résultats officiels'!H28,1,""))</f>
        <v>1</v>
      </c>
      <c r="C28" s="75">
        <f>IF(H28=0,"",IF(AND(H28='Résultats officiels'!H28,E!E28='Résultats officiels'!E28,'Résultats officiels'!F28=E!F28),1,""))</f>
        <v>1</v>
      </c>
      <c r="D28" s="68" t="str">
        <f>G25</f>
        <v>Danemark</v>
      </c>
      <c r="E28" s="217">
        <v>0</v>
      </c>
      <c r="F28" s="217">
        <v>0</v>
      </c>
      <c r="G28" s="73" t="str">
        <f>D24</f>
        <v>France</v>
      </c>
      <c r="H28" s="95">
        <f t="shared" si="0"/>
        <v>3</v>
      </c>
      <c r="I28" s="114">
        <f>AI28</f>
        <v>4</v>
      </c>
      <c r="J28" s="71" t="str">
        <f>INDEX(AM25:AM28,MATCH(AK28,$AL25:$AL28,0))</f>
        <v>Pérou</v>
      </c>
      <c r="K28" s="115">
        <f>INDEX(AN25:AN28,MATCH(AK28,$AL25:$AL28,0))</f>
        <v>0</v>
      </c>
      <c r="L28" s="116">
        <f>INDEX(AO25:AO28,MATCH(AK28,$AL25:$AL28,0))</f>
        <v>1</v>
      </c>
      <c r="M28" s="115">
        <f>INDEX(AP25:AP28,MATCH(AK28,$AL25:$AL28,0))</f>
        <v>6</v>
      </c>
      <c r="N28" s="117">
        <f>INDEX(AQ25:AQ28,MATCH(AK28,$AL25:$AL28,0))</f>
        <v>-5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officiels'!U26=E!U28),"E",""))</f>
        <v/>
      </c>
      <c r="R28" s="98" t="str">
        <f>IF('Résultats officiels'!O28=0,"",IF(AND(U28='Résultats officiels'!U28,'Résultats officiels'!U29=E!U29),"A",""))</f>
        <v/>
      </c>
      <c r="S28" s="286" t="str">
        <f>IF(O28=0,"",IF(AND(R28="A",O28='Résultats officiels'!O28),1,IF(AND(E!R29="A",E!O28='Résultats officiels'!O26),1,"")))</f>
        <v/>
      </c>
      <c r="T28" s="287" t="str">
        <f>IF(O28=0,"",IF(AND(R28="A",O28='Résultats officiels'!O28,V28='Résultats officiels'!V28,'Résultats officiels'!V29=E!V29),1,IF(AND(E!R29="A",E!O28='Résultats officiels'!O26,E!V28='Résultats officiels'!V26,'Résultats officiels'!V27=E!V29),1,"")))</f>
        <v/>
      </c>
      <c r="U28" s="125" t="str">
        <f>IF(100*V12+W12&gt;100*V13+W13,U12,IF(100*V12+W12&lt;100*V13+W13,U13,CONCATENATE(U12," ou ",U13)))</f>
        <v>Espagne</v>
      </c>
      <c r="V28" s="218">
        <v>1</v>
      </c>
      <c r="W28" s="12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3.97</v>
      </c>
      <c r="AL28" s="30">
        <f>SUM(BD28:BG28)+2.48</f>
        <v>1.98</v>
      </c>
      <c r="AM28" s="31" t="str">
        <f>G25</f>
        <v>Danemark</v>
      </c>
      <c r="AN28" s="27">
        <f>SUM(AR28:AU28)</f>
        <v>7</v>
      </c>
      <c r="AO28" s="32">
        <f>F25+E27+E28</f>
        <v>3</v>
      </c>
      <c r="AP28" s="27">
        <f>E25+F27+F28</f>
        <v>1</v>
      </c>
      <c r="AQ28" s="33">
        <f>AO28-AP28</f>
        <v>2</v>
      </c>
      <c r="AR28" s="27">
        <f>IF(ISBLANK(E28),0,IF(AU25=3,0,IF(AU25=1,1,3)))</f>
        <v>1</v>
      </c>
      <c r="AS28" s="27">
        <f>IF(ISBLANK(E27),0,IF(AU26=3,0,IF(AU26=1,1,3)))</f>
        <v>3</v>
      </c>
      <c r="AT28" s="27">
        <f>IF(ISBLANK(F25),0,IF(AU27=3,0,IF(AU27=1,1,3)))</f>
        <v>3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40102</v>
      </c>
      <c r="BB28" s="27">
        <f>10000*(AR28+AT28)+(E28-F28+F25-E25)*100+(E28+F25)</f>
        <v>40101</v>
      </c>
      <c r="BC28" s="33">
        <f>10000*(AS28+AT28)+(E27-F27+F25-E25)*100+(E27+F25)</f>
        <v>60203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officiels'!H29,E!E29='Résultats officiels'!E29,'Résultats officiels'!F29=E!F29),1,""))</f>
        <v/>
      </c>
      <c r="D29" s="71" t="str">
        <f>G24</f>
        <v>Australie</v>
      </c>
      <c r="E29" s="217">
        <v>2</v>
      </c>
      <c r="F29" s="217">
        <v>1</v>
      </c>
      <c r="G29" s="74" t="str">
        <f>D25</f>
        <v>Pérou</v>
      </c>
      <c r="H29" s="95">
        <f t="shared" si="0"/>
        <v>1</v>
      </c>
      <c r="I29" s="118"/>
      <c r="J29" s="119" t="str">
        <f>IF(OR(I27&lt;3,I26&lt;2),"TIRAGE AU SORT !!!"," ")</f>
        <v xml:space="preserve"> </v>
      </c>
      <c r="K29" s="171"/>
      <c r="L29" s="171"/>
      <c r="M29" s="171"/>
      <c r="N29" s="171"/>
      <c r="O29" s="293"/>
      <c r="P29" s="293"/>
      <c r="Q29" s="97" t="str">
        <f>IF(AND('Résultats officiels'!O28&gt;0,U29='Résultats officiels'!U29),"E",IF(AND('Résultats officiels'!O26&gt;0,'Résultats officiels'!U27=E!U29),"E",""))</f>
        <v/>
      </c>
      <c r="R29" s="98" t="str">
        <f>IF('Résultats officiels'!O26=0,"",IF(AND(U28='Résultats officiels'!U26,'Résultats officiels'!U27=E!U29),"A",""))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1</v>
      </c>
      <c r="W29" s="12">
        <v>1</v>
      </c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0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officiels'!U32=E!U30),"E",""))</f>
        <v>E</v>
      </c>
      <c r="R30" s="98" t="str">
        <f>IF('Résultats officiels'!O30=0,"",IF(AND(U30='Résultats officiels'!U30,'Résultats officiels'!U31=E!U31),"A",""))</f>
        <v>A</v>
      </c>
      <c r="S30" s="286" t="str">
        <f>IF(O30=0,"",IF(AND(R30="A",O30='Résultats officiels'!O30),1,IF(AND(E!R31="A",E!O30='Résultats officiels'!O32),1,"")))</f>
        <v/>
      </c>
      <c r="T30" s="287" t="str">
        <f>IF(O30=0,"",IF(AND(R30="A",O30='Résultats officiels'!O30,V30='Résultats officiels'!V30,'Résultats officiels'!V31=E!V31),1,IF(AND(E!R31="A",E!O30='Résultats officiels'!O32,E!V30='Résultats officiels'!V32,'Résultats officiels'!V33=E!V31),1,"")))</f>
        <v/>
      </c>
      <c r="U30" s="125" t="str">
        <f>IF(100*V16+W16&gt;100*V17+W17,U16,IF(100*V16+W16&lt;100*V17+W17,U17,CONCATENATE(U16," ou ",U17)))</f>
        <v>Brésil</v>
      </c>
      <c r="V30" s="218">
        <v>3</v>
      </c>
      <c r="W30" s="12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0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officiels'!U33=E!U31),"E",""))</f>
        <v>E</v>
      </c>
      <c r="R31" s="98" t="str">
        <f>IF('Résultats officiels'!O32=0,"",IF(AND(U30='Résultats officiels'!U32,'Résultats officiels'!U33=E!U31),"A",""))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1</v>
      </c>
      <c r="W31" s="12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officiels'!H32,E!E32='Résultats officiels'!E32,'Résultats officiels'!F32=E!F32),1,""))</f>
        <v/>
      </c>
      <c r="D32" s="67" t="s">
        <v>94</v>
      </c>
      <c r="E32" s="217">
        <v>2</v>
      </c>
      <c r="F32" s="217">
        <v>1</v>
      </c>
      <c r="G32" s="72" t="s">
        <v>127</v>
      </c>
      <c r="H32" s="95">
        <f t="shared" si="0"/>
        <v>1</v>
      </c>
      <c r="I32" s="170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officiels'!U30=E!U32),"E",""))</f>
        <v/>
      </c>
      <c r="R32" s="98" t="str">
        <f>IF('Résultats officiels'!O32=0,"",IF(AND(U32='Résultats officiels'!U32,'Résultats officiels'!U33=E!U33),"A",""))</f>
        <v/>
      </c>
      <c r="S32" s="286" t="str">
        <f>IF(O32=0,"",IF(AND(R32="A",O32='Résultats officiels'!O32),1,IF(AND(E!R33="A",E!O32='Résultats officiels'!O30),1,"")))</f>
        <v/>
      </c>
      <c r="T32" s="287" t="str">
        <f>IF(O32=0,"",IF(AND(R32="A",O32='Résultats officiels'!O32,V32='Résultats officiels'!V32,'Résultats officiels'!V33=E!V33),1,IF(AND(E!R33="A",E!O32='Résultats officiels'!O30,E!V32='Résultats officiels'!V30,'Résultats officiels'!V31=E!V33),1,"")))</f>
        <v/>
      </c>
      <c r="U32" s="125" t="str">
        <f>IF(100*V20+W20&gt;100*V21+W21,U20,IF(100*V20+W20&lt;100*V21+W21,U21,CONCATENATE(U20," ou ",U21)))</f>
        <v>Allemagne</v>
      </c>
      <c r="V32" s="218">
        <v>2</v>
      </c>
      <c r="W32" s="12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officiels'!H33,E!E33='Résultats officiels'!E33,'Résultats officiels'!F33=E!F33),1,""))</f>
        <v/>
      </c>
      <c r="D33" s="68" t="s">
        <v>37</v>
      </c>
      <c r="E33" s="217">
        <v>1</v>
      </c>
      <c r="F33" s="217">
        <v>1</v>
      </c>
      <c r="G33" s="73" t="s">
        <v>97</v>
      </c>
      <c r="H33" s="95">
        <f t="shared" si="0"/>
        <v>3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9</v>
      </c>
      <c r="L33" s="104">
        <f>INDEX(AO33:AO36,MATCH(AK33,$AL33:$AL36,0))</f>
        <v>4</v>
      </c>
      <c r="M33" s="103">
        <f>INDEX(AP33:AP36,MATCH(AK33,$AL33:$AL36,0))</f>
        <v>1</v>
      </c>
      <c r="N33" s="123">
        <f>INDEX(AQ33:AQ36,MATCH(AK33,$AL33:$AL36,0))</f>
        <v>3</v>
      </c>
      <c r="O33" s="293"/>
      <c r="P33" s="293"/>
      <c r="Q33" s="97" t="str">
        <f>IF(AND('Résultats officiels'!O32&gt;0,U33='Résultats officiels'!U33),"E",IF(AND('Résultats officiels'!O30&gt;0,'Résultats officiels'!U31=E!U33),"E",""))</f>
        <v>E</v>
      </c>
      <c r="R33" s="98" t="str">
        <f>IF('Résultats officiels'!O30=0,"",IF(AND(U32='Résultats officiels'!U30,'Résultats officiels'!U31=E!U33),"A",""))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Angleterre</v>
      </c>
      <c r="V33" s="219">
        <v>0</v>
      </c>
      <c r="W33" s="12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9</v>
      </c>
      <c r="AO33" s="23">
        <f>E32+E34+F36</f>
        <v>4</v>
      </c>
      <c r="AP33" s="22">
        <f>F32+F34+E36</f>
        <v>1</v>
      </c>
      <c r="AQ33" s="24">
        <f>AO33-AP33</f>
        <v>3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60203</v>
      </c>
      <c r="BA33" s="22">
        <f>10000*(AS33+AU33)+(E32-F32+F36-E36)*100+(E32+F36)</f>
        <v>60203</v>
      </c>
      <c r="BB33" s="22">
        <f>10000*(AT33+AU33)+(F36-E36+E34-F34)*100+(F36+E34)</f>
        <v>60202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officiels'!H34,E!E34='Résultats officiels'!E34,'Résultats officiels'!F34=E!F34),1,""))</f>
        <v/>
      </c>
      <c r="D34" s="68" t="str">
        <f>D32</f>
        <v>Argentine</v>
      </c>
      <c r="E34" s="217">
        <v>1</v>
      </c>
      <c r="F34" s="217">
        <v>0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4</v>
      </c>
      <c r="L34" s="109">
        <f>INDEX(AO33:AO36,MATCH(AK34,$AL33:$AL36,0))</f>
        <v>2</v>
      </c>
      <c r="M34" s="108">
        <f>INDEX(AP33:AP36,MATCH(AK34,$AL33:$AL36,0))</f>
        <v>2</v>
      </c>
      <c r="N34" s="110">
        <f>INDEX(AQ33:AQ36,MATCH(AK34,$AL33:$AL36,0))</f>
        <v>0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2.96</v>
      </c>
      <c r="AM34" s="21" t="str">
        <f>G32</f>
        <v>Islande</v>
      </c>
      <c r="AN34" s="22">
        <f>SUM(AR34:AU34)</f>
        <v>3</v>
      </c>
      <c r="AO34" s="23">
        <f>F32+F35+E37</f>
        <v>3</v>
      </c>
      <c r="AP34" s="22">
        <f>E32+E35+F37</f>
        <v>4</v>
      </c>
      <c r="AQ34" s="24">
        <f>AO34-AP34</f>
        <v>-1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3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1</v>
      </c>
      <c r="AZ34" s="23">
        <f>10000*(AR34+AT34)+(F32-E32+E37-F37)*100+(F32+E37)</f>
        <v>-199</v>
      </c>
      <c r="BA34" s="22">
        <f>10000*(AR34+AU34)+(F32-E32+F35-E35)*100+(F32+F35)</f>
        <v>30003</v>
      </c>
      <c r="BB34" s="22" t="s">
        <v>73</v>
      </c>
      <c r="BC34" s="24">
        <f>10000*(AT34+AU34)+(F35-E35+E37-F37)*100+(F35+E37)</f>
        <v>30002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officiels'!H35,E!E35='Résultats officiels'!E35,'Résultats officiels'!F35=E!F35),1,""))</f>
        <v/>
      </c>
      <c r="D35" s="68" t="str">
        <f>G33</f>
        <v>Nigéria</v>
      </c>
      <c r="E35" s="217">
        <v>1</v>
      </c>
      <c r="F35" s="217">
        <v>2</v>
      </c>
      <c r="G35" s="73" t="str">
        <f>G32</f>
        <v>Islande</v>
      </c>
      <c r="H35" s="95">
        <f t="shared" si="0"/>
        <v>2</v>
      </c>
      <c r="I35" s="106">
        <f>AI35</f>
        <v>3</v>
      </c>
      <c r="J35" s="68" t="str">
        <f>INDEX(AM33:AM36,MATCH(AK35,$AL33:$AL36,0))</f>
        <v>Islande</v>
      </c>
      <c r="K35" s="111">
        <f>INDEX(AN33:AN36,MATCH(AK35,$AL33:$AL36,0))</f>
        <v>3</v>
      </c>
      <c r="L35" s="112">
        <f>INDEX(AO33:AO36,MATCH(AK35,$AL33:$AL36,0))</f>
        <v>3</v>
      </c>
      <c r="M35" s="111">
        <f>INDEX(AP33:AP36,MATCH(AK35,$AL33:$AL36,0))</f>
        <v>4</v>
      </c>
      <c r="N35" s="113">
        <f>INDEX(AQ33:AQ36,MATCH(AK35,$AL33:$AL36,0))</f>
        <v>-1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2.96</v>
      </c>
      <c r="AL35" s="28">
        <f>SUM(BD35:BG35)+2.47</f>
        <v>1.9700000000000002</v>
      </c>
      <c r="AM35" s="21" t="str">
        <f>D33</f>
        <v>Croatie</v>
      </c>
      <c r="AN35" s="22">
        <f>SUM(AR35:AU35)</f>
        <v>4</v>
      </c>
      <c r="AO35" s="23">
        <f>E33+F34+F37</f>
        <v>2</v>
      </c>
      <c r="AP35" s="22">
        <f>F33+E34+E37</f>
        <v>2</v>
      </c>
      <c r="AQ35" s="24">
        <f>AO35-AP35</f>
        <v>0</v>
      </c>
      <c r="AR35" s="22">
        <f>IF(ISBLANK(F34),0,IF(AT33=3,0,IF(AT33=1,1,3)))</f>
        <v>0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1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30001</v>
      </c>
      <c r="BA35" s="22" t="s">
        <v>73</v>
      </c>
      <c r="BB35" s="22">
        <f>10000*(AR35+AU35)+(E33-F33+F34-E34)*100+(E33+F34)</f>
        <v>9901</v>
      </c>
      <c r="BC35" s="24">
        <f>10000*(AS35+AU35)+(E33-F33+F37-E37)*100+(E33+F37)</f>
        <v>40102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officiels'!H36,E!E36='Résultats officiels'!E36,'Résultats officiels'!F36=E!F36),1,""))</f>
        <v/>
      </c>
      <c r="D36" s="68" t="str">
        <f>G33</f>
        <v>Nigéria</v>
      </c>
      <c r="E36" s="217">
        <v>0</v>
      </c>
      <c r="F36" s="217">
        <v>1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Nigéria</v>
      </c>
      <c r="K36" s="115">
        <f>INDEX(AN33:AN36,MATCH(AK36,$AL33:$AL36,0))</f>
        <v>1</v>
      </c>
      <c r="L36" s="116">
        <f>INDEX(AO33:AO36,MATCH(AK36,$AL33:$AL36,0))</f>
        <v>2</v>
      </c>
      <c r="M36" s="115">
        <f>INDEX(AP33:AP36,MATCH(AK36,$AL33:$AL36,0))</f>
        <v>4</v>
      </c>
      <c r="N36" s="117">
        <f>INDEX(AQ33:AQ36,MATCH(AK36,$AL33:$AL36,0))</f>
        <v>-2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officiels'!U38=E!U36),"E",""))</f>
        <v/>
      </c>
      <c r="R36" s="98" t="str">
        <f>IF('Résultats officiels'!O36=0,"",IF(AND(U36='Résultats officiels'!U36,'Résultats officiels'!U37=E!U37),"A",""))</f>
        <v/>
      </c>
      <c r="S36" s="286" t="str">
        <f>IF(O36=0,"",IF(AND(R36="A",O36='Résultats officiels'!O36),1,IF(AND(E!R37="A",E!O36='Résultats officiels'!O38),1,"")))</f>
        <v/>
      </c>
      <c r="T36" s="297" t="str">
        <f>IF(O36=0,"",IF(AND(R36="A",O36='Résultats officiels'!O36,V36='Résultats officiels'!V36,'Résultats officiels'!V37=E!V37),1,IF(AND(E!R37="A",E!O36='Résultats officiels'!O38,E!V36='Résultats officiels'!V38,'Résultats officiels'!V39=E!V37),1,"")))</f>
        <v/>
      </c>
      <c r="U36" s="128" t="str">
        <f>IF(100*V26+W26&gt;100*V27+W27,U26,IF(100*V26+W26&lt;100*V27+W27,U27,IF(X27*X26=1,"-",CONCATENATE(U26," ou ",U27))))</f>
        <v>Uruguay</v>
      </c>
      <c r="V36" s="218">
        <v>1</v>
      </c>
      <c r="W36" s="100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3.98</v>
      </c>
      <c r="AL36" s="30">
        <f>SUM(BD36:BG36)+2.48</f>
        <v>3.98</v>
      </c>
      <c r="AM36" s="31" t="str">
        <f>G33</f>
        <v>Nigéria</v>
      </c>
      <c r="AN36" s="27">
        <f>SUM(AR36:AU36)</f>
        <v>1</v>
      </c>
      <c r="AO36" s="32">
        <f>F33+E35+E36</f>
        <v>2</v>
      </c>
      <c r="AP36" s="27">
        <f>E33+F35+F36</f>
        <v>4</v>
      </c>
      <c r="AQ36" s="33">
        <f>AO36-AP36</f>
        <v>-2</v>
      </c>
      <c r="AR36" s="27">
        <f>IF(ISBLANK(E36),0,IF(AU33=3,0,IF(AU33=1,1,3)))</f>
        <v>0</v>
      </c>
      <c r="AS36" s="27">
        <f>IF(ISBLANK(E35),0,IF(AU34=3,0,IF(AU34=1,1,3)))</f>
        <v>0</v>
      </c>
      <c r="AT36" s="27">
        <f>IF(ISBLANK(F33),0,IF(AU35=3,0,IF(AU35=1,1,3)))</f>
        <v>1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-199</v>
      </c>
      <c r="BB36" s="27">
        <f>10000*(AR36+AT36)+(E36-F36+F33-E33)*100+(E36+F33)</f>
        <v>9901</v>
      </c>
      <c r="BC36" s="33">
        <f>10000*(AS36+AT36)+(E35-F35+F33-E33)*100+(E35+F33)</f>
        <v>9902</v>
      </c>
      <c r="BD36" s="34">
        <f>-BG33</f>
        <v>0.5</v>
      </c>
      <c r="BE36" s="35">
        <f>-BG34</f>
        <v>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 t="str">
        <f>IF(H37=0,"",IF(AND(H37='Résultats officiels'!H37,E!E37='Résultats officiels'!E37,'Résultats officiels'!F37=E!F37),1,""))</f>
        <v/>
      </c>
      <c r="D37" s="71" t="str">
        <f>G32</f>
        <v>Islande</v>
      </c>
      <c r="E37" s="217">
        <v>0</v>
      </c>
      <c r="F37" s="217">
        <v>1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71"/>
      <c r="L37" s="171"/>
      <c r="M37" s="171"/>
      <c r="N37" s="171"/>
      <c r="O37" s="293"/>
      <c r="P37" s="293"/>
      <c r="Q37" s="97" t="str">
        <f>IF(AND('Résultats officiels'!O36&gt;0,U37='Résultats officiels'!U37),"E",IF(AND('Résultats officiels'!O38&gt;0,'Résultats officiels'!U39=E!U37),"E",""))</f>
        <v/>
      </c>
      <c r="R37" s="98" t="str">
        <f>IF('Résultats officiels'!O38=0,"",IF(AND(U36='Résultats officiels'!U38,'Résultats officiels'!U39=E!U37),"A",""))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2</v>
      </c>
      <c r="W37" s="100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0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officiels'!U36=E!U38),"E",""))</f>
        <v/>
      </c>
      <c r="R38" s="98" t="str">
        <f>IF('Résultats officiels'!O38=0,"",IF(AND(U38='Résultats officiels'!U38,'Résultats officiels'!U39=E!U39),"A",""))</f>
        <v/>
      </c>
      <c r="S38" s="286" t="str">
        <f>IF(O38=0,"",IF(AND(R38="A",O38='Résultats officiels'!O38),1,IF(AND(E!R39="A",E!O38='Résultats officiels'!O36),1,"")))</f>
        <v/>
      </c>
      <c r="T38" s="297" t="str">
        <f>IF(O38=0,"",IF(AND(R38="A",O38='Résultats officiels'!O38,V38='Résultats officiels'!V38,'Résultats officiels'!V39=E!V39),1,IF(AND(E!R39="A",E!O38='Résultats officiels'!O36,E!V38='Résultats officiels'!V36,'Résultats officiels'!V37=E!V39),1,"")))</f>
        <v/>
      </c>
      <c r="U38" s="125" t="str">
        <f>IF(100*V28+W28&gt;100*V29+W29,U28,IF(100*V28+W28&lt;100*V29+W29,U29,IF(X30*X31=1,"-",CONCATENATE(U28," ou ",U29))))</f>
        <v>Argentine</v>
      </c>
      <c r="V38" s="218">
        <v>0</v>
      </c>
      <c r="W38" s="100"/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0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officiels'!U37=E!U39),"E",""))</f>
        <v/>
      </c>
      <c r="R39" s="98" t="str">
        <f>IF('Résultats officiels'!O36=0,"",IF(AND(U38='Résultats officiels'!U36,'Résultats officiels'!U37=E!U39),"A",""))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1</v>
      </c>
      <c r="W39" s="100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>
        <f>IF(H40=0,"",IF(H40='Résultats officiels'!H40,1,""))</f>
        <v>1</v>
      </c>
      <c r="C40" s="75" t="str">
        <f>IF(H40=0,"",IF(AND(H40='Résultats officiels'!H40,E!E40='Résultats officiels'!E40,'Résultats officiels'!F40=E!F40),1,""))</f>
        <v/>
      </c>
      <c r="D40" s="67" t="s">
        <v>83</v>
      </c>
      <c r="E40" s="217">
        <v>0</v>
      </c>
      <c r="F40" s="217">
        <v>2</v>
      </c>
      <c r="G40" s="72" t="s">
        <v>128</v>
      </c>
      <c r="H40" s="95">
        <f t="shared" si="0"/>
        <v>2</v>
      </c>
      <c r="I40" s="170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officiels'!H41,E!E41='Résultats officiels'!E41,'Résultats officiels'!F41=E!F41),1,""))</f>
        <v/>
      </c>
      <c r="D41" s="68" t="s">
        <v>36</v>
      </c>
      <c r="E41" s="217">
        <v>3</v>
      </c>
      <c r="F41" s="217">
        <v>0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7</v>
      </c>
      <c r="M41" s="103">
        <f>INDEX(AP41:AP44,MATCH(AK41,$AL41:$AL44,0))</f>
        <v>1</v>
      </c>
      <c r="N41" s="123">
        <f>INDEX(AQ41:AQ44,MATCH(AK41,$AL41:$AL44,0))</f>
        <v>6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3.95</v>
      </c>
      <c r="AM41" s="21" t="str">
        <f>D40</f>
        <v>Costa Rica</v>
      </c>
      <c r="AN41" s="22">
        <f>SUM(AR41:AU41)</f>
        <v>0</v>
      </c>
      <c r="AO41" s="23">
        <f>E40+E42+F44</f>
        <v>1</v>
      </c>
      <c r="AP41" s="22">
        <f>F40+F42+E44</f>
        <v>6</v>
      </c>
      <c r="AQ41" s="24">
        <f>AO41-AP41</f>
        <v>-5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-400</v>
      </c>
      <c r="BA41" s="22">
        <f>10000*(AS41+AU41)+(E40-F40+F44-E44)*100+(E40+F44)</f>
        <v>-299</v>
      </c>
      <c r="BB41" s="22">
        <f>10000*(AT41+AU41)+(F44-E44+E42-F42)*100+(F44+E42)</f>
        <v>-299</v>
      </c>
      <c r="BC41" s="24" t="s">
        <v>73</v>
      </c>
      <c r="BD41" s="23" t="s">
        <v>73</v>
      </c>
      <c r="BE41" s="25">
        <f>IF($AN41&gt;$AN42,-0.5,IF($AN42&gt;$AN41,0.5,IF(AW41,-0.5,IF(AV42,0.5,BU41))))</f>
        <v>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>
        <f>IF(H42=0,"",IF(AND(H42='Résultats officiels'!H42,E!E42='Résultats officiels'!E42,'Résultats officiels'!F42=E!F42),1,""))</f>
        <v>1</v>
      </c>
      <c r="D42" s="68" t="str">
        <f>D40</f>
        <v>Costa Rica</v>
      </c>
      <c r="E42" s="217">
        <v>0</v>
      </c>
      <c r="F42" s="217">
        <v>2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Serbie</v>
      </c>
      <c r="K42" s="108">
        <f>INDEX(AN41:AN44,MATCH(AK42,$AL41:$AL44,0))</f>
        <v>4</v>
      </c>
      <c r="L42" s="109">
        <f>INDEX(AO41:AO44,MATCH(AK42,$AL41:$AL44,0))</f>
        <v>4</v>
      </c>
      <c r="M42" s="108">
        <f>INDEX(AP41:AP44,MATCH(AK42,$AL41:$AL44,0))</f>
        <v>3</v>
      </c>
      <c r="N42" s="110">
        <f>INDEX(AQ41:AQ44,MATCH(AK42,$AL41:$AL44,0))</f>
        <v>1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1.96</v>
      </c>
      <c r="AL42" s="28">
        <f>SUM(BD42:BG42)+2.46</f>
        <v>1.96</v>
      </c>
      <c r="AM42" s="21" t="str">
        <f>G40</f>
        <v>Serbie</v>
      </c>
      <c r="AN42" s="22">
        <f>SUM(AR42:AU42)</f>
        <v>4</v>
      </c>
      <c r="AO42" s="23">
        <f>F40+F43+E45</f>
        <v>4</v>
      </c>
      <c r="AP42" s="22">
        <f>E40+E43+F45</f>
        <v>3</v>
      </c>
      <c r="AQ42" s="24">
        <f>AO42-AP42</f>
        <v>1</v>
      </c>
      <c r="AR42" s="22">
        <f>IF(ISBLANK(F40),0,IF(AS41=3,0,IF(AS41=1,1,3)))</f>
        <v>3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1</v>
      </c>
      <c r="AV42" s="23" t="b">
        <f>(10*(AQ41-AQ42)+AO41-AO42&lt;0)</f>
        <v>1</v>
      </c>
      <c r="AW42" s="22" t="s">
        <v>73</v>
      </c>
      <c r="AX42" s="22" t="b">
        <f>10*(AQ42-AQ43)+AO42-AO43&gt;0</f>
        <v>0</v>
      </c>
      <c r="AY42" s="24" t="b">
        <f>10*(AQ42-AQ44)+AO42-AO44&gt;0</f>
        <v>1</v>
      </c>
      <c r="AZ42" s="23">
        <f>10000*(AR42+AT42)+(F40-E40+E45-F45)*100+(F40+E45)</f>
        <v>30103</v>
      </c>
      <c r="BA42" s="22">
        <f>10000*(AR42+AU42)+(F40-E40+F43-E43)*100+(F40+F43)</f>
        <v>40203</v>
      </c>
      <c r="BB42" s="22" t="s">
        <v>73</v>
      </c>
      <c r="BC42" s="24">
        <f>10000*(AT42+AU42)+(F43-E43+E45-F45)*100+(F43+E45)</f>
        <v>9902</v>
      </c>
      <c r="BD42" s="29">
        <f>-BE41</f>
        <v>-0.5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-0.5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officiels'!H43,E!E43='Résultats officiels'!E43,'Résultats officiels'!F43=E!F43),1,""))</f>
        <v/>
      </c>
      <c r="D43" s="68" t="str">
        <f>G41</f>
        <v>Suisse</v>
      </c>
      <c r="E43" s="217">
        <v>1</v>
      </c>
      <c r="F43" s="217">
        <v>1</v>
      </c>
      <c r="G43" s="73" t="str">
        <f>G40</f>
        <v>Serbie</v>
      </c>
      <c r="H43" s="95">
        <f t="shared" si="0"/>
        <v>3</v>
      </c>
      <c r="I43" s="106">
        <f>AI43</f>
        <v>3</v>
      </c>
      <c r="J43" s="68" t="str">
        <f>INDEX(AM41:AM44,MATCH(AK43,$AL41:$AL44,0))</f>
        <v>Suisse</v>
      </c>
      <c r="K43" s="111">
        <f>INDEX(AN41:AN44,MATCH(AK43,$AL41:$AL44,0))</f>
        <v>4</v>
      </c>
      <c r="L43" s="112">
        <f>INDEX(AO41:AO44,MATCH(AK43,$AL41:$AL44,0))</f>
        <v>3</v>
      </c>
      <c r="M43" s="111">
        <f>INDEX(AP41:AP44,MATCH(AK43,$AL41:$AL44,0))</f>
        <v>5</v>
      </c>
      <c r="N43" s="113">
        <f>INDEX(AQ41:AQ44,MATCH(AK43,$AL41:$AL44,0))</f>
        <v>-2</v>
      </c>
      <c r="O43" s="173"/>
      <c r="P43" s="173"/>
      <c r="Q43" s="97" t="str">
        <f>IF(AND('Résultats officiels'!O41&gt;0,U43='Résultats officiels'!U43),"E",IF(AND('Résultats officiels'!O41&gt;0,'Résultats officiels'!U44=E!U43),"E",""))</f>
        <v/>
      </c>
      <c r="R43" s="98" t="str">
        <f>IF('Résultats officiels'!O41=0,"",IF(AND(U43='Résultats officiels'!U43,'Résultats officiels'!U44=E!U44),"A",""))</f>
        <v/>
      </c>
      <c r="S43" s="286" t="str">
        <f>IF(O41=0,"",IF(AND(R43="A",O41='Résultats officiels'!O41),1,IF(AND(E!R44="A",E!O41='Résultats officiels'!O41),1,"")))</f>
        <v/>
      </c>
      <c r="T43" s="287" t="str">
        <f>IF(O41=0,"",IF(AND(R43="A",O41='Résultats officiels'!O41,V43='Résultats officiels'!V43,'Résultats officiels'!V44=E!V44),1,IF(AND(E!R44="A",E!O41='Résultats officiels'!O41,E!V43='Résultats officiels'!V44,'Résultats officiels'!V43=E!V44),1,"")))</f>
        <v/>
      </c>
      <c r="U43" s="125" t="str">
        <f>IF(100*V36+W36&gt;100*V37+W37,U36,IF(100*V36+W36&lt;100*V37+W37,U37," - "))</f>
        <v>Brésil</v>
      </c>
      <c r="V43" s="218">
        <v>2</v>
      </c>
      <c r="W43" s="100"/>
      <c r="X43" s="147" t="str">
        <f>IF(AND('Résultats officiels'!X41&gt;0,AA43='Résultats officiels'!AA43),"E",IF(AND('Résultats officiels'!X41&gt;0,'Résultats officiels'!AA44=E!AA43),"E",""))</f>
        <v/>
      </c>
      <c r="Y43" s="286" t="str">
        <f>IF(X41=0,"",IF(AND(X45="A",X41='Résultats officiels'!X41),1,IF(AND(X46="A",E!X41='Résultats officiels'!X41),1,"")))</f>
        <v/>
      </c>
      <c r="Z43" s="287" t="str">
        <f>IF(X41=0,"",IF(AND(X45="A",X41='Résultats officiels'!X41,AB43='Résultats officiels'!AB43,'Résultats officiels'!AB44=E!AB44),1,IF(AND(E!X46="A",E!X41='Résultats officiels'!X41,E!AB43='Résultats officiels'!AB44,'Résultats officiels'!AB43=E!AB44),1,"")))</f>
        <v/>
      </c>
      <c r="AA43" s="100" t="str">
        <f>IF(100*V36+W36&gt;100*V37+W37,U37,IF(100*V36+W36&lt;100*V37+W37,U36," - "))</f>
        <v>Uruguay</v>
      </c>
      <c r="AB43" s="217">
        <v>0</v>
      </c>
      <c r="AC43" s="12">
        <v>1</v>
      </c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2.98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7</v>
      </c>
      <c r="AP43" s="22">
        <f>F41+E42+E45</f>
        <v>1</v>
      </c>
      <c r="AQ43" s="24">
        <f>AO43-AP43</f>
        <v>6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60304</v>
      </c>
      <c r="BA43" s="22" t="s">
        <v>73</v>
      </c>
      <c r="BB43" s="22">
        <f>10000*(AR43+AU43)+(E41-F41+F42-E42)*100+(E41+F42)</f>
        <v>60505</v>
      </c>
      <c r="BC43" s="24">
        <f>10000*(AS43+AU43)+(E41-F41+F45-E45)*100+(E41+F45)</f>
        <v>60405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officiels'!H44,E!E44='Résultats officiels'!E44,'Résultats officiels'!F44=E!F44),1,""))</f>
        <v/>
      </c>
      <c r="D44" s="68" t="str">
        <f>G41</f>
        <v>Suisse</v>
      </c>
      <c r="E44" s="217">
        <v>2</v>
      </c>
      <c r="F44" s="217">
        <v>1</v>
      </c>
      <c r="G44" s="73" t="str">
        <f>D40</f>
        <v>Costa Rica</v>
      </c>
      <c r="H44" s="95">
        <f t="shared" si="0"/>
        <v>1</v>
      </c>
      <c r="I44" s="114">
        <f>AI44</f>
        <v>4</v>
      </c>
      <c r="J44" s="71" t="str">
        <f>INDEX(AM41:AM44,MATCH(AK44,$AL41:$AL44,0))</f>
        <v>Costa Rica</v>
      </c>
      <c r="K44" s="115">
        <f>INDEX(AN41:AN44,MATCH(AK44,$AL41:$AL44,0))</f>
        <v>0</v>
      </c>
      <c r="L44" s="116">
        <f>INDEX(AO41:AO44,MATCH(AK44,$AL41:$AL44,0))</f>
        <v>1</v>
      </c>
      <c r="M44" s="115">
        <f>INDEX(AP41:AP44,MATCH(AK44,$AL41:$AL44,0))</f>
        <v>6</v>
      </c>
      <c r="N44" s="117">
        <f>INDEX(AQ41:AQ44,MATCH(AK44,$AL41:$AL44,0))</f>
        <v>-5</v>
      </c>
      <c r="O44" s="173"/>
      <c r="P44" s="173"/>
      <c r="Q44" s="97" t="str">
        <f>IF(AND('Résultats officiels'!O41&gt;0,U44='Résultats officiels'!U44),"E",IF(AND('Résultats officiels'!O41&gt;0,'Résultats officiels'!U43=E!U44),"E",""))</f>
        <v/>
      </c>
      <c r="R44" s="98" t="str">
        <f>IF('Résultats officiels'!O41=0,"",IF(AND(U43='Résultats officiels'!U44,'Résultats officiels'!U43=E!U44),"A",""))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Allemagne</v>
      </c>
      <c r="V44" s="219">
        <v>1</v>
      </c>
      <c r="W44" s="100"/>
      <c r="X44" s="147" t="str">
        <f>IF(AND('Résultats officiels'!X41&gt;0,AA44='Résultats officiels'!AA44),"E",IF(AND('Résultats officiels'!X41&gt;0,'Résultats officiels'!AA43=E!AA44),"E",""))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Argentine</v>
      </c>
      <c r="AB44" s="219">
        <v>0</v>
      </c>
      <c r="AC44" s="12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3.95</v>
      </c>
      <c r="AL44" s="30">
        <f>SUM(BD44:BG44)+2.48</f>
        <v>2.98</v>
      </c>
      <c r="AM44" s="31" t="str">
        <f>G41</f>
        <v>Suisse</v>
      </c>
      <c r="AN44" s="27">
        <f>SUM(AR44:AU44)</f>
        <v>4</v>
      </c>
      <c r="AO44" s="32">
        <f>F41+E43+E44</f>
        <v>3</v>
      </c>
      <c r="AP44" s="27">
        <f>E41+F43+F44</f>
        <v>5</v>
      </c>
      <c r="AQ44" s="33">
        <f>AO44-AP44</f>
        <v>-2</v>
      </c>
      <c r="AR44" s="27">
        <f>IF(ISBLANK(E44),0,IF(AU41=3,0,IF(AU41=1,1,3)))</f>
        <v>3</v>
      </c>
      <c r="AS44" s="27">
        <f>IF(ISBLANK(E43),0,IF(AU42=3,0,IF(AU42=1,1,3)))</f>
        <v>1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0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40103</v>
      </c>
      <c r="BB44" s="27">
        <f>10000*(AR44+AT44)+(E44-F44+F41-E41)*100+(E44+F41)</f>
        <v>29802</v>
      </c>
      <c r="BC44" s="33">
        <f>10000*(AS44+AT44)+(E43-F43+F41-E41)*100+(E43+F41)</f>
        <v>9701</v>
      </c>
      <c r="BD44" s="34">
        <f>-BG41</f>
        <v>-0.5</v>
      </c>
      <c r="BE44" s="35">
        <f>-BG42</f>
        <v>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officiels'!H45,E!E45='Résultats officiels'!E45,'Résultats officiels'!F45=E!F45),1,""))</f>
        <v/>
      </c>
      <c r="D45" s="71" t="str">
        <f>G40</f>
        <v>Serbie</v>
      </c>
      <c r="E45" s="217">
        <v>1</v>
      </c>
      <c r="F45" s="217">
        <v>2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1"/>
      <c r="L45" s="171"/>
      <c r="M45" s="171"/>
      <c r="N45" s="171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officiels'!AA44=E!AA44),"A",""))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0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officiels'!U46=E!U46),"C","")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Brésil</v>
      </c>
      <c r="V46" s="130"/>
      <c r="W46" s="95"/>
      <c r="X46" s="148" t="str">
        <f>IF('Résultats officiels'!X41=0,"",IF(AND(AA43='Résultats officiels'!AA44,'Résultats officiels'!AA43=E!AA44),"A",""))</f>
        <v/>
      </c>
      <c r="Y46" s="288" t="s">
        <v>92</v>
      </c>
      <c r="Z46" s="257"/>
      <c r="AA46" s="282" t="str">
        <f>IF(100*V43+W43&gt;100*V44+W44,U44,IF(100*V44+W44&gt;100*V43+W43,U43,"-"))</f>
        <v>Allemagne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0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officiels'!AA46=E!AA46),"S","")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officiels'!H48,E!E48='Résultats officiels'!E48,'Résultats officiels'!F48=E!F48),1,""))</f>
        <v/>
      </c>
      <c r="D48" s="67" t="s">
        <v>100</v>
      </c>
      <c r="E48" s="217">
        <v>3</v>
      </c>
      <c r="F48" s="217">
        <v>1</v>
      </c>
      <c r="G48" s="72" t="s">
        <v>72</v>
      </c>
      <c r="H48" s="95">
        <f t="shared" si="0"/>
        <v>1</v>
      </c>
      <c r="I48" s="170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Uruguay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>
        <f>IF(H49=0,"",IF(H49='Résultats officiels'!H49,1,""))</f>
        <v>1</v>
      </c>
      <c r="C49" s="75" t="str">
        <f>IF(H49=0,"",IF(AND(H49='Résultats officiels'!H49,E!E49='Résultats officiels'!E49,'Résultats officiels'!F49=E!F49),1,""))</f>
        <v/>
      </c>
      <c r="D49" s="68" t="s">
        <v>129</v>
      </c>
      <c r="E49" s="217">
        <v>2</v>
      </c>
      <c r="F49" s="217">
        <v>0</v>
      </c>
      <c r="G49" s="73" t="s">
        <v>105</v>
      </c>
      <c r="H49" s="95">
        <f t="shared" si="0"/>
        <v>1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7</v>
      </c>
      <c r="L49" s="104">
        <f>INDEX(AO49:AO52,MATCH(AK49,$AL49:$AL52,0))</f>
        <v>6</v>
      </c>
      <c r="M49" s="103">
        <f>INDEX(AP49:AP52,MATCH(AK49,$AL49:$AL52,0))</f>
        <v>2</v>
      </c>
      <c r="N49" s="123">
        <f>INDEX(AQ49:AQ52,MATCH(AK49,$AL49:$AL52,0))</f>
        <v>4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7</v>
      </c>
      <c r="AO49" s="23">
        <f>E48+E50+F52</f>
        <v>6</v>
      </c>
      <c r="AP49" s="22">
        <f>F48+F50+E52</f>
        <v>2</v>
      </c>
      <c r="AQ49" s="24">
        <f>AO49-AP49</f>
        <v>4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1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40204</v>
      </c>
      <c r="BA49" s="22">
        <f>10000*(AS49+AU49)+(E48-F48+F52-E52)*100+(E48+F52)</f>
        <v>60405</v>
      </c>
      <c r="BB49" s="22">
        <f>10000*(AT49+AU49)+(F52-E52+E50-F50)*100+(F52+E50)</f>
        <v>40203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 t="str">
        <f>IF(H50=0,"",IF(H50='Résultats officiels'!H50,1,""))</f>
        <v/>
      </c>
      <c r="C50" s="75" t="str">
        <f>IF(H50=0,"",IF(AND(H50='Résultats officiels'!H50,E!E50='Résultats officiels'!E50,'Résultats officiels'!F50=E!F50),1,""))</f>
        <v/>
      </c>
      <c r="D50" s="68" t="str">
        <f>D48</f>
        <v>Allemagne</v>
      </c>
      <c r="E50" s="217">
        <v>1</v>
      </c>
      <c r="F50" s="217">
        <v>1</v>
      </c>
      <c r="G50" s="73" t="str">
        <f>D49</f>
        <v>Suède</v>
      </c>
      <c r="H50" s="95">
        <f t="shared" si="0"/>
        <v>3</v>
      </c>
      <c r="I50" s="106">
        <f>AI50</f>
        <v>2</v>
      </c>
      <c r="J50" s="124" t="str">
        <f>INDEX(AM49:AM52,MATCH(AK50,$AL49:$AL52,0))</f>
        <v>Suède</v>
      </c>
      <c r="K50" s="108">
        <f>INDEX(AN49:AN52,MATCH(AK50,$AL49:$AL52,0))</f>
        <v>5</v>
      </c>
      <c r="L50" s="109">
        <f>INDEX(AO49:AO52,MATCH(AK50,$AL49:$AL52,0))</f>
        <v>5</v>
      </c>
      <c r="M50" s="108">
        <f>INDEX(AP49:AP52,MATCH(AK50,$AL49:$AL52,0))</f>
        <v>3</v>
      </c>
      <c r="N50" s="110">
        <f>INDEX(AQ49:AQ52,MATCH(AK50,$AL49:$AL52,0))</f>
        <v>2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Argentine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1.9700000000000002</v>
      </c>
      <c r="AL50" s="28">
        <f>SUM(BD50:BG50)+2.46</f>
        <v>2.96</v>
      </c>
      <c r="AM50" s="21" t="str">
        <f>G48</f>
        <v>Mexique</v>
      </c>
      <c r="AN50" s="22">
        <f>SUM(AR50:AU50)</f>
        <v>2</v>
      </c>
      <c r="AO50" s="23">
        <f>F48+F51+E53</f>
        <v>4</v>
      </c>
      <c r="AP50" s="22">
        <f>E48+E51+F53</f>
        <v>6</v>
      </c>
      <c r="AQ50" s="24">
        <f>AO50-AP50</f>
        <v>-2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1</v>
      </c>
      <c r="AU50" s="22">
        <f>IF(ISBLANK(F51),0,IF(F51&gt;E51,3,IF(F51=E51,1,0)))</f>
        <v>1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1</v>
      </c>
      <c r="AZ50" s="23">
        <f>10000*(AR50+AT50)+(F48-E48+E53-F53)*100+(F48+E53)</f>
        <v>9803</v>
      </c>
      <c r="BA50" s="22">
        <f>10000*(AR50+AU50)+(F48-E48+F51-E51)*100+(F48+F51)</f>
        <v>9802</v>
      </c>
      <c r="BB50" s="22" t="s">
        <v>73</v>
      </c>
      <c r="BC50" s="24">
        <f>10000*(AT50+AU50)+(F51-E51+E53-F53)*100+(F51+E53)</f>
        <v>20003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officiels'!H51,E!E51='Résultats officiels'!E51,'Résultats officiels'!F51=E!F51),1,""))</f>
        <v/>
      </c>
      <c r="D51" s="68" t="str">
        <f>G49</f>
        <v>Corée du Sud</v>
      </c>
      <c r="E51" s="217">
        <v>1</v>
      </c>
      <c r="F51" s="217">
        <v>1</v>
      </c>
      <c r="G51" s="73" t="str">
        <f>G48</f>
        <v>Mexique</v>
      </c>
      <c r="H51" s="95">
        <f t="shared" si="0"/>
        <v>3</v>
      </c>
      <c r="I51" s="106">
        <f>AI51</f>
        <v>3</v>
      </c>
      <c r="J51" s="68" t="str">
        <f>INDEX(AM49:AM52,MATCH(AK51,$AL49:$AL52,0))</f>
        <v>Mexique</v>
      </c>
      <c r="K51" s="111">
        <f>INDEX(AN49:AN52,MATCH(AK51,$AL49:$AL52,0))</f>
        <v>2</v>
      </c>
      <c r="L51" s="112">
        <f>INDEX(AO49:AO52,MATCH(AK51,$AL49:$AL52,0))</f>
        <v>4</v>
      </c>
      <c r="M51" s="111">
        <f>INDEX(AP49:AP52,MATCH(AK51,$AL49:$AL52,0))</f>
        <v>6</v>
      </c>
      <c r="N51" s="113">
        <f>INDEX(AQ49:AQ52,MATCH(AK51,$AL49:$AL52,0))</f>
        <v>-2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25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2.96</v>
      </c>
      <c r="AL51" s="28">
        <f>SUM(BD51:BG51)+2.47</f>
        <v>1.9700000000000002</v>
      </c>
      <c r="AM51" s="21" t="str">
        <f>D49</f>
        <v>Suède</v>
      </c>
      <c r="AN51" s="22">
        <f>SUM(AR51:AU51)</f>
        <v>5</v>
      </c>
      <c r="AO51" s="23">
        <f>E49+F50+F53</f>
        <v>5</v>
      </c>
      <c r="AP51" s="22">
        <f>F49+E50+E53</f>
        <v>3</v>
      </c>
      <c r="AQ51" s="24">
        <f>AO51-AP51</f>
        <v>2</v>
      </c>
      <c r="AR51" s="22">
        <f>IF(ISBLANK(F50),0,IF(AT49=3,0,IF(AT49=1,1,3)))</f>
        <v>1</v>
      </c>
      <c r="AS51" s="22">
        <f>IF(ISBLANK(F53),0,IF(F53&gt;E53,3,IF(F53=E53,1,0)))</f>
        <v>1</v>
      </c>
      <c r="AT51" s="22" t="s">
        <v>73</v>
      </c>
      <c r="AU51" s="22">
        <f>IF(ISBLANK(E49),0,IF(E49&gt;F49,3,IF(E49=F49,1,0)))</f>
        <v>3</v>
      </c>
      <c r="AV51" s="23" t="b">
        <f>10*(AQ49-AQ51)+AO49-AO51&lt;0</f>
        <v>0</v>
      </c>
      <c r="AW51" s="22" t="b">
        <f>10*(AQ50-AQ51)+AO50-AO51&lt;0</f>
        <v>1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20003</v>
      </c>
      <c r="BA51" s="22" t="s">
        <v>73</v>
      </c>
      <c r="BB51" s="22">
        <f>10000*(AR51+AU51)+(E49-F49+F50-E50)*100+(E49+F50)</f>
        <v>40203</v>
      </c>
      <c r="BC51" s="24">
        <f>10000*(AS51+AU51)+(E49-F49+F53-E53)*100+(E49+F53)</f>
        <v>40204</v>
      </c>
      <c r="BD51" s="29">
        <f>-BF49</f>
        <v>0.5</v>
      </c>
      <c r="BE51" s="25">
        <f>-BF50</f>
        <v>-0.5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officiels'!H52,E!E52='Résultats officiels'!E52,'Résultats officiels'!F52=E!F52),1,""))</f>
        <v/>
      </c>
      <c r="D52" s="68" t="str">
        <f>G49</f>
        <v>Corée du Sud</v>
      </c>
      <c r="E52" s="217">
        <v>0</v>
      </c>
      <c r="F52" s="217">
        <v>2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Corée du Sud</v>
      </c>
      <c r="K52" s="115">
        <f>INDEX(AN49:AN52,MATCH(AK52,$AL49:$AL52,0))</f>
        <v>1</v>
      </c>
      <c r="L52" s="116">
        <f>INDEX(AO49:AO52,MATCH(AK52,$AL49:$AL52,0))</f>
        <v>1</v>
      </c>
      <c r="M52" s="115">
        <f>INDEX(AP49:AP52,MATCH(AK52,$AL49:$AL52,0))</f>
        <v>5</v>
      </c>
      <c r="N52" s="117">
        <f>INDEX(AQ49:AQ52,MATCH(AK52,$AL49:$AL52,0))</f>
        <v>-4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3.98</v>
      </c>
      <c r="AL52" s="30">
        <f>SUM(BD52:BG52)+2.48</f>
        <v>3.98</v>
      </c>
      <c r="AM52" s="31" t="str">
        <f>G49</f>
        <v>Corée du Sud</v>
      </c>
      <c r="AN52" s="27">
        <f>SUM(AR52:AU52)</f>
        <v>1</v>
      </c>
      <c r="AO52" s="32">
        <f>F49+E51+E52</f>
        <v>1</v>
      </c>
      <c r="AP52" s="27">
        <f>E49+F51+F52</f>
        <v>5</v>
      </c>
      <c r="AQ52" s="33">
        <f>AO52-AP52</f>
        <v>-4</v>
      </c>
      <c r="AR52" s="27">
        <f>IF(ISBLANK(E52),0,IF(AU49=3,0,IF(AU49=1,1,3)))</f>
        <v>0</v>
      </c>
      <c r="AS52" s="27">
        <f>IF(ISBLANK(E51),0,IF(AU50=3,0,IF(AU50=1,1,3)))</f>
        <v>1</v>
      </c>
      <c r="AT52" s="27">
        <f>IF(ISBLANK(F49),0,IF(AU51=3,0,IF(AU51=1,1,3)))</f>
        <v>0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9801</v>
      </c>
      <c r="BB52" s="27">
        <f>10000*(AR52+AT52)+(E52-F52+F49-E49)*100+(E52+F49)</f>
        <v>-400</v>
      </c>
      <c r="BC52" s="33">
        <f>10000*(AS52+AT52)+(E51-F51+F49-E49)*100+(E51+F49)</f>
        <v>9801</v>
      </c>
      <c r="BD52" s="34">
        <f>-BG49</f>
        <v>0.5</v>
      </c>
      <c r="BE52" s="35">
        <f>-BG50</f>
        <v>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officiels'!H53,E!E53='Résultats officiels'!E53,'Résultats officiels'!F53=E!F53),1,""))</f>
        <v/>
      </c>
      <c r="D53" s="71" t="str">
        <f>G48</f>
        <v>Mexique</v>
      </c>
      <c r="E53" s="217">
        <v>2</v>
      </c>
      <c r="F53" s="217">
        <v>2</v>
      </c>
      <c r="G53" s="74" t="str">
        <f>D49</f>
        <v>Suède</v>
      </c>
      <c r="H53" s="95">
        <f t="shared" si="0"/>
        <v>3</v>
      </c>
      <c r="I53" s="118"/>
      <c r="J53" s="119" t="str">
        <f>IF(OR(I51&lt;3,I50&lt;2),"TIRAGE AU SORT !!!"," ")</f>
        <v xml:space="preserve"> </v>
      </c>
      <c r="K53" s="171"/>
      <c r="L53" s="171"/>
      <c r="M53" s="171"/>
      <c r="N53" s="171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5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0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0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17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officiels'!H56,E!E56='Résultats officiels'!E56,'Résultats officiels'!F56=E!F56),1,""))</f>
        <v/>
      </c>
      <c r="D56" s="67" t="s">
        <v>103</v>
      </c>
      <c r="E56" s="217">
        <v>4</v>
      </c>
      <c r="F56" s="217">
        <v>0</v>
      </c>
      <c r="G56" s="72" t="s">
        <v>130</v>
      </c>
      <c r="H56" s="95">
        <f t="shared" si="0"/>
        <v>1</v>
      </c>
      <c r="I56" s="170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>
        <f>IF(H57=0,"",IF(AND(H57='Résultats officiels'!H57,E!E57='Résultats officiels'!E57,'Résultats officiels'!F57=E!F57),1,""))</f>
        <v>1</v>
      </c>
      <c r="D57" s="68" t="s">
        <v>131</v>
      </c>
      <c r="E57" s="217">
        <v>1</v>
      </c>
      <c r="F57" s="217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7</v>
      </c>
      <c r="L57" s="104">
        <f>INDEX(AO57:AO60,MATCH(AK57,$AL57:$AL60,0))</f>
        <v>6</v>
      </c>
      <c r="M57" s="103">
        <f>INDEX(AP57:AP60,MATCH(AK57,$AL57:$AL60,0))</f>
        <v>1</v>
      </c>
      <c r="N57" s="123">
        <f>INDEX(AQ57:AQ60,MATCH(AK57,$AL57:$AL60,0))</f>
        <v>5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3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7</v>
      </c>
      <c r="AO57" s="47">
        <f>E56+E58+F60</f>
        <v>6</v>
      </c>
      <c r="AP57" s="46">
        <f>F56+F58+E60</f>
        <v>1</v>
      </c>
      <c r="AQ57" s="48">
        <f>AO57-AP57</f>
        <v>5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1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60505</v>
      </c>
      <c r="BA57" s="46">
        <f>10000*(AS57+AU57)+(E56-F56+F60-E60)*100+(E56+F60)</f>
        <v>40405</v>
      </c>
      <c r="BB57" s="46">
        <f>10000*(AT57+AU57)+(F60-E60+E58-F58)*100+(F60+E58)</f>
        <v>40102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officiels'!H58,E!E58='Résultats officiels'!E58,'Résultats officiels'!F58=E!F58),1,""))</f>
        <v/>
      </c>
      <c r="D58" s="68" t="str">
        <f>D56</f>
        <v>Belgique</v>
      </c>
      <c r="E58" s="217">
        <v>1</v>
      </c>
      <c r="F58" s="217">
        <v>0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7</v>
      </c>
      <c r="L58" s="109">
        <f>INDEX(AO57:AO60,MATCH(AK58,$AL57:$AL60,0))</f>
        <v>5</v>
      </c>
      <c r="M58" s="108">
        <f>INDEX(AP57:AP60,MATCH(AK58,$AL57:$AL60,0))</f>
        <v>2</v>
      </c>
      <c r="N58" s="110">
        <f>INDEX(AQ57:AQ60,MATCH(AK58,$AL57:$AL60,0))</f>
        <v>3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0</v>
      </c>
      <c r="AO58" s="47">
        <f>F56+F59+E61</f>
        <v>1</v>
      </c>
      <c r="AP58" s="46">
        <f>E56+E59+F61</f>
        <v>8</v>
      </c>
      <c r="AQ58" s="48">
        <f>AO58-AP58</f>
        <v>-7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-499</v>
      </c>
      <c r="BA58" s="46">
        <f>10000*(AR58+AU58)+(F56-E56+F59-E59)*100+(F56+F59)</f>
        <v>-600</v>
      </c>
      <c r="BB58" s="46" t="s">
        <v>73</v>
      </c>
      <c r="BC58" s="48">
        <f>10000*(AT58+AU58)+(F59-E59+E61-F61)*100+(F59+E61)</f>
        <v>-299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officiels'!H59,E!E59='Résultats officiels'!E59,'Résultats officiels'!F59=E!F59),1,""))</f>
        <v/>
      </c>
      <c r="D59" s="68" t="str">
        <f>G57</f>
        <v>Angleterre</v>
      </c>
      <c r="E59" s="217">
        <v>2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3</v>
      </c>
      <c r="L59" s="112">
        <f>INDEX(AO57:AO60,MATCH(AK59,$AL57:$AL60,0))</f>
        <v>3</v>
      </c>
      <c r="M59" s="111">
        <f>INDEX(AP57:AP60,MATCH(AK59,$AL57:$AL60,0))</f>
        <v>4</v>
      </c>
      <c r="N59" s="113">
        <f>INDEX(AQ57:AQ60,MATCH(AK59,$AL57:$AL60,0))</f>
        <v>-1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3</v>
      </c>
      <c r="AO59" s="47">
        <f>E57+F58+F61</f>
        <v>3</v>
      </c>
      <c r="AP59" s="46">
        <f>F57+E58+E61</f>
        <v>4</v>
      </c>
      <c r="AQ59" s="48">
        <f>AO59-AP59</f>
        <v>-1</v>
      </c>
      <c r="AR59" s="46">
        <f>IF(ISBLANK(F58),0,IF(AT57=3,0,IF(AT57=1,1,3)))</f>
        <v>0</v>
      </c>
      <c r="AS59" s="46">
        <f>IF(ISBLANK(F61),0,IF(F61&gt;E61,3,IF(F61=E61,1,0)))</f>
        <v>3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30002</v>
      </c>
      <c r="BA59" s="46" t="s">
        <v>73</v>
      </c>
      <c r="BB59" s="46">
        <f>10000*(AR59+AU59)+(E57-F57+F58-E58)*100+(E57+F58)</f>
        <v>-199</v>
      </c>
      <c r="BC59" s="48">
        <f>10000*(AS59+AU59)+(E57-F57+F61-E61)*100+(E57+F61)</f>
        <v>30003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officiels'!H60,E!E60='Résultats officiels'!E60,'Résultats officiels'!F60=E!F60),1,""))</f>
        <v/>
      </c>
      <c r="D60" s="68" t="str">
        <f>G57</f>
        <v>Angleterre</v>
      </c>
      <c r="E60" s="217">
        <v>1</v>
      </c>
      <c r="F60" s="217">
        <v>1</v>
      </c>
      <c r="G60" s="73" t="str">
        <f>D56</f>
        <v>Belgique</v>
      </c>
      <c r="H60" s="95">
        <f t="shared" si="0"/>
        <v>3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0</v>
      </c>
      <c r="L60" s="116">
        <f>INDEX(AO57:AO60,MATCH(AK60,$AL57:$AL60,0))</f>
        <v>1</v>
      </c>
      <c r="M60" s="115">
        <f>INDEX(AP57:AP60,MATCH(AK60,$AL57:$AL60,0))</f>
        <v>8</v>
      </c>
      <c r="N60" s="117">
        <f>INDEX(AQ57:AQ60,MATCH(AK60,$AL57:$AL60,0))</f>
        <v>-7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7</v>
      </c>
      <c r="AO60" s="58">
        <f>F57+E59+E60</f>
        <v>5</v>
      </c>
      <c r="AP60" s="51">
        <f>E57+F59+F60</f>
        <v>2</v>
      </c>
      <c r="AQ60" s="59">
        <f>AO60-AP60</f>
        <v>3</v>
      </c>
      <c r="AR60" s="51">
        <f>IF(ISBLANK(E60),0,IF(AU57=3,0,IF(AU57=1,1,3)))</f>
        <v>1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40203</v>
      </c>
      <c r="BB60" s="51">
        <f>10000*(AR60+AT60)+(E60-F60+F57-E57)*100+(E60+F57)</f>
        <v>40103</v>
      </c>
      <c r="BC60" s="59">
        <f>10000*(AS60+AT60)+(E59-F59+F57-E57)*100+(E59+F57)</f>
        <v>60304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>
        <f>IF(H61=0,"",IF(H61='Résultats officiels'!H61,1,""))</f>
        <v>1</v>
      </c>
      <c r="C61" s="75">
        <f>IF(H61=0,"",IF(AND(H61='Résultats officiels'!H61,E!E61='Résultats officiels'!E61,'Résultats officiels'!F61=E!F61),1,""))</f>
        <v>1</v>
      </c>
      <c r="D61" s="71" t="str">
        <f>G56</f>
        <v>Panama</v>
      </c>
      <c r="E61" s="217">
        <v>1</v>
      </c>
      <c r="F61" s="217">
        <v>2</v>
      </c>
      <c r="G61" s="74" t="str">
        <f>D57</f>
        <v>Tunisie</v>
      </c>
      <c r="H61" s="95">
        <f t="shared" si="0"/>
        <v>2</v>
      </c>
      <c r="I61" s="118"/>
      <c r="J61" s="119" t="str">
        <f>IF(OR(I59&lt;3,I58&lt;2),"TIRAGE AU SORT !!!"," ")</f>
        <v xml:space="preserve"> </v>
      </c>
      <c r="K61" s="171"/>
      <c r="L61" s="171"/>
      <c r="M61" s="171"/>
      <c r="N61" s="171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0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0"/>
      <c r="J63" s="95"/>
      <c r="K63" s="95"/>
      <c r="L63" s="95"/>
      <c r="M63" s="95"/>
      <c r="N63" s="95"/>
      <c r="O63" s="95"/>
      <c r="P63" s="171"/>
      <c r="Q63" s="171"/>
      <c r="R63" s="171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officiels'!H64,E!E64='Résultats officiels'!E64,'Résultats officiels'!F64=E!F64),1,""))</f>
        <v/>
      </c>
      <c r="D64" s="67" t="s">
        <v>78</v>
      </c>
      <c r="E64" s="217">
        <v>2</v>
      </c>
      <c r="F64" s="217">
        <v>1</v>
      </c>
      <c r="G64" s="72" t="s">
        <v>79</v>
      </c>
      <c r="H64" s="95">
        <f t="shared" si="0"/>
        <v>1</v>
      </c>
      <c r="I64" s="170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2"/>
      <c r="Q64" s="172"/>
      <c r="R64" s="172"/>
      <c r="S64" s="280" t="s">
        <v>107</v>
      </c>
      <c r="T64" s="281"/>
      <c r="U64" s="262">
        <f>SUM(U51:U62)</f>
        <v>50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officiels'!H65,E!E65='Résultats officiels'!E65,'Résultats officiels'!F65=E!F65),1,""))</f>
        <v/>
      </c>
      <c r="D65" s="68" t="s">
        <v>132</v>
      </c>
      <c r="E65" s="217">
        <v>1</v>
      </c>
      <c r="F65" s="217">
        <v>1</v>
      </c>
      <c r="G65" s="73" t="s">
        <v>133</v>
      </c>
      <c r="H65" s="95">
        <f t="shared" si="0"/>
        <v>3</v>
      </c>
      <c r="I65" s="101">
        <f>AI65</f>
        <v>1</v>
      </c>
      <c r="J65" s="122" t="str">
        <f>INDEX(AM65:AM68,MATCH(AK65,$AL65:$AL68,0))</f>
        <v>Pologne</v>
      </c>
      <c r="K65" s="103">
        <f>INDEX(AN65:AN68,MATCH(AK65,$AL65:$AL68,0))</f>
        <v>7</v>
      </c>
      <c r="L65" s="104">
        <f>INDEX(AO65:AO68,MATCH(AK65,$AL65:$AL68,0))</f>
        <v>5</v>
      </c>
      <c r="M65" s="103">
        <f>INDEX(AP65:AP68,MATCH(AK65,$AL65:$AL68,0))</f>
        <v>2</v>
      </c>
      <c r="N65" s="123">
        <f>INDEX(AQ65:AQ68,MATCH(AK65,$AL65:$AL68,0))</f>
        <v>3</v>
      </c>
      <c r="O65" s="95"/>
      <c r="P65" s="172"/>
      <c r="Q65" s="172"/>
      <c r="R65" s="172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0.9700000000000002</v>
      </c>
      <c r="AL65" s="44">
        <f>SUM(BD65:BG65)+2.45</f>
        <v>1.9500000000000002</v>
      </c>
      <c r="AM65" s="45" t="str">
        <f>D64</f>
        <v>Colombie</v>
      </c>
      <c r="AN65" s="46">
        <f>SUM(AR65:AU65)</f>
        <v>4</v>
      </c>
      <c r="AO65" s="47">
        <f>E64+E66+F68</f>
        <v>2</v>
      </c>
      <c r="AP65" s="46">
        <f>F64+F66+E68</f>
        <v>2</v>
      </c>
      <c r="AQ65" s="48">
        <f>AO65-AP65</f>
        <v>0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0</v>
      </c>
      <c r="AU65" s="46">
        <f>IF(ISBLANK(F68),0,IF(F68&gt;E68,3,IF(F68=E68,1,0)))</f>
        <v>1</v>
      </c>
      <c r="AV65" s="47" t="s">
        <v>73</v>
      </c>
      <c r="AW65" s="46" t="b">
        <f>(10*(AQ65-AQ66)+AO65-AO66&gt;0)</f>
        <v>1</v>
      </c>
      <c r="AX65" s="46" t="b">
        <f>10*(AQ65-AQ67)+AO65-AO67&gt;0</f>
        <v>0</v>
      </c>
      <c r="AY65" s="48" t="b">
        <f>10*(AQ65-AQ68)+AO65-AO68&gt;0</f>
        <v>0</v>
      </c>
      <c r="AZ65" s="47">
        <f>10000*(AS65+AT65)+(E66-F66+E64-F64)*100+(E66+E64)</f>
        <v>30002</v>
      </c>
      <c r="BA65" s="46">
        <f>10000*(AS65+AU65)+(E64-F64+F68-E68)*100+(E64+F68)</f>
        <v>40102</v>
      </c>
      <c r="BB65" s="46">
        <f>10000*(AT65+AU65)+(F68-E68+E66-F66)*100+(F68+E66)</f>
        <v>9900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officiels'!H66,E!E66='Résultats officiels'!E66,'Résultats officiels'!F66=E!F66),1,""))</f>
        <v/>
      </c>
      <c r="D66" s="68" t="str">
        <f>D64</f>
        <v>Colombie</v>
      </c>
      <c r="E66" s="217">
        <v>0</v>
      </c>
      <c r="F66" s="217">
        <v>1</v>
      </c>
      <c r="G66" s="73" t="str">
        <f>D65</f>
        <v>Pologne</v>
      </c>
      <c r="H66" s="95">
        <f t="shared" si="0"/>
        <v>2</v>
      </c>
      <c r="I66" s="106">
        <f>AI66</f>
        <v>2</v>
      </c>
      <c r="J66" s="124" t="str">
        <f>INDEX(AM65:AM68,MATCH(AK66,$AL65:$AL68,0))</f>
        <v>Colombie</v>
      </c>
      <c r="K66" s="108">
        <f>INDEX(AN65:AN68,MATCH(AK66,$AL65:$AL68,0))</f>
        <v>4</v>
      </c>
      <c r="L66" s="109">
        <f>INDEX(AO65:AO68,MATCH(AK66,$AL65:$AL68,0))</f>
        <v>2</v>
      </c>
      <c r="M66" s="108">
        <f>INDEX(AP65:AP68,MATCH(AK66,$AL65:$AL68,0))</f>
        <v>2</v>
      </c>
      <c r="N66" s="110">
        <f>INDEX(AQ65:AQ68,MATCH(AK66,$AL65:$AL68,0))</f>
        <v>0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1.9500000000000002</v>
      </c>
      <c r="AL66" s="52">
        <f>SUM(BD66:BG66)+2.46</f>
        <v>3.96</v>
      </c>
      <c r="AM66" s="45" t="str">
        <f>G64</f>
        <v>Japon</v>
      </c>
      <c r="AN66" s="46">
        <f>SUM(AR66:AU66)</f>
        <v>1</v>
      </c>
      <c r="AO66" s="47">
        <f>F64+F67+E69</f>
        <v>3</v>
      </c>
      <c r="AP66" s="46">
        <f>E64+E67+F69</f>
        <v>6</v>
      </c>
      <c r="AQ66" s="48">
        <f>AO66-AP66</f>
        <v>-3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1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-298</v>
      </c>
      <c r="BA66" s="46">
        <f>10000*(AR66+AU66)+(F64-E64+F67-E67)*100+(F64+F67)</f>
        <v>9902</v>
      </c>
      <c r="BB66" s="46" t="s">
        <v>73</v>
      </c>
      <c r="BC66" s="48">
        <f>10000*(AT66+AU66)+(F67-E67+E69-F69)*100+(F67+E69)</f>
        <v>9802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>
        <f>IF(H67=0,"",IF(H67='Résultats officiels'!H67,1,""))</f>
        <v>1</v>
      </c>
      <c r="C67" s="75" t="str">
        <f>IF(H67=0,"",IF(AND(H67='Résultats officiels'!H67,E!E67='Résultats officiels'!E67,'Résultats officiels'!F67=E!F67),1,""))</f>
        <v/>
      </c>
      <c r="D67" s="68" t="str">
        <f>G65</f>
        <v>Sénégal</v>
      </c>
      <c r="E67" s="217">
        <v>1</v>
      </c>
      <c r="F67" s="217">
        <v>1</v>
      </c>
      <c r="G67" s="73" t="str">
        <f>G64</f>
        <v>Japon</v>
      </c>
      <c r="H67" s="95">
        <f t="shared" si="0"/>
        <v>3</v>
      </c>
      <c r="I67" s="106">
        <f>AI67</f>
        <v>3</v>
      </c>
      <c r="J67" s="68" t="str">
        <f>INDEX(AM65:AM68,MATCH(AK67,$AL65:$AL68,0))</f>
        <v>Sénégal</v>
      </c>
      <c r="K67" s="111">
        <f>INDEX(AN65:AN68,MATCH(AK67,$AL65:$AL68,0))</f>
        <v>3</v>
      </c>
      <c r="L67" s="112">
        <f>INDEX(AO65:AO68,MATCH(AK67,$AL65:$AL68,0))</f>
        <v>2</v>
      </c>
      <c r="M67" s="111">
        <f>INDEX(AP65:AP68,MATCH(AK67,$AL65:$AL68,0))</f>
        <v>2</v>
      </c>
      <c r="N67" s="113">
        <f>INDEX(AQ65:AQ68,MATCH(AK67,$AL65:$AL68,0))</f>
        <v>0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2.98</v>
      </c>
      <c r="AL67" s="52">
        <f>SUM(BD67:BG67)+2.47</f>
        <v>0.9700000000000002</v>
      </c>
      <c r="AM67" s="45" t="str">
        <f>D65</f>
        <v>Pologne</v>
      </c>
      <c r="AN67" s="46">
        <f>SUM(AR67:AU67)</f>
        <v>7</v>
      </c>
      <c r="AO67" s="47">
        <f>E65+F66+F69</f>
        <v>5</v>
      </c>
      <c r="AP67" s="46">
        <f>F65+E66+E69</f>
        <v>2</v>
      </c>
      <c r="AQ67" s="48">
        <f>AO67-AP67</f>
        <v>3</v>
      </c>
      <c r="AR67" s="46">
        <f>IF(ISBLANK(F66),0,IF(AT65=3,0,IF(AT65=1,1,3)))</f>
        <v>3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1</v>
      </c>
      <c r="AV67" s="47" t="b">
        <f>10*(AQ65-AQ67)+AO65-AO67&lt;0</f>
        <v>1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60304</v>
      </c>
      <c r="BA67" s="46" t="s">
        <v>73</v>
      </c>
      <c r="BB67" s="46">
        <f>10000*(AR67+AU67)+(E65-F65+F66-E66)*100+(E65+F66)</f>
        <v>40102</v>
      </c>
      <c r="BC67" s="48">
        <f>10000*(AS67+AU67)+(E65-F65+F69-E69)*100+(E65+F69)</f>
        <v>40204</v>
      </c>
      <c r="BD67" s="53">
        <f>-BF65</f>
        <v>-0.5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 t="str">
        <f>IF(H68=0,"",IF(H68='Résultats officiels'!H68,1,""))</f>
        <v/>
      </c>
      <c r="C68" s="75" t="str">
        <f>IF(H68=0,"",IF(AND(H68='Résultats officiels'!H68,E!E68='Résultats officiels'!E68,'Résultats officiels'!F68=E!F68),1,""))</f>
        <v/>
      </c>
      <c r="D68" s="68" t="str">
        <f>G65</f>
        <v>Sénégal</v>
      </c>
      <c r="E68" s="217">
        <v>0</v>
      </c>
      <c r="F68" s="217">
        <v>0</v>
      </c>
      <c r="G68" s="73" t="str">
        <f>D64</f>
        <v>Colombie</v>
      </c>
      <c r="H68" s="95">
        <f t="shared" si="0"/>
        <v>3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1</v>
      </c>
      <c r="L68" s="116">
        <f>INDEX(AO65:AO68,MATCH(AK68,$AL65:$AL68,0))</f>
        <v>3</v>
      </c>
      <c r="M68" s="115">
        <f>INDEX(AP65:AP68,MATCH(AK68,$AL65:$AL68,0))</f>
        <v>6</v>
      </c>
      <c r="N68" s="117">
        <f>INDEX(AQ65:AQ68,MATCH(AK68,$AL65:$AL68,0))</f>
        <v>-3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2.98</v>
      </c>
      <c r="AM68" s="57" t="str">
        <f>G65</f>
        <v>Sénégal</v>
      </c>
      <c r="AN68" s="51">
        <f>SUM(AR68:AU68)</f>
        <v>3</v>
      </c>
      <c r="AO68" s="58">
        <f>F65+E67+E68</f>
        <v>2</v>
      </c>
      <c r="AP68" s="51">
        <f>E65+F67+F68</f>
        <v>2</v>
      </c>
      <c r="AQ68" s="59">
        <f>AO68-AP68</f>
        <v>0</v>
      </c>
      <c r="AR68" s="51">
        <f>IF(ISBLANK(E68),0,IF(AU65=3,0,IF(AU65=1,1,3)))</f>
        <v>1</v>
      </c>
      <c r="AS68" s="51">
        <f>IF(ISBLANK(E67),0,IF(AU66=3,0,IF(AU66=1,1,3)))</f>
        <v>1</v>
      </c>
      <c r="AT68" s="51">
        <f>IF(ISBLANK(F65),0,IF(AU67=3,0,IF(AU67=1,1,3)))</f>
        <v>1</v>
      </c>
      <c r="AU68" s="51" t="s">
        <v>73</v>
      </c>
      <c r="AV68" s="58" t="b">
        <f>10*(AQ65-AQ68)+AO65-AO68&lt;0</f>
        <v>0</v>
      </c>
      <c r="AW68" s="51" t="b">
        <f>10*(AQ66-AQ68)+AO66-AO68&lt;0</f>
        <v>1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20001</v>
      </c>
      <c r="BB68" s="51">
        <f>10000*(AR68+AT68)+(E68-F68+F65-E65)*100+(E68+F65)</f>
        <v>20001</v>
      </c>
      <c r="BC68" s="59">
        <f>10000*(AS68+AT68)+(E67-F67+F65-E65)*100+(E67+F65)</f>
        <v>20002</v>
      </c>
      <c r="BD68" s="60">
        <f>-BG65</f>
        <v>0.5</v>
      </c>
      <c r="BE68" s="61">
        <f>-BG66</f>
        <v>-0.5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 t="str">
        <f>IF(H69=0,"",IF(AND(H69='Résultats officiels'!H69,E!E69='Résultats officiels'!E69,'Résultats officiels'!F69=E!F69),1,""))</f>
        <v/>
      </c>
      <c r="D69" s="71" t="str">
        <f>G64</f>
        <v>Japon</v>
      </c>
      <c r="E69" s="217">
        <v>1</v>
      </c>
      <c r="F69" s="217">
        <v>3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71"/>
      <c r="L69" s="171"/>
      <c r="M69" s="171"/>
      <c r="N69" s="171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D3:F3"/>
    <mergeCell ref="G3:W4"/>
    <mergeCell ref="U2:X2"/>
    <mergeCell ref="B4:B5"/>
    <mergeCell ref="C4:C5"/>
    <mergeCell ref="S7:V7"/>
    <mergeCell ref="Y13:AA19"/>
    <mergeCell ref="O14:P15"/>
    <mergeCell ref="S14:S15"/>
    <mergeCell ref="T14:T15"/>
    <mergeCell ref="O16:P17"/>
    <mergeCell ref="O12:P13"/>
    <mergeCell ref="S12:S13"/>
    <mergeCell ref="T12:T13"/>
    <mergeCell ref="S16:S17"/>
    <mergeCell ref="T16:T17"/>
    <mergeCell ref="O18:P19"/>
    <mergeCell ref="S18:S19"/>
    <mergeCell ref="T18:T19"/>
    <mergeCell ref="Y7:AA12"/>
    <mergeCell ref="O8:P9"/>
    <mergeCell ref="S8:S9"/>
    <mergeCell ref="Y20:AA23"/>
    <mergeCell ref="O22:P23"/>
    <mergeCell ref="S22:S23"/>
    <mergeCell ref="T22:T23"/>
    <mergeCell ref="T8:T9"/>
    <mergeCell ref="O10:P11"/>
    <mergeCell ref="S10:S11"/>
    <mergeCell ref="T10:T11"/>
    <mergeCell ref="O24:P25"/>
    <mergeCell ref="S25:V25"/>
    <mergeCell ref="O20:P21"/>
    <mergeCell ref="S20:S21"/>
    <mergeCell ref="T20:T21"/>
    <mergeCell ref="O26:P27"/>
    <mergeCell ref="S26:S27"/>
    <mergeCell ref="T26:T27"/>
    <mergeCell ref="O28:P29"/>
    <mergeCell ref="S28:S29"/>
    <mergeCell ref="T28:T29"/>
    <mergeCell ref="O30:P31"/>
    <mergeCell ref="S30:S31"/>
    <mergeCell ref="T30:T31"/>
    <mergeCell ref="O32:P33"/>
    <mergeCell ref="S32:S33"/>
    <mergeCell ref="T32:T33"/>
    <mergeCell ref="Q47:R47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Q46:R46"/>
    <mergeCell ref="S43:S44"/>
    <mergeCell ref="T43:T44"/>
    <mergeCell ref="Y43:Y44"/>
    <mergeCell ref="Z43:Z44"/>
    <mergeCell ref="Y46:Z47"/>
    <mergeCell ref="Y50:Z51"/>
    <mergeCell ref="AA46:AA47"/>
    <mergeCell ref="Y48:Z49"/>
    <mergeCell ref="AA48:AA49"/>
    <mergeCell ref="S49:X49"/>
    <mergeCell ref="AA50:AA51"/>
    <mergeCell ref="S53:T54"/>
    <mergeCell ref="U53:U54"/>
    <mergeCell ref="S46:T47"/>
    <mergeCell ref="U46:U47"/>
    <mergeCell ref="U64:U65"/>
    <mergeCell ref="S51:T52"/>
    <mergeCell ref="U51:U52"/>
    <mergeCell ref="S50:X50"/>
    <mergeCell ref="V64:X65"/>
    <mergeCell ref="S55:T56"/>
    <mergeCell ref="U55:U56"/>
    <mergeCell ref="S61:T62"/>
    <mergeCell ref="U61:U62"/>
    <mergeCell ref="S63:U63"/>
    <mergeCell ref="S64:T65"/>
    <mergeCell ref="Y56:AC57"/>
    <mergeCell ref="S57:T58"/>
    <mergeCell ref="U57:U58"/>
    <mergeCell ref="V58:X60"/>
    <mergeCell ref="S59:T60"/>
    <mergeCell ref="U59:U60"/>
  </mergeCells>
  <conditionalFormatting sqref="U8 U10 U12 U14 U16 U18 U20 U22 U26 U28 U30 U32 U36 U38 U43">
    <cfRule type="expression" dxfId="354" priority="7" stopIfTrue="1">
      <formula>100*$V8+$W8&gt;100*$V9+$W9</formula>
    </cfRule>
  </conditionalFormatting>
  <conditionalFormatting sqref="U9 U11 U13 U15 U17 U19 U21 U23 U27 U29 U31 U33 U37 U39 U44">
    <cfRule type="expression" dxfId="353" priority="6" stopIfTrue="1">
      <formula>100*$V9+$W9&gt;100*$V8+$W8</formula>
    </cfRule>
  </conditionalFormatting>
  <conditionalFormatting sqref="AA43">
    <cfRule type="expression" dxfId="352" priority="5" stopIfTrue="1">
      <formula>100*$AB43+$AC43&gt;100*$AB44+$AC44</formula>
    </cfRule>
  </conditionalFormatting>
  <conditionalFormatting sqref="AA44">
    <cfRule type="expression" dxfId="351" priority="4" stopIfTrue="1">
      <formula>100*$AB44+$AC44&gt;100*$AB43+$AC43</formula>
    </cfRule>
  </conditionalFormatting>
  <conditionalFormatting sqref="J35:N35 J43:N43 J11:N11 J27:N27 J19:N19 J51:N51 J59:N59 J67:N67">
    <cfRule type="expression" dxfId="350" priority="3" stopIfTrue="1">
      <formula>OR($I11&lt;3)</formula>
    </cfRule>
  </conditionalFormatting>
  <conditionalFormatting sqref="J36:N36 J44:N44 J12:N12 J28:N28 J20:N20 J52:N52 J60:N60 J68:N68">
    <cfRule type="expression" dxfId="349" priority="2" stopIfTrue="1">
      <formula>$I12&lt;3</formula>
    </cfRule>
  </conditionalFormatting>
  <conditionalFormatting sqref="U46:U47 AA46:AA51">
    <cfRule type="cellIs" dxfId="348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138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-2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 t="str">
        <f>IF(H8=0,"",IF(H8='Résultats officiels'!H8,1,""))</f>
        <v/>
      </c>
      <c r="C8" s="70" t="str">
        <f>IF(H8=0,"",IF(AND(H8='Résultats officiels'!H8,F!E8='Résultats officiels'!E8,'Résultats officiels'!F8=F!F8),1,""))</f>
        <v/>
      </c>
      <c r="D8" s="67" t="s">
        <v>104</v>
      </c>
      <c r="E8" s="217">
        <v>1</v>
      </c>
      <c r="F8" s="217">
        <v>2</v>
      </c>
      <c r="G8" s="72" t="s">
        <v>123</v>
      </c>
      <c r="H8" s="95">
        <f>IF(E8="",0,IF(F8="",0,IF(E8&gt;F8,1,IF(E8&lt;F8,2,IF(E8=F8,3)))))</f>
        <v>2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1</v>
      </c>
      <c r="P8" s="293"/>
      <c r="Q8" s="97" t="str">
        <f>IF(AND('Résultats officiels'!O8&gt;0,U8='Résultats officiels'!U8),"E",IF(AND('Résultats officiels'!O12&gt;0,'Résultats officiels'!U13=F!U8),"E",""))</f>
        <v>E</v>
      </c>
      <c r="R8" s="98" t="str">
        <f>IF('Résultats officiels'!O8=0,"",IF(AND(U8='Résultats officiels'!U8,F!U9='Résultats officiels'!U9),"A",""))</f>
        <v>A</v>
      </c>
      <c r="S8" s="286">
        <f>IF(O8=0,"",IF(AND(R8="A",O8='Résultats officiels'!O8),1,IF(AND(F!R9="A",F!O8='Résultats officiels'!O12),1,"")))</f>
        <v>1</v>
      </c>
      <c r="T8" s="287">
        <f>IF(O8=0,"",IF(AND(R8="A",O8='Résultats officiels'!O8,V8='Résultats officiels'!V8,'Résultats officiels'!V9=F!V9),1,IF(AND(F!R9="A",F!O8='Résultats officiels'!O12,F!V8='Résultats officiels'!V13,'Résultats officiels'!V12=F!V9),1,"")))</f>
        <v>1</v>
      </c>
      <c r="U8" s="99" t="str">
        <f>IF(OR(I10&lt;2),"A1",T(J9))</f>
        <v>Uruguay</v>
      </c>
      <c r="V8" s="218">
        <v>2</v>
      </c>
      <c r="W8" s="12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>
        <f>IF(H9=0,"",IF(AND(H9='Résultats officiels'!H9,F!E9='Résultats officiels'!E9,'Résultats officiels'!F9=F!F9),1,""))</f>
        <v>1</v>
      </c>
      <c r="D9" s="68" t="s">
        <v>122</v>
      </c>
      <c r="E9" s="217">
        <v>0</v>
      </c>
      <c r="F9" s="217">
        <v>1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Uruguay</v>
      </c>
      <c r="K9" s="103">
        <f>INDEX(AN9:AN12,MATCH(AK9,$AL9:$AL12,0))</f>
        <v>9</v>
      </c>
      <c r="L9" s="104">
        <f>INDEX(AO9:AO12,MATCH(AK9,$AL9:$AL12,0))</f>
        <v>6</v>
      </c>
      <c r="M9" s="103">
        <f>INDEX(AP9:AP12,MATCH(AK9,$AL9:$AL12,0))</f>
        <v>1</v>
      </c>
      <c r="N9" s="105">
        <f>INDEX(AQ9:AQ12,MATCH(AK9,$AL9:$AL12,0))</f>
        <v>5</v>
      </c>
      <c r="O9" s="293"/>
      <c r="P9" s="293"/>
      <c r="Q9" s="97" t="str">
        <f>IF(AND('Résultats officiels'!O8&gt;0,U9='Résultats officiels'!U9),"E",IF(AND('Résultats officiels'!O12&gt;0,'Résultats officiels'!U12=F!U9),"E",""))</f>
        <v>E</v>
      </c>
      <c r="R9" s="98" t="str">
        <f>IF('Résultats officiels'!O12=0,"",IF(AND(U8='Résultats officiels'!U13,'Résultats officiels'!U12=F!U9),"A",""))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1</v>
      </c>
      <c r="W9" s="12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0.98</v>
      </c>
      <c r="AL9" s="20">
        <f>SUM(BD9:BG9)+2.45</f>
        <v>3.95</v>
      </c>
      <c r="AM9" s="21" t="str">
        <f>D8</f>
        <v>Russie</v>
      </c>
      <c r="AN9" s="22">
        <f>SUM(AR9:AU9)</f>
        <v>0</v>
      </c>
      <c r="AO9" s="23">
        <f>E8+E10+F12</f>
        <v>2</v>
      </c>
      <c r="AP9" s="22">
        <f>F8+F10+E12</f>
        <v>6</v>
      </c>
      <c r="AQ9" s="24">
        <f>AO9-AP9</f>
        <v>-4</v>
      </c>
      <c r="AR9" s="22" t="s">
        <v>73</v>
      </c>
      <c r="AS9" s="22">
        <f>IF(ISBLANK(E8),0,IF(E8&gt;F8,3,IF(E8=F8,1,0)))</f>
        <v>0</v>
      </c>
      <c r="AT9" s="22">
        <f>IF(ISBLANK(E10),0,IF(E10&gt;F10,3,IF(E10=F10,1,0)))</f>
        <v>0</v>
      </c>
      <c r="AU9" s="22">
        <f>IF(ISBLANK(F12),0,IF(F12&gt;E12,3,IF(F12=E12,1,0)))</f>
        <v>0</v>
      </c>
      <c r="AV9" s="23" t="s">
        <v>73</v>
      </c>
      <c r="AW9" s="22" t="b">
        <f>(10*(AQ9-AQ10)+AO9-AO10&gt;0)</f>
        <v>0</v>
      </c>
      <c r="AX9" s="22" t="b">
        <f>10*(AQ9-AQ11)+AO9-AO11&gt;0</f>
        <v>0</v>
      </c>
      <c r="AY9" s="24" t="b">
        <f>10*(AQ9-AQ12)+AO9-AO12&gt;0</f>
        <v>0</v>
      </c>
      <c r="AZ9" s="23">
        <f>10000*(AS9+AT9)+(E10-F10+E8-F8)*100+(E10+E8)</f>
        <v>-199</v>
      </c>
      <c r="BA9" s="22">
        <f>10000*(AS9+AU9)+(E8-F8+F12-E12)*100+(E8+F12)</f>
        <v>-298</v>
      </c>
      <c r="BB9" s="22">
        <f>10000*(AT9+AU9)+(E10-F10+F12-E12)*100+(E10+F12)</f>
        <v>-299</v>
      </c>
      <c r="BC9" s="24" t="s">
        <v>73</v>
      </c>
      <c r="BD9" s="23" t="s">
        <v>73</v>
      </c>
      <c r="BE9" s="25">
        <f>IF($AN9&gt;$AN10,-0.5,IF($AN10&gt;$AN9,0.5,IF(AW9,-0.5,IF(AV10,0.5,BU9))))</f>
        <v>0.5</v>
      </c>
      <c r="BF9" s="25">
        <f>IF($AN9&gt;$AN11,-0.5,IF($AN11&gt;$AN9,0.5,IF(AX9,-0.5,IF(AV11,0.5,BV9))))</f>
        <v>0.5</v>
      </c>
      <c r="BG9" s="26">
        <f>IF($AN9&gt;$AN12,-0.5,IF($AN12&gt;$AN9,0.5,IF(AY9,-0.5,IF(AV12,0.5,BW9))))</f>
        <v>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 t="str">
        <f>IF(H10=0,"",IF(H10='Résultats officiels'!H10,1,""))</f>
        <v/>
      </c>
      <c r="C10" s="70" t="str">
        <f>IF(H10=0,"",IF(AND(H10='Résultats officiels'!H10,F!E10='Résultats officiels'!E10,'Résultats officiels'!F10=F!F10),1,""))</f>
        <v/>
      </c>
      <c r="D10" s="68" t="str">
        <f>D8</f>
        <v>Russie</v>
      </c>
      <c r="E10" s="217">
        <v>0</v>
      </c>
      <c r="F10" s="217">
        <v>1</v>
      </c>
      <c r="G10" s="73" t="str">
        <f>D9</f>
        <v>Egypte</v>
      </c>
      <c r="H10" s="95">
        <f t="shared" si="0"/>
        <v>2</v>
      </c>
      <c r="I10" s="106">
        <f>AI10</f>
        <v>2</v>
      </c>
      <c r="J10" s="107" t="str">
        <f>INDEX(AM9:AM12,MATCH(AK10,$AL9:$AL12,0))</f>
        <v>Egypte</v>
      </c>
      <c r="K10" s="108">
        <f>INDEX(AN9:AN12,MATCH(AK10,$AL9:$AL12,0))</f>
        <v>4</v>
      </c>
      <c r="L10" s="109">
        <f>INDEX(AO9:AO12,MATCH(AK10,$AL9:$AL12,0))</f>
        <v>2</v>
      </c>
      <c r="M10" s="108">
        <f>INDEX(AP9:AP12,MATCH(AK10,$AL9:$AL12,0))</f>
        <v>2</v>
      </c>
      <c r="N10" s="110">
        <f>INDEX(AQ9:AQ12,MATCH(AK10,$AL9:$AL12,0))</f>
        <v>0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1</v>
      </c>
      <c r="P10" s="293"/>
      <c r="Q10" s="97" t="str">
        <f>IF(AND('Résultats officiels'!O10&gt;0,U10='Résultats officiels'!U10),"E",IF(AND('Résultats officiels'!O14&gt;0,'Résultats officiels'!U15=F!U10),"E",""))</f>
        <v>E</v>
      </c>
      <c r="R10" s="98" t="str">
        <f>IF('Résultats officiels'!O10=0,"",IF(AND(U10='Résultats officiels'!U10,U11='Résultats officiels'!U11),"A",""))</f>
        <v>A</v>
      </c>
      <c r="S10" s="286">
        <f>IF(O10=0,"",IF(AND(R10="A",O10='Résultats officiels'!O10),1,IF(AND(F!R11="A",F!O10='Résultats officiels'!O14),1,"")))</f>
        <v>1</v>
      </c>
      <c r="T10" s="310" t="str">
        <f>IF(O10=0,"",IF(AND(R10="A",O10='Résultats officiels'!O10,V10='Résultats officiels'!V10,'Résultats officiels'!V11=F!V11),1,IF(AND(F!R11="A",F!O10='Résultats officiels'!O14,F!V10='Résultats officiels'!V15,'Résultats officiels'!V14=F!V11),1,"")))</f>
        <v/>
      </c>
      <c r="U10" s="99" t="str">
        <f>IF(OR(I26&lt;2),"C1",T(J25))</f>
        <v>France</v>
      </c>
      <c r="V10" s="218">
        <v>3</v>
      </c>
      <c r="W10" s="12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1.9700000000000002</v>
      </c>
      <c r="AL10" s="28">
        <f>SUM(BD10:BG10)+2.46</f>
        <v>2.96</v>
      </c>
      <c r="AM10" s="21" t="str">
        <f>G8</f>
        <v>Arabie Saoudite</v>
      </c>
      <c r="AN10" s="22">
        <f>SUM(AR10:AU10)</f>
        <v>4</v>
      </c>
      <c r="AO10" s="23">
        <f>F8+F11+E13</f>
        <v>3</v>
      </c>
      <c r="AP10" s="22">
        <f>E8+E11+F13</f>
        <v>4</v>
      </c>
      <c r="AQ10" s="24">
        <f>AO10-AP10</f>
        <v>-1</v>
      </c>
      <c r="AR10" s="22">
        <f>IF(ISBLANK(F8),0,IF(AS9=3,0,IF(AS9=1,1,3)))</f>
        <v>3</v>
      </c>
      <c r="AS10" s="22" t="s">
        <v>73</v>
      </c>
      <c r="AT10" s="22">
        <f>IF(ISBLANK(E13),0,IF(AS11=3,0,IF(AS11=1,1,3)))</f>
        <v>1</v>
      </c>
      <c r="AU10" s="22">
        <f>IF(ISBLANK(F11),0,IF(F11&gt;E11,3,IF(F11=E11,1,0)))</f>
        <v>0</v>
      </c>
      <c r="AV10" s="23" t="b">
        <f>(10*(AQ9-AQ10)+AO9-AO10&lt;0)</f>
        <v>1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40103</v>
      </c>
      <c r="BA10" s="22">
        <f>10000*(AR10+AU10)+(F8-E8+F11-E11)*100+(F8+F11)</f>
        <v>29902</v>
      </c>
      <c r="BB10" s="22" t="s">
        <v>73</v>
      </c>
      <c r="BC10" s="24">
        <f>10000*(AT10+AU10)+(F11-E11+E13-F13)*100+(F11+E13)</f>
        <v>9801</v>
      </c>
      <c r="BD10" s="29">
        <f>-BE9</f>
        <v>-0.5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officiels'!H11,F!E11='Résultats officiels'!E11,'Résultats officiels'!F11=F!F11),1,""))</f>
        <v/>
      </c>
      <c r="D11" s="68" t="str">
        <f>G9</f>
        <v>Uruguay</v>
      </c>
      <c r="E11" s="217">
        <v>2</v>
      </c>
      <c r="F11" s="217">
        <v>0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Arabie Saoudite</v>
      </c>
      <c r="K11" s="111">
        <f>INDEX(AN9:AN12,MATCH(AK11,$AL9:$AL12,0))</f>
        <v>4</v>
      </c>
      <c r="L11" s="112">
        <f>INDEX(AO9:AO12,MATCH(AK11,$AL9:$AL12,0))</f>
        <v>3</v>
      </c>
      <c r="M11" s="111">
        <f>INDEX(AP9:AP12,MATCH(AK11,$AL9:$AL12,0))</f>
        <v>4</v>
      </c>
      <c r="N11" s="113">
        <f>INDEX(AQ9:AQ12,MATCH(AK11,$AL9:$AL12,0))</f>
        <v>-1</v>
      </c>
      <c r="O11" s="293"/>
      <c r="P11" s="293"/>
      <c r="Q11" s="97" t="str">
        <f>IF(AND('Résultats officiels'!O10&gt;0,U11='Résultats officiels'!U11),"E",IF(AND('Résultats officiels'!O14&gt;0,'Résultats officiels'!U14=F!U11),"E",""))</f>
        <v>E</v>
      </c>
      <c r="R11" s="98" t="str">
        <f>IF('Résultats officiels'!O14=0,"",IF(AND(U10='Résultats officiels'!U15,'Résultats officiels'!U14=F!U11),"A",""))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Argentine</v>
      </c>
      <c r="V11" s="219">
        <v>1</v>
      </c>
      <c r="W11" s="12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2.96</v>
      </c>
      <c r="AL11" s="28">
        <f>SUM(BD11:BG11)+2.47</f>
        <v>1.9700000000000002</v>
      </c>
      <c r="AM11" s="21" t="str">
        <f>D9</f>
        <v>Egypte</v>
      </c>
      <c r="AN11" s="22">
        <f>SUM(AR11:AU11)</f>
        <v>4</v>
      </c>
      <c r="AO11" s="23">
        <f>E9+F10+F13</f>
        <v>2</v>
      </c>
      <c r="AP11" s="22">
        <f>F9+E10+E13</f>
        <v>2</v>
      </c>
      <c r="AQ11" s="24">
        <f>AO11-AP11</f>
        <v>0</v>
      </c>
      <c r="AR11" s="22">
        <f>IF(ISBLANK(F10),0,IF(AT9=3,0,IF(AT9=1,1,3)))</f>
        <v>3</v>
      </c>
      <c r="AS11" s="22">
        <f>IF(ISBLANK(F13),0,IF(F13&gt;E13,3,IF(F13=E13,1,0)))</f>
        <v>1</v>
      </c>
      <c r="AT11" s="22" t="s">
        <v>73</v>
      </c>
      <c r="AU11" s="22">
        <f>IF(ISBLANK(E9),0,IF(E9&gt;F9,3,IF(E9=F9,1,0)))</f>
        <v>0</v>
      </c>
      <c r="AV11" s="23" t="b">
        <f>10*(AQ9-AQ11)+AO9-AO11&lt;0</f>
        <v>1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40102</v>
      </c>
      <c r="BA11" s="22" t="s">
        <v>73</v>
      </c>
      <c r="BB11" s="22">
        <f>10000*(AR11+AU11)+(E9-F9+F10-E10)*100+(E9+F10)</f>
        <v>30001</v>
      </c>
      <c r="BC11" s="24">
        <f>10000*(AS11+AU11)+(E9-F9+F13-E13)*100+(E9+F13)</f>
        <v>9901</v>
      </c>
      <c r="BD11" s="29">
        <f>-BF9</f>
        <v>-0.5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>
        <f>IF(H12=0,"",IF(H12='Résultats officiels'!H12,1,""))</f>
        <v>1</v>
      </c>
      <c r="C12" s="70" t="str">
        <f>IF(H12=0,"",IF(AND(H12='Résultats officiels'!H12,F!E12='Résultats officiels'!E12,'Résultats officiels'!F12=F!F12),1,""))</f>
        <v/>
      </c>
      <c r="D12" s="68" t="str">
        <f>G9</f>
        <v>Uruguay</v>
      </c>
      <c r="E12" s="217">
        <v>3</v>
      </c>
      <c r="F12" s="217">
        <v>1</v>
      </c>
      <c r="G12" s="73" t="str">
        <f>D8</f>
        <v>Russie</v>
      </c>
      <c r="H12" s="95">
        <f t="shared" si="0"/>
        <v>1</v>
      </c>
      <c r="I12" s="114">
        <f>AI12</f>
        <v>4</v>
      </c>
      <c r="J12" s="71" t="str">
        <f>INDEX(AM9:AM12,MATCH(AK12,$AL9:$AL12,0))</f>
        <v>Russie</v>
      </c>
      <c r="K12" s="115">
        <f>INDEX(AN9:AN12,MATCH(AK12,$AL9:$AL12,0))</f>
        <v>0</v>
      </c>
      <c r="L12" s="116">
        <f>INDEX(AO9:AO12,MATCH(AK12,$AL9:$AL12,0))</f>
        <v>2</v>
      </c>
      <c r="M12" s="115">
        <f>INDEX(AP9:AP12,MATCH(AK12,$AL9:$AL12,0))</f>
        <v>6</v>
      </c>
      <c r="N12" s="117">
        <f>INDEX(AQ9:AQ12,MATCH(AK12,$AL9:$AL12,0))</f>
        <v>-4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officiels'!U9=F!U12),"E",""))</f>
        <v>E</v>
      </c>
      <c r="R12" s="98" t="str">
        <f>IF('Résultats officiels'!O12=0,"",IF(AND(U12='Résultats officiels'!U12,'Résultats officiels'!U13=F!U13),"A",""))</f>
        <v/>
      </c>
      <c r="S12" s="286" t="str">
        <f>IF(O12=0,"",IF(AND(R12="A",O12='Résultats officiels'!O12),1,IF(AND(F!R13="A",F!O12='Résultats officiels'!O8),1,"")))</f>
        <v/>
      </c>
      <c r="T12" s="308" t="str">
        <f>IF(O12=0,"",IF(AND(R12="A",O12='Résultats officiels'!O12,V12='Résultats officiels'!V12,'Résultats officiels'!V13=F!V13),1,IF(AND(F!R13="A",F!O12='Résultats officiels'!O8,F!V12='Résultats officiels'!V9,'Résultats officiels'!V8=F!V13),1,"")))</f>
        <v/>
      </c>
      <c r="U12" s="99" t="str">
        <f>IF(OR(I18&lt;2),"B1",T(J17))</f>
        <v>Espagne</v>
      </c>
      <c r="V12" s="218">
        <v>2</v>
      </c>
      <c r="W12" s="12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3.95</v>
      </c>
      <c r="AL12" s="30">
        <f>SUM(BD12:BG12)+2.48</f>
        <v>0.98</v>
      </c>
      <c r="AM12" s="31" t="str">
        <f>G9</f>
        <v>Uruguay</v>
      </c>
      <c r="AN12" s="27">
        <f>SUM(AR12:AU12)</f>
        <v>9</v>
      </c>
      <c r="AO12" s="32">
        <f>F9+E11+E12</f>
        <v>6</v>
      </c>
      <c r="AP12" s="27">
        <f>E9+F11+F12</f>
        <v>1</v>
      </c>
      <c r="AQ12" s="33">
        <f>AO12-AP12</f>
        <v>5</v>
      </c>
      <c r="AR12" s="27">
        <f>IF(ISBLANK(E12),0,IF(AU9=3,0,IF(AU9=1,1,3)))</f>
        <v>3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1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60405</v>
      </c>
      <c r="BB12" s="27">
        <f>10000*(AR12+AT12)+(F9-E9+E12-F12)*100+(F9+E12)</f>
        <v>60304</v>
      </c>
      <c r="BC12" s="33">
        <f>10000*(AS12+AT12)+(E11-F11+F9-E9)*100+(E11+F9)</f>
        <v>60303</v>
      </c>
      <c r="BD12" s="34">
        <f>-BG9</f>
        <v>-0.5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officiels'!H13,F!E13='Résultats officiels'!E13,'Résultats officiels'!F13=F!F13),1,""))</f>
        <v/>
      </c>
      <c r="D13" s="71" t="str">
        <f>G8</f>
        <v>Arabie Saoudite</v>
      </c>
      <c r="E13" s="217">
        <v>1</v>
      </c>
      <c r="F13" s="217">
        <v>1</v>
      </c>
      <c r="G13" s="74" t="str">
        <f>D9</f>
        <v>Egypte</v>
      </c>
      <c r="H13" s="95">
        <f t="shared" si="0"/>
        <v>3</v>
      </c>
      <c r="I13" s="118"/>
      <c r="J13" s="119" t="str">
        <f>IF(OR(I11&lt;3,I10&lt;2),"TIRAGE AU SORT !!!"," ")</f>
        <v xml:space="preserve"> </v>
      </c>
      <c r="K13" s="171"/>
      <c r="L13" s="171"/>
      <c r="M13" s="171"/>
      <c r="N13" s="171"/>
      <c r="O13" s="293"/>
      <c r="P13" s="293"/>
      <c r="Q13" s="97" t="str">
        <f>IF(AND('Résultats officiels'!O12&gt;0,U13='Résultats officiels'!U13),"E",IF(AND('Résultats officiels'!O8&gt;0,'Résultats officiels'!U8=F!U13),"E",""))</f>
        <v/>
      </c>
      <c r="R13" s="98" t="str">
        <f>IF('Résultats officiels'!O8=0,"",IF(AND(U12='Résultats officiels'!U9,'Résultats officiels'!U8=F!U13),"A",""))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Egypte</v>
      </c>
      <c r="V13" s="219">
        <v>1</v>
      </c>
      <c r="W13" s="12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0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2</v>
      </c>
      <c r="P14" s="293"/>
      <c r="Q14" s="97" t="str">
        <f>IF(AND('Résultats officiels'!O14&gt;0,U14='Résultats officiels'!U14),"E",IF(AND('Résultats officiels'!O10&gt;0,'Résultats officiels'!U11=F!U14),"E",""))</f>
        <v>E</v>
      </c>
      <c r="R14" s="98" t="str">
        <f>IF('Résultats officiels'!O14=0,"",IF(AND(U14='Résultats officiels'!U14,'Résultats officiels'!U15=F!U15),"A",""))</f>
        <v>A</v>
      </c>
      <c r="S14" s="286" t="str">
        <f>IF(O14=0,"",IF(AND(R14="A",O14='Résultats officiels'!O14),1,IF(AND(F!R15="A",F!O14='Résultats officiels'!O10),1,"")))</f>
        <v/>
      </c>
      <c r="T14" s="308" t="str">
        <f>IF(O14=0,"",IF(AND(R14="A",O14='Résultats officiels'!O14,V14='Résultats officiels'!V14,'Résultats officiels'!V15=F!V15),1,IF(AND(F!R15="A",F!O14='Résultats officiels'!O10,F!V14='Résultats officiels'!V11,'Résultats officiels'!V10=F!V15),1,"")))</f>
        <v/>
      </c>
      <c r="U14" s="99" t="str">
        <f>IF(OR(I34&lt;2),"D1",T(J33))</f>
        <v>Croatie</v>
      </c>
      <c r="V14" s="218">
        <v>2</v>
      </c>
      <c r="W14" s="12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0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officiels'!U10=F!U15),"E",""))</f>
        <v>E</v>
      </c>
      <c r="R15" s="98" t="str">
        <f>IF('Résultats officiels'!O10=0,"",IF(AND(U15='Résultats officiels'!U10,'Résultats officiels'!U11=F!U14),"A",""))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19">
        <v>2</v>
      </c>
      <c r="W15" s="12">
        <v>1</v>
      </c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officiels'!H16,F!E16='Résultats officiels'!E16,'Résultats officiels'!F16=F!F16),1,""))</f>
        <v/>
      </c>
      <c r="D16" s="67" t="s">
        <v>124</v>
      </c>
      <c r="E16" s="217">
        <v>2</v>
      </c>
      <c r="F16" s="217">
        <v>2</v>
      </c>
      <c r="G16" s="72" t="s">
        <v>96</v>
      </c>
      <c r="H16" s="95">
        <f t="shared" si="0"/>
        <v>3</v>
      </c>
      <c r="I16" s="170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officiels'!U21=F!U16),"E",""))</f>
        <v>E</v>
      </c>
      <c r="R16" s="98" t="str">
        <f>IF('Résultats officiels'!O16=0,"",IF(AND(U16='Résultats officiels'!U16,'Résultats officiels'!U17=F!U17),"A",""))</f>
        <v/>
      </c>
      <c r="S16" s="286" t="str">
        <f>IF(O16=0,"",IF(AND(R16="A",O16='Résultats officiels'!O16),1,IF(AND(F!R17="A",F!O16='Résultats officiels'!O20),1,"")))</f>
        <v/>
      </c>
      <c r="T16" s="308" t="str">
        <f>IF(O16=0,"",IF(AND(R16="A",O16='Résultats officiels'!O16,V16='Résultats officiels'!V16,'Résultats officiels'!V17=F!V17),1,IF(AND(F!R17="A",F!O16='Résultats officiels'!O20,F!V16='Résultats officiels'!V21,'Résultats officiels'!V20=F!V17),1,"")))</f>
        <v/>
      </c>
      <c r="U16" s="121" t="str">
        <f>IF(OR(I42&lt;2),"E1",T(J41))</f>
        <v>Brésil</v>
      </c>
      <c r="V16" s="218">
        <v>3</v>
      </c>
      <c r="W16" s="12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officiels'!H17,F!E17='Résultats officiels'!E17,'Résultats officiels'!F17=F!F17),1,""))</f>
        <v/>
      </c>
      <c r="D17" s="68" t="s">
        <v>101</v>
      </c>
      <c r="E17" s="217">
        <v>1</v>
      </c>
      <c r="F17" s="217">
        <v>2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9</v>
      </c>
      <c r="L17" s="104">
        <f>INDEX(AO17:AO20,MATCH(AK17,$AL17:$AL20,0))</f>
        <v>9</v>
      </c>
      <c r="M17" s="103">
        <f>INDEX(AP17:AP20,MATCH(AK17,$AL17:$AL20,0))</f>
        <v>1</v>
      </c>
      <c r="N17" s="123">
        <f>INDEX(AQ17:AQ20,MATCH(AK17,$AL17:$AL20,0))</f>
        <v>8</v>
      </c>
      <c r="O17" s="293"/>
      <c r="P17" s="293"/>
      <c r="Q17" s="97" t="str">
        <f>IF(AND('Résultats officiels'!O16&gt;0,U17='Résultats officiels'!U17),"E",IF(AND('Résultats officiels'!O20&gt;0,'Résultats officiels'!U20=F!U17),"E",""))</f>
        <v>E</v>
      </c>
      <c r="R17" s="98" t="str">
        <f>IF('Résultats officiels'!O20=0,"",IF(AND(U16='Résultats officiels'!U21,'Résultats officiels'!U20=F!U17),"A",""))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Suède</v>
      </c>
      <c r="V17" s="219">
        <v>1</v>
      </c>
      <c r="W17" s="12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1</v>
      </c>
      <c r="AO17" s="23">
        <f>E16+E18+F20</f>
        <v>3</v>
      </c>
      <c r="AP17" s="22">
        <f>F16+F18+E20</f>
        <v>8</v>
      </c>
      <c r="AQ17" s="24">
        <f>AO17-AP17</f>
        <v>-5</v>
      </c>
      <c r="AR17" s="22" t="s">
        <v>73</v>
      </c>
      <c r="AS17" s="22">
        <f>IF(ISBLANK(E16),0,IF(E16&gt;F16,3,IF(E16=F16,1,0)))</f>
        <v>1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9803</v>
      </c>
      <c r="BA17" s="22">
        <f>10000*(AS17+AU17)+(E16-F16+F20-E20)*100+(E16+F20)</f>
        <v>9702</v>
      </c>
      <c r="BB17" s="22">
        <f>10000*(AT17+AU17)+(F20-E20+E18-F18)*100+(F20+E18)</f>
        <v>-499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officiels'!H18,F!E18='Résultats officiels'!E18,'Résultats officiels'!F18=F!F18),1,""))</f>
        <v/>
      </c>
      <c r="D18" s="68" t="str">
        <f>D16</f>
        <v>Maroc</v>
      </c>
      <c r="E18" s="217">
        <v>1</v>
      </c>
      <c r="F18" s="217">
        <v>3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6</v>
      </c>
      <c r="L18" s="109">
        <f>INDEX(AO17:AO20,MATCH(AK18,$AL17:$AL20,0))</f>
        <v>5</v>
      </c>
      <c r="M18" s="108">
        <f>INDEX(AP17:AP20,MATCH(AK18,$AL17:$AL20,0))</f>
        <v>3</v>
      </c>
      <c r="N18" s="110">
        <f>INDEX(AQ17:AQ20,MATCH(AK18,$AL17:$AL20,0))</f>
        <v>2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officiels'!U23=F!U18),"E",""))</f>
        <v>E</v>
      </c>
      <c r="R18" s="98" t="str">
        <f>IF('Résultats officiels'!O18=0,"",IF(AND(U18='Résultats officiels'!U18,'Résultats officiels'!U19=F!U19),"A",""))</f>
        <v/>
      </c>
      <c r="S18" s="286" t="str">
        <f>IF(O18=0,"",IF(AND(R18="A",O18='Résultats officiels'!O18),1,IF(AND(F!R19="A",F!O18='Résultats officiels'!O22),1,"")))</f>
        <v/>
      </c>
      <c r="T18" s="308" t="str">
        <f>IF(O18=0,"",IF(AND(R18="A",O18='Résultats officiels'!O18,V18='Résultats officiels'!V18,'Résultats officiels'!V19=F!V19),1,IF(AND(F!R19="A",F!O18='Résultats officiels'!O22,F!V18='Résultats officiels'!V23,'Résultats officiels'!V22=F!V19),1,"")))</f>
        <v/>
      </c>
      <c r="U18" s="121" t="str">
        <f>IF(OR(I58&lt;2),"G1",T(J57))</f>
        <v>Belgique</v>
      </c>
      <c r="V18" s="218">
        <v>2</v>
      </c>
      <c r="W18" s="12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1</v>
      </c>
      <c r="AO18" s="23">
        <f>F16+F19+E21</f>
        <v>2</v>
      </c>
      <c r="AP18" s="22">
        <f>E16+E19+F21</f>
        <v>7</v>
      </c>
      <c r="AQ18" s="24">
        <f>AO18-AP18</f>
        <v>-5</v>
      </c>
      <c r="AR18" s="22">
        <f>IF(ISBLANK(F16),0,IF(AS17=3,0,IF(AS17=1,1,3)))</f>
        <v>1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9902</v>
      </c>
      <c r="BA18" s="22">
        <f>10000*(AR18+AU18)+(F16-E16+F19-E19)*100+(F16+F19)</f>
        <v>9602</v>
      </c>
      <c r="BB18" s="22" t="s">
        <v>73</v>
      </c>
      <c r="BC18" s="24">
        <f>10000*(AT18+AU18)+(F19-E19+E21-F21)*100+(F19+E21)</f>
        <v>-500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officiels'!H19,F!E19='Résultats officiels'!E19,'Résultats officiels'!F19=F!F19),1,""))</f>
        <v/>
      </c>
      <c r="D19" s="68" t="str">
        <f>G17</f>
        <v>Espagne</v>
      </c>
      <c r="E19" s="217">
        <v>4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1</v>
      </c>
      <c r="L19" s="112">
        <f>INDEX(AO17:AO20,MATCH(AK19,$AL17:$AL20,0))</f>
        <v>3</v>
      </c>
      <c r="M19" s="111">
        <f>INDEX(AP17:AP20,MATCH(AK19,$AL17:$AL20,0))</f>
        <v>8</v>
      </c>
      <c r="N19" s="113">
        <f>INDEX(AQ17:AQ20,MATCH(AK19,$AL17:$AL20,0))</f>
        <v>-5</v>
      </c>
      <c r="O19" s="293"/>
      <c r="P19" s="293"/>
      <c r="Q19" s="97" t="str">
        <f>IF(AND('Résultats officiels'!O18&gt;0,U19='Résultats officiels'!U19),"E",IF(AND('Résultats officiels'!O22&gt;0,'Résultats officiels'!U22=F!U19),"E",""))</f>
        <v>E</v>
      </c>
      <c r="R19" s="98" t="str">
        <f>IF('Résultats officiels'!O22=0,"",IF(AND(U18='Résultats officiels'!U23,'Résultats officiels'!U22=F!U19),"A",""))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Colombie</v>
      </c>
      <c r="V19" s="219">
        <v>0</v>
      </c>
      <c r="W19" s="12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6</v>
      </c>
      <c r="AO19" s="23">
        <f>E17+F18+F21</f>
        <v>5</v>
      </c>
      <c r="AP19" s="22">
        <f>F17+E18+E21</f>
        <v>3</v>
      </c>
      <c r="AQ19" s="24">
        <f>AO19-AP19</f>
        <v>2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60304</v>
      </c>
      <c r="BA19" s="22" t="s">
        <v>73</v>
      </c>
      <c r="BB19" s="22">
        <f>10000*(AR19+AU19)+(E17-F17+F18-E18)*100+(E17+F18)</f>
        <v>30104</v>
      </c>
      <c r="BC19" s="24">
        <f>10000*(AS19+AU19)+(E17-F17+F21-E21)*100+(E17+F21)</f>
        <v>30002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officiels'!H20,F!E20='Résultats officiels'!E20,'Résultats officiels'!F20=F!F20),1,""))</f>
        <v/>
      </c>
      <c r="D20" s="68" t="str">
        <f>G17</f>
        <v>Espagne</v>
      </c>
      <c r="E20" s="217">
        <v>3</v>
      </c>
      <c r="F20" s="217">
        <v>0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1</v>
      </c>
      <c r="L20" s="116">
        <f>INDEX(AO17:AO20,MATCH(AK20,$AL17:$AL20,0))</f>
        <v>2</v>
      </c>
      <c r="M20" s="115">
        <f>INDEX(AP17:AP20,MATCH(AK20,$AL17:$AL20,0))</f>
        <v>7</v>
      </c>
      <c r="N20" s="117">
        <f>INDEX(AQ17:AQ20,MATCH(AK20,$AL17:$AL20,0))</f>
        <v>-5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officiels'!U17=F!U20),"E",""))</f>
        <v/>
      </c>
      <c r="R20" s="98" t="str">
        <f>IF('Résultats officiels'!O20=0,"",IF(AND(U20='Résultats officiels'!U20,'Résultats officiels'!U21=F!U21),"A",""))</f>
        <v/>
      </c>
      <c r="S20" s="286" t="str">
        <f>IF(O20=0,"",IF(AND(R20="A",O20='Résultats officiels'!O20),1,IF(AND(F!R21="A",F!O20='Résultats officiels'!O16),1,"")))</f>
        <v/>
      </c>
      <c r="T20" s="308" t="str">
        <f>IF(O20=0,"",IF(AND(R20="A",O20='Résultats officiels'!O20,V20='Résultats officiels'!V20,'Résultats officiels'!V21=F!V21),1,IF(AND(F!R21="A",F!O20='Résultats officiels'!O16,F!V20='Résultats officiels'!V17,'Résultats officiels'!V16=F!V21),1,"")))</f>
        <v/>
      </c>
      <c r="U20" s="121" t="str">
        <f>IF(OR(I50&lt;2),"F1",T(J49))</f>
        <v>Allemagne</v>
      </c>
      <c r="V20" s="218">
        <v>2</v>
      </c>
      <c r="W20" s="12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9</v>
      </c>
      <c r="AO20" s="32">
        <f>F17+E19+E20</f>
        <v>9</v>
      </c>
      <c r="AP20" s="27">
        <f>E17+F19+F20</f>
        <v>1</v>
      </c>
      <c r="AQ20" s="33">
        <f>AO20-AP20</f>
        <v>8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60707</v>
      </c>
      <c r="BB20" s="27">
        <f>10000*(AR20+AT20)+(E20-F20+F17-E17)*100+(E20+F17)</f>
        <v>60405</v>
      </c>
      <c r="BC20" s="33">
        <f>10000*(AS20+AT20)+(E19-F19+F17-E17)*100+(E19+F17)</f>
        <v>60506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officiels'!H21,F!E21='Résultats officiels'!E21,'Résultats officiels'!F21=F!F21),1,""))</f>
        <v/>
      </c>
      <c r="D21" s="71" t="str">
        <f>G16</f>
        <v>Iran</v>
      </c>
      <c r="E21" s="217">
        <v>0</v>
      </c>
      <c r="F21" s="217">
        <v>1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1"/>
      <c r="L21" s="171"/>
      <c r="M21" s="171"/>
      <c r="N21" s="171"/>
      <c r="O21" s="293"/>
      <c r="P21" s="293"/>
      <c r="Q21" s="97" t="str">
        <f>IF(AND('Résultats officiels'!O20&gt;0,U21='Résultats officiels'!U21),"E",IF(AND('Résultats officiels'!O16&gt;0,'Résultats officiels'!U16=F!U21),"E",""))</f>
        <v>E</v>
      </c>
      <c r="R21" s="98" t="str">
        <f>IF('Résultats officiels'!O16=0,"",IF(AND(U20='Résultats officiels'!U17,'Résultats officiels'!U16=F!U21),"A",""))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1</v>
      </c>
      <c r="W21" s="12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0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officiels'!U19=F!U22),"E",""))</f>
        <v/>
      </c>
      <c r="R22" s="98" t="str">
        <f>IF('Résultats officiels'!O22=0,"",IF(AND(U22='Résultats officiels'!U22,'Résultats officiels'!U23=F!U23),"A",""))</f>
        <v/>
      </c>
      <c r="S22" s="286" t="str">
        <f>IF(O22=0,"",IF(AND(R22="A",O22='Résultats officiels'!O22),1,IF(AND(F!R23="A",F!O22='Résultats officiels'!O18),1,"")))</f>
        <v/>
      </c>
      <c r="T22" s="308" t="str">
        <f>IF(O22=0,"",IF(AND(R22="A",O22='Résultats officiels'!O22,V22='Résultats officiels'!V22,'Résultats officiels'!V23=F!V23),1,IF(AND(F!R23="A",F!O22='Résultats officiels'!O18,F!V22='Résultats officiels'!V19,'Résultats officiels'!V18=F!V23),1,"")))</f>
        <v/>
      </c>
      <c r="U22" s="121" t="str">
        <f>IF(OR(I66&lt;2),"H1",T(J65))</f>
        <v>Pologne</v>
      </c>
      <c r="V22" s="218">
        <v>0</v>
      </c>
      <c r="W22" s="12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0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officiels'!U18=F!U23),"E",""))</f>
        <v>E</v>
      </c>
      <c r="R23" s="98" t="str">
        <f>IF('Résultats officiels'!O18=0,"",IF(AND(U22='Résultats officiels'!U19,'Résultats officiels'!U18=F!U23),"A",""))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1</v>
      </c>
      <c r="W23" s="12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officiels'!H24,F!E24='Résultats officiels'!E24,'Résultats officiels'!F24=F!F24),1,""))</f>
        <v/>
      </c>
      <c r="D24" s="67" t="s">
        <v>88</v>
      </c>
      <c r="E24" s="217">
        <v>2</v>
      </c>
      <c r="F24" s="217">
        <v>0</v>
      </c>
      <c r="G24" s="72" t="s">
        <v>76</v>
      </c>
      <c r="H24" s="95">
        <f t="shared" si="0"/>
        <v>1</v>
      </c>
      <c r="I24" s="170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officiels'!H25,F!E25='Résultats officiels'!E25,'Résultats officiels'!F25=F!F25),1,""))</f>
        <v/>
      </c>
      <c r="D25" s="68" t="s">
        <v>125</v>
      </c>
      <c r="E25" s="217">
        <v>1</v>
      </c>
      <c r="F25" s="217">
        <v>1</v>
      </c>
      <c r="G25" s="73" t="s">
        <v>126</v>
      </c>
      <c r="H25" s="95">
        <f t="shared" si="0"/>
        <v>3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6</v>
      </c>
      <c r="M25" s="103">
        <f>INDEX(AP25:AP28,MATCH(AK25,$AL25:$AL28,0))</f>
        <v>1</v>
      </c>
      <c r="N25" s="123">
        <f>INDEX(AQ25:AQ28,MATCH(AK25,$AL25:$AL28,0))</f>
        <v>5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6</v>
      </c>
      <c r="AP25" s="22">
        <f>F24+F26+E28</f>
        <v>1</v>
      </c>
      <c r="AQ25" s="24">
        <f>AO25-AP25</f>
        <v>5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60405</v>
      </c>
      <c r="BA25" s="22">
        <f>10000*(AS25+AU25)+(E24-F24+F28-E28)*100+(E24+F28)</f>
        <v>60303</v>
      </c>
      <c r="BB25" s="22">
        <f>10000*(AT25+AU25)+(F28-E28+E26-F26)*100+(F28+E26)</f>
        <v>60304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officiels'!H26,F!E26='Résultats officiels'!E26,'Résultats officiels'!F26=F!F26),1,""))</f>
        <v/>
      </c>
      <c r="D26" s="68" t="str">
        <f>D24</f>
        <v>France</v>
      </c>
      <c r="E26" s="217">
        <v>3</v>
      </c>
      <c r="F26" s="217">
        <v>1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4</v>
      </c>
      <c r="L26" s="109">
        <f>INDEX(AO25:AO28,MATCH(AK26,$AL25:$AL28,0))</f>
        <v>3</v>
      </c>
      <c r="M26" s="108">
        <f>INDEX(AP25:AP28,MATCH(AK26,$AL25:$AL28,0))</f>
        <v>3</v>
      </c>
      <c r="N26" s="110">
        <f>INDEX(AQ25:AQ28,MATCH(AK26,$AL25:$AL28,0))</f>
        <v>0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2</v>
      </c>
      <c r="P26" s="293"/>
      <c r="Q26" s="97" t="str">
        <f>IF(AND('Résultats officiels'!O26&gt;0,U26='Résultats officiels'!U26),"E",IF(AND('Résultats officiels'!O28&gt;0,'Résultats officiels'!U28=F!U26),"E",""))</f>
        <v>E</v>
      </c>
      <c r="R26" s="98" t="str">
        <f>IF('Résultats officiels'!O26=0,"",IF(AND(U26='Résultats officiels'!U26,'Résultats officiels'!U27=F!U27),"A",""))</f>
        <v>A</v>
      </c>
      <c r="S26" s="286">
        <f>IF(O26=0,"",IF(AND(R26="A",O26='Résultats officiels'!O26),1,IF(AND(F!R27="A",F!O26='Résultats officiels'!O28),1,"")))</f>
        <v>1</v>
      </c>
      <c r="T26" s="287" t="str">
        <f>IF(O26=0,"",IF(AND(R26="A",O26='Résultats officiels'!O26,V26='Résultats officiels'!V26,'Résultats officiels'!V27=F!V27),1,IF(AND(F!R27="A",F!O26='Résultats officiels'!O28,F!V26='Résultats officiels'!V28,'Résultats officiels'!V29=F!V27),1,"")))</f>
        <v/>
      </c>
      <c r="U26" s="125" t="str">
        <f>IF(100*V8+W8&gt;100*V9+W9,U8,IF(100*V8+W8&lt;100*V9+W9,U9,CONCATENATE(U8," ou ",U9)))</f>
        <v>Uruguay</v>
      </c>
      <c r="V26" s="218">
        <v>1</v>
      </c>
      <c r="W26" s="100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3.96</v>
      </c>
      <c r="AM26" s="21" t="str">
        <f>G24</f>
        <v>Australie</v>
      </c>
      <c r="AN26" s="22">
        <f>SUM(AR26:AU26)</f>
        <v>0</v>
      </c>
      <c r="AO26" s="23">
        <f>F24+F27+E29</f>
        <v>1</v>
      </c>
      <c r="AP26" s="22">
        <f>E24+E27+F29</f>
        <v>5</v>
      </c>
      <c r="AQ26" s="24">
        <f>AO26-AP26</f>
        <v>-4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0</v>
      </c>
      <c r="AU26" s="22">
        <f>IF(ISBLANK(F27),0,IF(F27&gt;E27,3,IF(F27=E27,1,0)))</f>
        <v>0</v>
      </c>
      <c r="AV26" s="23" t="b">
        <f>(10*(AQ25-AQ26)+AO25-AO26&lt;0)</f>
        <v>0</v>
      </c>
      <c r="AW26" s="22" t="s">
        <v>73</v>
      </c>
      <c r="AX26" s="22" t="b">
        <f>10*(AQ26-AQ27)+AO26-AO27&gt;0</f>
        <v>0</v>
      </c>
      <c r="AY26" s="24" t="b">
        <f>10*(AQ26-AQ28)+AO26-AO28&gt;0</f>
        <v>0</v>
      </c>
      <c r="AZ26" s="23">
        <f>10000*(AR26+AT26)+(F24-E24+E29-F29)*100+(F24+E29)</f>
        <v>-300</v>
      </c>
      <c r="BA26" s="22">
        <f>10000*(AR26+AU26)+(F24-E24+F27-E27)*100+(F24+F27)</f>
        <v>-299</v>
      </c>
      <c r="BB26" s="22" t="s">
        <v>73</v>
      </c>
      <c r="BC26" s="24">
        <f>10000*(AT26+AU26)+(F27-E27+E29-F29)*100+(F27+E29)</f>
        <v>-199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officiels'!H27,F!E27='Résultats officiels'!E27,'Résultats officiels'!F27=F!F27),1,""))</f>
        <v/>
      </c>
      <c r="D27" s="68" t="str">
        <f>G25</f>
        <v>Danemark</v>
      </c>
      <c r="E27" s="217">
        <v>2</v>
      </c>
      <c r="F27" s="217">
        <v>1</v>
      </c>
      <c r="G27" s="73" t="str">
        <f>G24</f>
        <v>Australie</v>
      </c>
      <c r="H27" s="95">
        <f t="shared" si="0"/>
        <v>1</v>
      </c>
      <c r="I27" s="106">
        <f>AI27</f>
        <v>3</v>
      </c>
      <c r="J27" s="68" t="str">
        <f>INDEX(AM25:AM28,MATCH(AK27,$AL25:$AL28,0))</f>
        <v>Pérou</v>
      </c>
      <c r="K27" s="111">
        <f>INDEX(AN25:AN28,MATCH(AK27,$AL25:$AL28,0))</f>
        <v>4</v>
      </c>
      <c r="L27" s="112">
        <f>INDEX(AO25:AO28,MATCH(AK27,$AL25:$AL28,0))</f>
        <v>3</v>
      </c>
      <c r="M27" s="111">
        <f>INDEX(AP25:AP28,MATCH(AK27,$AL25:$AL28,0))</f>
        <v>4</v>
      </c>
      <c r="N27" s="113">
        <f>INDEX(AQ25:AQ28,MATCH(AK27,$AL25:$AL28,0))</f>
        <v>-1</v>
      </c>
      <c r="O27" s="293"/>
      <c r="P27" s="293"/>
      <c r="Q27" s="97" t="str">
        <f>IF(AND('Résultats officiels'!O26&gt;0,U27='Résultats officiels'!U27),"E",IF(AND('Résultats officiels'!O28&gt;0,'Résultats officiels'!U29=F!U27),"E",""))</f>
        <v>E</v>
      </c>
      <c r="R27" s="98" t="str">
        <f>IF('Résultats officiels'!O28=0,"",IF(AND(U26='Résultats officiels'!U28,'Résultats officiels'!U29=F!U27),"A",""))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2</v>
      </c>
      <c r="W27" s="100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2.97</v>
      </c>
      <c r="AL27" s="28">
        <f>SUM(BD27:BG27)+2.47</f>
        <v>2.97</v>
      </c>
      <c r="AM27" s="21" t="str">
        <f>D25</f>
        <v>Pérou</v>
      </c>
      <c r="AN27" s="22">
        <f>SUM(AR27:AU27)</f>
        <v>4</v>
      </c>
      <c r="AO27" s="23">
        <f>E25+F26+F29</f>
        <v>3</v>
      </c>
      <c r="AP27" s="22">
        <f>F25+E26+E29</f>
        <v>4</v>
      </c>
      <c r="AQ27" s="24">
        <f>AO27-AP27</f>
        <v>-1</v>
      </c>
      <c r="AR27" s="22">
        <f>IF(ISBLANK(F26),0,IF(AT25=3,0,IF(AT25=1,1,3)))</f>
        <v>0</v>
      </c>
      <c r="AS27" s="22">
        <f>IF(ISBLANK(F29),0,IF(F29&gt;E29,3,IF(F29=E29,1,0)))</f>
        <v>3</v>
      </c>
      <c r="AT27" s="22" t="s">
        <v>73</v>
      </c>
      <c r="AU27" s="22">
        <f>IF(ISBLANK(E25),0,IF(E25&gt;F25,3,IF(E25=F25,1,0)))</f>
        <v>1</v>
      </c>
      <c r="AV27" s="23" t="b">
        <f>10*(AQ25-AQ27)+AO25-AO27&lt;0</f>
        <v>0</v>
      </c>
      <c r="AW27" s="22" t="b">
        <f>10*(AQ26-AQ27)+AO26-AO27&lt;0</f>
        <v>1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29902</v>
      </c>
      <c r="BA27" s="22" t="s">
        <v>73</v>
      </c>
      <c r="BB27" s="22">
        <f>10000*(AR27+AU27)+(E25-F25+F26-E26)*100+(E25+F26)</f>
        <v>9802</v>
      </c>
      <c r="BC27" s="24">
        <f>10000*(AS27+AU27)+(E25-F25+F29-E29)*100+(E25+F29)</f>
        <v>40102</v>
      </c>
      <c r="BD27" s="29">
        <f>-BF25</f>
        <v>0.5</v>
      </c>
      <c r="BE27" s="25">
        <f>-BF26</f>
        <v>-0.5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officiels'!H28,F!E28='Résultats officiels'!E28,'Résultats officiels'!F28=F!F28),1,""))</f>
        <v/>
      </c>
      <c r="D28" s="68" t="str">
        <f>G25</f>
        <v>Danemark</v>
      </c>
      <c r="E28" s="217">
        <v>0</v>
      </c>
      <c r="F28" s="217">
        <v>1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Australie</v>
      </c>
      <c r="K28" s="115">
        <f>INDEX(AN25:AN28,MATCH(AK28,$AL25:$AL28,0))</f>
        <v>0</v>
      </c>
      <c r="L28" s="116">
        <f>INDEX(AO25:AO28,MATCH(AK28,$AL25:$AL28,0))</f>
        <v>1</v>
      </c>
      <c r="M28" s="115">
        <f>INDEX(AP25:AP28,MATCH(AK28,$AL25:$AL28,0))</f>
        <v>5</v>
      </c>
      <c r="N28" s="117">
        <f>INDEX(AQ25:AQ28,MATCH(AK28,$AL25:$AL28,0))</f>
        <v>-4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officiels'!U26=F!U28),"E",""))</f>
        <v/>
      </c>
      <c r="R28" s="98" t="str">
        <f>IF('Résultats officiels'!O28=0,"",IF(AND(U28='Résultats officiels'!U28,'Résultats officiels'!U29=F!U29),"A",""))</f>
        <v/>
      </c>
      <c r="S28" s="286" t="str">
        <f>IF(O28=0,"",IF(AND(R28="A",O28='Résultats officiels'!O28),1,IF(AND(F!R29="A",F!O28='Résultats officiels'!O26),1,"")))</f>
        <v/>
      </c>
      <c r="T28" s="287" t="str">
        <f>IF(O28=0,"",IF(AND(R28="A",O28='Résultats officiels'!O28,V28='Résultats officiels'!V28,'Résultats officiels'!V29=F!V29),1,IF(AND(F!R29="A",F!O28='Résultats officiels'!O26,F!V28='Résultats officiels'!V26,'Résultats officiels'!V27=F!V29),1,"")))</f>
        <v/>
      </c>
      <c r="U28" s="125" t="str">
        <f>IF(100*V12+W12&gt;100*V13+W13,U12,IF(100*V12+W12&lt;100*V13+W13,U13,CONCATENATE(U12," ou ",U13)))</f>
        <v>Espagne</v>
      </c>
      <c r="V28" s="218">
        <v>2</v>
      </c>
      <c r="W28" s="100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3.96</v>
      </c>
      <c r="AL28" s="30">
        <f>SUM(BD28:BG28)+2.48</f>
        <v>1.98</v>
      </c>
      <c r="AM28" s="31" t="str">
        <f>G25</f>
        <v>Danemark</v>
      </c>
      <c r="AN28" s="27">
        <f>SUM(AR28:AU28)</f>
        <v>4</v>
      </c>
      <c r="AO28" s="32">
        <f>F25+E27+E28</f>
        <v>3</v>
      </c>
      <c r="AP28" s="27">
        <f>E25+F27+F28</f>
        <v>3</v>
      </c>
      <c r="AQ28" s="33">
        <f>AO28-AP28</f>
        <v>0</v>
      </c>
      <c r="AR28" s="27">
        <f>IF(ISBLANK(E28),0,IF(AU25=3,0,IF(AU25=1,1,3)))</f>
        <v>0</v>
      </c>
      <c r="AS28" s="27">
        <f>IF(ISBLANK(E27),0,IF(AU26=3,0,IF(AU26=1,1,3)))</f>
        <v>3</v>
      </c>
      <c r="AT28" s="27">
        <f>IF(ISBLANK(F25),0,IF(AU27=3,0,IF(AU27=1,1,3)))</f>
        <v>1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30002</v>
      </c>
      <c r="BB28" s="27">
        <f>10000*(AR28+AT28)+(E28-F28+F25-E25)*100+(E28+F25)</f>
        <v>9901</v>
      </c>
      <c r="BC28" s="33">
        <f>10000*(AS28+AT28)+(E27-F27+F25-E25)*100+(E27+F25)</f>
        <v>40103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>
        <f>IF(H29=0,"",IF(H29='Résultats officiels'!H29,1,""))</f>
        <v>1</v>
      </c>
      <c r="C29" s="75" t="str">
        <f>IF(H29=0,"",IF(AND(H29='Résultats officiels'!H29,F!E29='Résultats officiels'!E29,'Résultats officiels'!F29=F!F29),1,""))</f>
        <v/>
      </c>
      <c r="D29" s="71" t="str">
        <f>G24</f>
        <v>Australie</v>
      </c>
      <c r="E29" s="217">
        <v>0</v>
      </c>
      <c r="F29" s="217">
        <v>1</v>
      </c>
      <c r="G29" s="74" t="str">
        <f>D25</f>
        <v>Pérou</v>
      </c>
      <c r="H29" s="95">
        <f t="shared" si="0"/>
        <v>2</v>
      </c>
      <c r="I29" s="118"/>
      <c r="J29" s="119" t="str">
        <f>IF(OR(I27&lt;3,I26&lt;2),"TIRAGE AU SORT !!!"," ")</f>
        <v xml:space="preserve"> </v>
      </c>
      <c r="K29" s="171"/>
      <c r="L29" s="171"/>
      <c r="M29" s="171"/>
      <c r="N29" s="171"/>
      <c r="O29" s="293"/>
      <c r="P29" s="293"/>
      <c r="Q29" s="97" t="str">
        <f>IF(AND('Résultats officiels'!O28&gt;0,U29='Résultats officiels'!U29),"E",IF(AND('Résultats officiels'!O26&gt;0,'Résultats officiels'!U27=F!U29),"E",""))</f>
        <v/>
      </c>
      <c r="R29" s="98" t="str">
        <f>IF('Résultats officiels'!O26=0,"",IF(AND(U28='Résultats officiels'!U26,'Résultats officiels'!U27=F!U29),"A",""))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Danemark</v>
      </c>
      <c r="V29" s="219">
        <v>0</v>
      </c>
      <c r="W29" s="100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0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officiels'!U32=F!U30),"E",""))</f>
        <v>E</v>
      </c>
      <c r="R30" s="98" t="str">
        <f>IF('Résultats officiels'!O30=0,"",IF(AND(U30='Résultats officiels'!U30,'Résultats officiels'!U31=F!U31),"A",""))</f>
        <v>A</v>
      </c>
      <c r="S30" s="286" t="str">
        <f>IF(O30=0,"",IF(AND(R30="A",O30='Résultats officiels'!O30),1,IF(AND(F!R31="A",F!O30='Résultats officiels'!O32),1,"")))</f>
        <v/>
      </c>
      <c r="T30" s="287" t="str">
        <f>IF(O30=0,"",IF(AND(R30="A",O30='Résultats officiels'!O30,V30='Résultats officiels'!V30,'Résultats officiels'!V31=F!V31),1,IF(AND(F!R31="A",F!O30='Résultats officiels'!O32,F!V30='Résultats officiels'!V32,'Résultats officiels'!V33=F!V31),1,"")))</f>
        <v/>
      </c>
      <c r="U30" s="125" t="str">
        <f>IF(100*V16+W16&gt;100*V17+W17,U16,IF(100*V16+W16&lt;100*V17+W17,U17,CONCATENATE(U16," ou ",U17)))</f>
        <v>Brésil</v>
      </c>
      <c r="V30" s="218">
        <v>3</v>
      </c>
      <c r="W30" s="100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0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officiels'!U33=F!U31),"E",""))</f>
        <v>E</v>
      </c>
      <c r="R31" s="98" t="str">
        <f>IF('Résultats officiels'!O32=0,"",IF(AND(U30='Résultats officiels'!U32,'Résultats officiels'!U33=F!U31),"A",""))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1</v>
      </c>
      <c r="W31" s="100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officiels'!H32,F!E32='Résultats officiels'!E32,'Résultats officiels'!F32=F!F32),1,""))</f>
        <v/>
      </c>
      <c r="D32" s="67" t="s">
        <v>94</v>
      </c>
      <c r="E32" s="217">
        <v>2</v>
      </c>
      <c r="F32" s="217">
        <v>1</v>
      </c>
      <c r="G32" s="72" t="s">
        <v>127</v>
      </c>
      <c r="H32" s="95">
        <f t="shared" si="0"/>
        <v>1</v>
      </c>
      <c r="I32" s="170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officiels'!U30=F!U32),"E",""))</f>
        <v/>
      </c>
      <c r="R32" s="98" t="str">
        <f>IF('Résultats officiels'!O32=0,"",IF(AND(U32='Résultats officiels'!U32,'Résultats officiels'!U33=F!U33),"A",""))</f>
        <v/>
      </c>
      <c r="S32" s="286" t="str">
        <f>IF(O32=0,"",IF(AND(R32="A",O32='Résultats officiels'!O32),1,IF(AND(F!R33="A",F!O32='Résultats officiels'!O30),1,"")))</f>
        <v/>
      </c>
      <c r="T32" s="287" t="str">
        <f>IF(O32=0,"",IF(AND(R32="A",O32='Résultats officiels'!O32,V32='Résultats officiels'!V32,'Résultats officiels'!V33=F!V33),1,IF(AND(F!R33="A",F!O32='Résultats officiels'!O30,F!V32='Résultats officiels'!V30,'Résultats officiels'!V31=F!V33),1,"")))</f>
        <v/>
      </c>
      <c r="U32" s="125" t="str">
        <f>IF(100*V20+W20&gt;100*V21+W21,U20,IF(100*V20+W20&lt;100*V21+W21,U21,CONCATENATE(U20," ou ",U21)))</f>
        <v>Allemagne</v>
      </c>
      <c r="V32" s="218">
        <v>3</v>
      </c>
      <c r="W32" s="100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officiels'!H33,F!E33='Résultats officiels'!E33,'Résultats officiels'!F33=F!F33),1,""))</f>
        <v/>
      </c>
      <c r="D33" s="68" t="s">
        <v>37</v>
      </c>
      <c r="E33" s="217">
        <v>1</v>
      </c>
      <c r="F33" s="217">
        <v>1</v>
      </c>
      <c r="G33" s="73" t="s">
        <v>97</v>
      </c>
      <c r="H33" s="95">
        <f t="shared" si="0"/>
        <v>3</v>
      </c>
      <c r="I33" s="101">
        <f>AI33</f>
        <v>1</v>
      </c>
      <c r="J33" s="122" t="str">
        <f>INDEX(AM33:AM36,MATCH(AK33,$AL33:$AL36,0))</f>
        <v>Croatie</v>
      </c>
      <c r="K33" s="103">
        <f>INDEX(AN33:AN36,MATCH(AK33,$AL33:$AL36,0))</f>
        <v>7</v>
      </c>
      <c r="L33" s="104">
        <f>INDEX(AO33:AO36,MATCH(AK33,$AL33:$AL36,0))</f>
        <v>4</v>
      </c>
      <c r="M33" s="103">
        <f>INDEX(AP33:AP36,MATCH(AK33,$AL33:$AL36,0))</f>
        <v>1</v>
      </c>
      <c r="N33" s="123">
        <f>INDEX(AQ33:AQ36,MATCH(AK33,$AL33:$AL36,0))</f>
        <v>3</v>
      </c>
      <c r="O33" s="293"/>
      <c r="P33" s="293"/>
      <c r="Q33" s="97" t="str">
        <f>IF(AND('Résultats officiels'!O32&gt;0,U33='Résultats officiels'!U33),"E",IF(AND('Résultats officiels'!O30&gt;0,'Résultats officiels'!U31=F!U33),"E",""))</f>
        <v>E</v>
      </c>
      <c r="R33" s="98" t="str">
        <f>IF('Résultats officiels'!O30=0,"",IF(AND(U32='Résultats officiels'!U30,'Résultats officiels'!U31=F!U33),"A",""))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Angleterre</v>
      </c>
      <c r="V33" s="219">
        <v>0</v>
      </c>
      <c r="W33" s="100"/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0.9700000000000002</v>
      </c>
      <c r="AL33" s="20">
        <f>SUM(BD33:BG33)+2.45</f>
        <v>1.9500000000000002</v>
      </c>
      <c r="AM33" s="21" t="str">
        <f>D32</f>
        <v>Argentine</v>
      </c>
      <c r="AN33" s="22">
        <f>SUM(AR33:AU33)</f>
        <v>6</v>
      </c>
      <c r="AO33" s="23">
        <f>E32+E34+F36</f>
        <v>4</v>
      </c>
      <c r="AP33" s="22">
        <f>F32+F34+E36</f>
        <v>3</v>
      </c>
      <c r="AQ33" s="24">
        <f>AO33-AP33</f>
        <v>1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0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0</v>
      </c>
      <c r="AY33" s="24" t="b">
        <f>10*(AQ33-AQ36)+AO33-AO36&gt;0</f>
        <v>1</v>
      </c>
      <c r="AZ33" s="23">
        <f>10000*(AS33+AT33)+(E34-F34+E32-F32)*100+(E34+E32)</f>
        <v>30002</v>
      </c>
      <c r="BA33" s="22">
        <f>10000*(AS33+AU33)+(E32-F32+F36-E36)*100+(E32+F36)</f>
        <v>60204</v>
      </c>
      <c r="BB33" s="22">
        <f>10000*(AT33+AU33)+(F36-E36+E34-F34)*100+(F36+E34)</f>
        <v>30002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>
        <f>IF(H34=0,"",IF(H34='Résultats officiels'!H34,1,""))</f>
        <v>1</v>
      </c>
      <c r="C34" s="75" t="str">
        <f>IF(H34=0,"",IF(AND(H34='Résultats officiels'!H34,F!E34='Résultats officiels'!E34,'Résultats officiels'!F34=F!F34),1,""))</f>
        <v/>
      </c>
      <c r="D34" s="68" t="str">
        <f>D32</f>
        <v>Argentine</v>
      </c>
      <c r="E34" s="217">
        <v>0</v>
      </c>
      <c r="F34" s="217">
        <v>1</v>
      </c>
      <c r="G34" s="73" t="str">
        <f>D33</f>
        <v>Croatie</v>
      </c>
      <c r="H34" s="95">
        <f t="shared" si="0"/>
        <v>2</v>
      </c>
      <c r="I34" s="106">
        <f>AI34</f>
        <v>2</v>
      </c>
      <c r="J34" s="124" t="str">
        <f>INDEX(AM33:AM36,MATCH(AK34,$AL33:$AL36,0))</f>
        <v>Argentine</v>
      </c>
      <c r="K34" s="108">
        <f>INDEX(AN33:AN36,MATCH(AK34,$AL33:$AL36,0))</f>
        <v>6</v>
      </c>
      <c r="L34" s="109">
        <f>INDEX(AO33:AO36,MATCH(AK34,$AL33:$AL36,0))</f>
        <v>4</v>
      </c>
      <c r="M34" s="108">
        <f>INDEX(AP33:AP36,MATCH(AK34,$AL33:$AL36,0))</f>
        <v>3</v>
      </c>
      <c r="N34" s="110">
        <f>INDEX(AQ33:AQ36,MATCH(AK34,$AL33:$AL36,0))</f>
        <v>1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1.9500000000000002</v>
      </c>
      <c r="AL34" s="28">
        <f>SUM(BD34:BG34)+2.46</f>
        <v>3.96</v>
      </c>
      <c r="AM34" s="21" t="str">
        <f>G32</f>
        <v>Islande</v>
      </c>
      <c r="AN34" s="22">
        <f>SUM(AR34:AU34)</f>
        <v>1</v>
      </c>
      <c r="AO34" s="23">
        <f>F32+F35+E37</f>
        <v>3</v>
      </c>
      <c r="AP34" s="22">
        <f>E32+E35+F37</f>
        <v>6</v>
      </c>
      <c r="AQ34" s="24">
        <f>AO34-AP34</f>
        <v>-3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0</v>
      </c>
      <c r="AU34" s="22">
        <f>IF(ISBLANK(F35),0,IF(F35&gt;E35,3,IF(F35=E35,1,0)))</f>
        <v>1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0</v>
      </c>
      <c r="AZ34" s="23">
        <f>10000*(AR34+AT34)+(F32-E32+E37-F37)*100+(F32+E37)</f>
        <v>-299</v>
      </c>
      <c r="BA34" s="22">
        <f>10000*(AR34+AU34)+(F32-E32+F35-E35)*100+(F32+F35)</f>
        <v>9903</v>
      </c>
      <c r="BB34" s="22" t="s">
        <v>73</v>
      </c>
      <c r="BC34" s="24">
        <f>10000*(AT34+AU34)+(F35-E35+E37-F37)*100+(F35+E37)</f>
        <v>9802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officiels'!H35,F!E35='Résultats officiels'!E35,'Résultats officiels'!F35=F!F35),1,""))</f>
        <v/>
      </c>
      <c r="D35" s="68" t="str">
        <f>G33</f>
        <v>Nigéria</v>
      </c>
      <c r="E35" s="217">
        <v>2</v>
      </c>
      <c r="F35" s="217">
        <v>2</v>
      </c>
      <c r="G35" s="73" t="str">
        <f>G32</f>
        <v>Islande</v>
      </c>
      <c r="H35" s="95">
        <f t="shared" si="0"/>
        <v>3</v>
      </c>
      <c r="I35" s="106">
        <f>AI35</f>
        <v>3</v>
      </c>
      <c r="J35" s="68" t="str">
        <f>INDEX(AM33:AM36,MATCH(AK35,$AL33:$AL36,0))</f>
        <v>Nigéria</v>
      </c>
      <c r="K35" s="111">
        <f>INDEX(AN33:AN36,MATCH(AK35,$AL33:$AL36,0))</f>
        <v>2</v>
      </c>
      <c r="L35" s="112">
        <f>INDEX(AO33:AO36,MATCH(AK35,$AL33:$AL36,0))</f>
        <v>4</v>
      </c>
      <c r="M35" s="111">
        <f>INDEX(AP33:AP36,MATCH(AK35,$AL33:$AL36,0))</f>
        <v>5</v>
      </c>
      <c r="N35" s="113">
        <f>INDEX(AQ33:AQ36,MATCH(AK35,$AL33:$AL36,0))</f>
        <v>-1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2.98</v>
      </c>
      <c r="AL35" s="28">
        <f>SUM(BD35:BG35)+2.47</f>
        <v>0.9700000000000002</v>
      </c>
      <c r="AM35" s="21" t="str">
        <f>D33</f>
        <v>Croatie</v>
      </c>
      <c r="AN35" s="22">
        <f>SUM(AR35:AU35)</f>
        <v>7</v>
      </c>
      <c r="AO35" s="23">
        <f>E33+F34+F37</f>
        <v>4</v>
      </c>
      <c r="AP35" s="22">
        <f>F33+E34+E37</f>
        <v>1</v>
      </c>
      <c r="AQ35" s="24">
        <f>AO35-AP35</f>
        <v>3</v>
      </c>
      <c r="AR35" s="22">
        <f>IF(ISBLANK(F34),0,IF(AT33=3,0,IF(AT33=1,1,3)))</f>
        <v>3</v>
      </c>
      <c r="AS35" s="22">
        <f>IF(ISBLANK(F37),0,IF(F37&gt;E37,3,IF(F37=E37,1,0)))</f>
        <v>3</v>
      </c>
      <c r="AT35" s="22" t="s">
        <v>73</v>
      </c>
      <c r="AU35" s="22">
        <f>IF(ISBLANK(E33),0,IF(E33&gt;F33,3,IF(E33=F33,1,0)))</f>
        <v>1</v>
      </c>
      <c r="AV35" s="23" t="b">
        <f>10*(AQ33-AQ35)+AO33-AO35&lt;0</f>
        <v>1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60303</v>
      </c>
      <c r="BA35" s="22" t="s">
        <v>73</v>
      </c>
      <c r="BB35" s="22">
        <f>10000*(AR35+AU35)+(E33-F33+F34-E34)*100+(E33+F34)</f>
        <v>40102</v>
      </c>
      <c r="BC35" s="24">
        <f>10000*(AS35+AU35)+(E33-F33+F37-E37)*100+(E33+F37)</f>
        <v>40203</v>
      </c>
      <c r="BD35" s="29">
        <f>-BF33</f>
        <v>-0.5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>
        <f>IF(H36=0,"",IF(AND(H36='Résultats officiels'!H36,F!E36='Résultats officiels'!E36,'Résultats officiels'!F36=F!F36),1,""))</f>
        <v>1</v>
      </c>
      <c r="D36" s="68" t="str">
        <f>G33</f>
        <v>Nigéria</v>
      </c>
      <c r="E36" s="217">
        <v>1</v>
      </c>
      <c r="F36" s="217">
        <v>2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Islande</v>
      </c>
      <c r="K36" s="115">
        <f>INDEX(AN33:AN36,MATCH(AK36,$AL33:$AL36,0))</f>
        <v>1</v>
      </c>
      <c r="L36" s="116">
        <f>INDEX(AO33:AO36,MATCH(AK36,$AL33:$AL36,0))</f>
        <v>3</v>
      </c>
      <c r="M36" s="115">
        <f>INDEX(AP33:AP36,MATCH(AK36,$AL33:$AL36,0))</f>
        <v>6</v>
      </c>
      <c r="N36" s="117">
        <f>INDEX(AQ33:AQ36,MATCH(AK36,$AL33:$AL36,0))</f>
        <v>-3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officiels'!U38=F!U36),"E",""))</f>
        <v>E</v>
      </c>
      <c r="R36" s="98" t="str">
        <f>IF('Résultats officiels'!O36=0,"",IF(AND(U36='Résultats officiels'!U36,'Résultats officiels'!U37=F!U37),"A",""))</f>
        <v/>
      </c>
      <c r="S36" s="286" t="str">
        <f>IF(O36=0,"",IF(AND(R36="A",O36='Résultats officiels'!O36),1,IF(AND(F!R37="A",F!O36='Résultats officiels'!O38),1,"")))</f>
        <v/>
      </c>
      <c r="T36" s="297" t="str">
        <f>IF(O36=0,"",IF(AND(R36="A",O36='Résultats officiels'!O36,V36='Résultats officiels'!V36,'Résultats officiels'!V37=F!V37),1,IF(AND(F!R37="A",F!O36='Résultats officiels'!O38,F!V36='Résultats officiels'!V38,'Résultats officiels'!V39=F!V37),1,"")))</f>
        <v/>
      </c>
      <c r="U36" s="128" t="str">
        <f>IF(100*V26+W26&gt;100*V27+W27,U26,IF(100*V26+W26&lt;100*V27+W27,U27,IF(X27*X26=1,"-",CONCATENATE(U26," ou ",U27))))</f>
        <v>France</v>
      </c>
      <c r="V36" s="218">
        <v>1</v>
      </c>
      <c r="W36" s="12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3.96</v>
      </c>
      <c r="AL36" s="30">
        <f>SUM(BD36:BG36)+2.48</f>
        <v>2.98</v>
      </c>
      <c r="AM36" s="31" t="str">
        <f>G33</f>
        <v>Nigéria</v>
      </c>
      <c r="AN36" s="27">
        <f>SUM(AR36:AU36)</f>
        <v>2</v>
      </c>
      <c r="AO36" s="32">
        <f>F33+E35+E36</f>
        <v>4</v>
      </c>
      <c r="AP36" s="27">
        <f>E33+F35+F36</f>
        <v>5</v>
      </c>
      <c r="AQ36" s="33">
        <f>AO36-AP36</f>
        <v>-1</v>
      </c>
      <c r="AR36" s="27">
        <f>IF(ISBLANK(E36),0,IF(AU33=3,0,IF(AU33=1,1,3)))</f>
        <v>0</v>
      </c>
      <c r="AS36" s="27">
        <f>IF(ISBLANK(E35),0,IF(AU34=3,0,IF(AU34=1,1,3)))</f>
        <v>1</v>
      </c>
      <c r="AT36" s="27">
        <f>IF(ISBLANK(F33),0,IF(AU35=3,0,IF(AU35=1,1,3)))</f>
        <v>1</v>
      </c>
      <c r="AU36" s="27" t="s">
        <v>73</v>
      </c>
      <c r="AV36" s="32" t="b">
        <f>10*(AQ33-AQ36)+AO33-AO36&lt;0</f>
        <v>0</v>
      </c>
      <c r="AW36" s="27" t="b">
        <f>10*(AQ34-AQ36)+AO34-AO36&lt;0</f>
        <v>1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9903</v>
      </c>
      <c r="BB36" s="27">
        <f>10000*(AR36+AT36)+(E36-F36+F33-E33)*100+(E36+F33)</f>
        <v>9902</v>
      </c>
      <c r="BC36" s="33">
        <f>10000*(AS36+AT36)+(E35-F35+F33-E33)*100+(E35+F33)</f>
        <v>20003</v>
      </c>
      <c r="BD36" s="34">
        <f>-BG33</f>
        <v>0.5</v>
      </c>
      <c r="BE36" s="35">
        <f>-BG34</f>
        <v>-0.5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>
        <f>IF(H37=0,"",IF(H37='Résultats officiels'!H37,1,""))</f>
        <v>1</v>
      </c>
      <c r="C37" s="75" t="str">
        <f>IF(H37=0,"",IF(AND(H37='Résultats officiels'!H37,F!E37='Résultats officiels'!E37,'Résultats officiels'!F37=F!F37),1,""))</f>
        <v/>
      </c>
      <c r="D37" s="71" t="str">
        <f>G32</f>
        <v>Islande</v>
      </c>
      <c r="E37" s="217">
        <v>0</v>
      </c>
      <c r="F37" s="217">
        <v>2</v>
      </c>
      <c r="G37" s="74" t="str">
        <f>D33</f>
        <v>Croatie</v>
      </c>
      <c r="H37" s="95">
        <f t="shared" si="0"/>
        <v>2</v>
      </c>
      <c r="I37" s="118"/>
      <c r="J37" s="119" t="str">
        <f>IF(OR(I35&lt;3,I34&lt;2),"TIRAGE AU SORT !!!"," ")</f>
        <v xml:space="preserve"> </v>
      </c>
      <c r="K37" s="171"/>
      <c r="L37" s="171"/>
      <c r="M37" s="171"/>
      <c r="N37" s="171"/>
      <c r="O37" s="293"/>
      <c r="P37" s="293"/>
      <c r="Q37" s="97" t="str">
        <f>IF(AND('Résultats officiels'!O36&gt;0,U37='Résultats officiels'!U37),"E",IF(AND('Résultats officiels'!O38&gt;0,'Résultats officiels'!U39=F!U37),"E",""))</f>
        <v/>
      </c>
      <c r="R37" s="98" t="str">
        <f>IF('Résultats officiels'!O38=0,"",IF(AND(U36='Résultats officiels'!U38,'Résultats officiels'!U39=F!U37),"A",""))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3</v>
      </c>
      <c r="W37" s="12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0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officiels'!U36=F!U38),"E",""))</f>
        <v/>
      </c>
      <c r="R38" s="98" t="str">
        <f>IF('Résultats officiels'!O38=0,"",IF(AND(U38='Résultats officiels'!U38,'Résultats officiels'!U39=F!U39),"A",""))</f>
        <v/>
      </c>
      <c r="S38" s="286" t="str">
        <f>IF(O38=0,"",IF(AND(R38="A",O38='Résultats officiels'!O38),1,IF(AND(F!R39="A",F!O38='Résultats officiels'!O36),1,"")))</f>
        <v/>
      </c>
      <c r="T38" s="297" t="str">
        <f>IF(O38=0,"",IF(AND(R38="A",O38='Résultats officiels'!O38,V38='Résultats officiels'!V38,'Résultats officiels'!V39=F!V39),1,IF(AND(F!R39="A",F!O38='Résultats officiels'!O36,F!V38='Résultats officiels'!V36,'Résultats officiels'!V37=F!V39),1,"")))</f>
        <v/>
      </c>
      <c r="U38" s="125" t="str">
        <f>IF(100*V28+W28&gt;100*V29+W29,U28,IF(100*V28+W28&lt;100*V29+W29,U29,IF(X30*X31=1,"-",CONCATENATE(U28," ou ",U29))))</f>
        <v>Espagne</v>
      </c>
      <c r="V38" s="218">
        <v>1</v>
      </c>
      <c r="W38" s="12">
        <v>1</v>
      </c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0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officiels'!U37=F!U39),"E",""))</f>
        <v/>
      </c>
      <c r="R39" s="98" t="str">
        <f>IF('Résultats officiels'!O36=0,"",IF(AND(U38='Résultats officiels'!U36,'Résultats officiels'!U37=F!U39),"A",""))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1</v>
      </c>
      <c r="W39" s="12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>
        <f>IF(H40=0,"",IF(H40='Résultats officiels'!H40,1,""))</f>
        <v>1</v>
      </c>
      <c r="C40" s="75" t="str">
        <f>IF(H40=0,"",IF(AND(H40='Résultats officiels'!H40,F!E40='Résultats officiels'!E40,'Résultats officiels'!F40=F!F40),1,""))</f>
        <v/>
      </c>
      <c r="D40" s="67" t="s">
        <v>83</v>
      </c>
      <c r="E40" s="217">
        <v>1</v>
      </c>
      <c r="F40" s="217">
        <v>2</v>
      </c>
      <c r="G40" s="72" t="s">
        <v>128</v>
      </c>
      <c r="H40" s="95">
        <f t="shared" si="0"/>
        <v>2</v>
      </c>
      <c r="I40" s="170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officiels'!H41,F!E41='Résultats officiels'!E41,'Résultats officiels'!F41=F!F41),1,""))</f>
        <v/>
      </c>
      <c r="D41" s="68" t="s">
        <v>36</v>
      </c>
      <c r="E41" s="217">
        <v>2</v>
      </c>
      <c r="F41" s="217">
        <v>1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9</v>
      </c>
      <c r="M41" s="103">
        <f>INDEX(AP41:AP44,MATCH(AK41,$AL41:$AL44,0))</f>
        <v>3</v>
      </c>
      <c r="N41" s="123">
        <f>INDEX(AQ41:AQ44,MATCH(AK41,$AL41:$AL44,0))</f>
        <v>6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3.95</v>
      </c>
      <c r="AM41" s="21" t="str">
        <f>D40</f>
        <v>Costa Rica</v>
      </c>
      <c r="AN41" s="22">
        <f>SUM(AR41:AU41)</f>
        <v>0</v>
      </c>
      <c r="AO41" s="23">
        <f>E40+E42+F44</f>
        <v>3</v>
      </c>
      <c r="AP41" s="22">
        <f>F40+F42+E44</f>
        <v>8</v>
      </c>
      <c r="AQ41" s="24">
        <f>AO41-AP41</f>
        <v>-5</v>
      </c>
      <c r="AR41" s="22" t="s">
        <v>73</v>
      </c>
      <c r="AS41" s="22">
        <f>IF(ISBLANK(E40),0,IF(E40&gt;F40,3,IF(E40=F40,1,0)))</f>
        <v>0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-298</v>
      </c>
      <c r="BA41" s="22">
        <f>10000*(AS41+AU41)+(E40-F40+F44-E44)*100+(E40+F44)</f>
        <v>-298</v>
      </c>
      <c r="BB41" s="22">
        <f>10000*(AT41+AU41)+(F44-E44+E42-F42)*100+(F44+E42)</f>
        <v>-398</v>
      </c>
      <c r="BC41" s="24" t="s">
        <v>73</v>
      </c>
      <c r="BD41" s="23" t="s">
        <v>73</v>
      </c>
      <c r="BE41" s="25">
        <f>IF($AN41&gt;$AN42,-0.5,IF($AN42&gt;$AN41,0.5,IF(AW41,-0.5,IF(AV42,0.5,BU41))))</f>
        <v>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officiels'!H42,F!E42='Résultats officiels'!E42,'Résultats officiels'!F42=F!F42),1,""))</f>
        <v/>
      </c>
      <c r="D42" s="68" t="str">
        <f>D40</f>
        <v>Costa Rica</v>
      </c>
      <c r="E42" s="217">
        <v>1</v>
      </c>
      <c r="F42" s="217">
        <v>3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6</v>
      </c>
      <c r="L42" s="109">
        <f>INDEX(AO41:AO44,MATCH(AK42,$AL41:$AL44,0))</f>
        <v>5</v>
      </c>
      <c r="M42" s="108">
        <f>INDEX(AP41:AP44,MATCH(AK42,$AL41:$AL44,0))</f>
        <v>3</v>
      </c>
      <c r="N42" s="110">
        <f>INDEX(AQ41:AQ44,MATCH(AK42,$AL41:$AL44,0))</f>
        <v>2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2.96</v>
      </c>
      <c r="AM42" s="21" t="str">
        <f>G40</f>
        <v>Serbie</v>
      </c>
      <c r="AN42" s="22">
        <f>SUM(AR42:AU42)</f>
        <v>3</v>
      </c>
      <c r="AO42" s="23">
        <f>F40+F43+E45</f>
        <v>3</v>
      </c>
      <c r="AP42" s="22">
        <f>E40+E43+F45</f>
        <v>6</v>
      </c>
      <c r="AQ42" s="24">
        <f>AO42-AP42</f>
        <v>-3</v>
      </c>
      <c r="AR42" s="22">
        <f>IF(ISBLANK(F40),0,IF(AS41=3,0,IF(AS41=1,1,3)))</f>
        <v>3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1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29803</v>
      </c>
      <c r="BA42" s="22">
        <f>10000*(AR42+AU42)+(F40-E40+F43-E43)*100+(F40+F43)</f>
        <v>30002</v>
      </c>
      <c r="BB42" s="22" t="s">
        <v>73</v>
      </c>
      <c r="BC42" s="24">
        <f>10000*(AT42+AU42)+(F43-E43+E45-F45)*100+(F43+E45)</f>
        <v>-399</v>
      </c>
      <c r="BD42" s="29">
        <f>-BE41</f>
        <v>-0.5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 t="str">
        <f>IF(H43=0,"",IF(AND(H43='Résultats officiels'!H43,F!E43='Résultats officiels'!E43,'Résultats officiels'!F43=F!F43),1,""))</f>
        <v/>
      </c>
      <c r="D43" s="68" t="str">
        <f>G41</f>
        <v>Suisse</v>
      </c>
      <c r="E43" s="217">
        <v>1</v>
      </c>
      <c r="F43" s="217">
        <v>0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Serbie</v>
      </c>
      <c r="K43" s="111">
        <f>INDEX(AN41:AN44,MATCH(AK43,$AL41:$AL44,0))</f>
        <v>3</v>
      </c>
      <c r="L43" s="112">
        <f>INDEX(AO41:AO44,MATCH(AK43,$AL41:$AL44,0))</f>
        <v>3</v>
      </c>
      <c r="M43" s="111">
        <f>INDEX(AP41:AP44,MATCH(AK43,$AL41:$AL44,0))</f>
        <v>6</v>
      </c>
      <c r="N43" s="113">
        <f>INDEX(AQ41:AQ44,MATCH(AK43,$AL41:$AL44,0))</f>
        <v>-3</v>
      </c>
      <c r="O43" s="173"/>
      <c r="P43" s="173"/>
      <c r="Q43" s="97" t="str">
        <f>IF(AND('Résultats officiels'!O41&gt;0,U43='Résultats officiels'!U43),"E",IF(AND('Résultats officiels'!O41&gt;0,'Résultats officiels'!U44=F!U43),"E",""))</f>
        <v/>
      </c>
      <c r="R43" s="98" t="str">
        <f>IF('Résultats officiels'!O41=0,"",IF(AND(U43='Résultats officiels'!U43,'Résultats officiels'!U44=F!U44),"A",""))</f>
        <v/>
      </c>
      <c r="S43" s="286" t="str">
        <f>IF(O41=0,"",IF(AND(R43="A",O41='Résultats officiels'!O41),1,IF(AND(F!R44="A",F!O41='Résultats officiels'!O41),1,"")))</f>
        <v/>
      </c>
      <c r="T43" s="287" t="str">
        <f>IF(O41=0,"",IF(AND(R43="A",O41='Résultats officiels'!O41,V43='Résultats officiels'!V43,'Résultats officiels'!V44=F!V44),1,IF(AND(F!R44="A",F!O41='Résultats officiels'!O41,F!V43='Résultats officiels'!V44,'Résultats officiels'!V43=F!V44),1,"")))</f>
        <v/>
      </c>
      <c r="U43" s="125" t="str">
        <f>IF(100*V36+W36&gt;100*V37+W37,U36,IF(100*V36+W36&lt;100*V37+W37,U37," - "))</f>
        <v>Brésil</v>
      </c>
      <c r="V43" s="218">
        <v>1</v>
      </c>
      <c r="W43" s="100"/>
      <c r="X43" s="147" t="str">
        <f>IF(AND('Résultats officiels'!X41&gt;0,AA43='Résultats officiels'!AA43),"E",IF(AND('Résultats officiels'!X41&gt;0,'Résultats officiels'!AA44=F!AA43),"E",""))</f>
        <v/>
      </c>
      <c r="Y43" s="286" t="str">
        <f>IF(X41=0,"",IF(AND(X45="A",X41='Résultats officiels'!X41),1,IF(AND(X46="A",F!X41='Résultats officiels'!X41),1,"")))</f>
        <v/>
      </c>
      <c r="Z43" s="287" t="str">
        <f>IF(X41=0,"",IF(AND(X45="A",X41='Résultats officiels'!X41,AB43='Résultats officiels'!AB43,'Résultats officiels'!AB44=F!AB44),1,IF(AND(F!X46="A",F!X41='Résultats officiels'!X41,F!AB43='Résultats officiels'!AB44,'Résultats officiels'!AB43=F!AB44),1,"")))</f>
        <v/>
      </c>
      <c r="AA43" s="100" t="str">
        <f>IF(100*V36+W36&gt;100*V37+W37,U37,IF(100*V36+W36&lt;100*V37+W37,U36," - "))</f>
        <v>France</v>
      </c>
      <c r="AB43" s="217">
        <v>1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2.96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9</v>
      </c>
      <c r="AP43" s="22">
        <f>F41+E42+E45</f>
        <v>3</v>
      </c>
      <c r="AQ43" s="24">
        <f>AO43-AP43</f>
        <v>6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60507</v>
      </c>
      <c r="BA43" s="22" t="s">
        <v>73</v>
      </c>
      <c r="BB43" s="22">
        <f>10000*(AR43+AU43)+(E41-F41+F42-E42)*100+(E41+F42)</f>
        <v>60305</v>
      </c>
      <c r="BC43" s="24">
        <f>10000*(AS43+AU43)+(E41-F41+F45-E45)*100+(E41+F45)</f>
        <v>60406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officiels'!H44,F!E44='Résultats officiels'!E44,'Résultats officiels'!F44=F!F44),1,""))</f>
        <v/>
      </c>
      <c r="D44" s="68" t="str">
        <f>G41</f>
        <v>Suisse</v>
      </c>
      <c r="E44" s="217">
        <v>3</v>
      </c>
      <c r="F44" s="217">
        <v>1</v>
      </c>
      <c r="G44" s="73" t="str">
        <f>D40</f>
        <v>Costa Rica</v>
      </c>
      <c r="H44" s="95">
        <f t="shared" si="0"/>
        <v>1</v>
      </c>
      <c r="I44" s="114">
        <f>AI44</f>
        <v>4</v>
      </c>
      <c r="J44" s="71" t="str">
        <f>INDEX(AM41:AM44,MATCH(AK44,$AL41:$AL44,0))</f>
        <v>Costa Rica</v>
      </c>
      <c r="K44" s="115">
        <f>INDEX(AN41:AN44,MATCH(AK44,$AL41:$AL44,0))</f>
        <v>0</v>
      </c>
      <c r="L44" s="116">
        <f>INDEX(AO41:AO44,MATCH(AK44,$AL41:$AL44,0))</f>
        <v>3</v>
      </c>
      <c r="M44" s="115">
        <f>INDEX(AP41:AP44,MATCH(AK44,$AL41:$AL44,0))</f>
        <v>8</v>
      </c>
      <c r="N44" s="117">
        <f>INDEX(AQ41:AQ44,MATCH(AK44,$AL41:$AL44,0))</f>
        <v>-5</v>
      </c>
      <c r="O44" s="173"/>
      <c r="P44" s="173"/>
      <c r="Q44" s="97" t="str">
        <f>IF(AND('Résultats officiels'!O41&gt;0,U44='Résultats officiels'!U44),"E",IF(AND('Résultats officiels'!O41&gt;0,'Résultats officiels'!U43=F!U44),"E",""))</f>
        <v/>
      </c>
      <c r="R44" s="98" t="str">
        <f>IF('Résultats officiels'!O41=0,"",IF(AND(U43='Résultats officiels'!U44,'Résultats officiels'!U43=F!U44),"A",""))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Espagne</v>
      </c>
      <c r="V44" s="219">
        <v>2</v>
      </c>
      <c r="W44" s="100"/>
      <c r="X44" s="147" t="str">
        <f>IF(AND('Résultats officiels'!X41&gt;0,AA44='Résultats officiels'!AA44),"E",IF(AND('Résultats officiels'!X41&gt;0,'Résultats officiels'!AA43=F!AA44),"E",""))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Allemagne</v>
      </c>
      <c r="AB44" s="219">
        <v>2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3.95</v>
      </c>
      <c r="AL44" s="30">
        <f>SUM(BD44:BG44)+2.48</f>
        <v>1.98</v>
      </c>
      <c r="AM44" s="31" t="str">
        <f>G41</f>
        <v>Suisse</v>
      </c>
      <c r="AN44" s="27">
        <f>SUM(AR44:AU44)</f>
        <v>6</v>
      </c>
      <c r="AO44" s="32">
        <f>F41+E43+E44</f>
        <v>5</v>
      </c>
      <c r="AP44" s="27">
        <f>E41+F43+F44</f>
        <v>3</v>
      </c>
      <c r="AQ44" s="33">
        <f>AO44-AP44</f>
        <v>2</v>
      </c>
      <c r="AR44" s="27">
        <f>IF(ISBLANK(E44),0,IF(AU41=3,0,IF(AU41=1,1,3)))</f>
        <v>3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60304</v>
      </c>
      <c r="BB44" s="27">
        <f>10000*(AR44+AT44)+(E44-F44+F41-E41)*100+(E44+F41)</f>
        <v>30104</v>
      </c>
      <c r="BC44" s="33">
        <f>10000*(AS44+AT44)+(E43-F43+F41-E41)*100+(E43+F41)</f>
        <v>30002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officiels'!H45,F!E45='Résultats officiels'!E45,'Résultats officiels'!F45=F!F45),1,""))</f>
        <v/>
      </c>
      <c r="D45" s="71" t="str">
        <f>G40</f>
        <v>Serbie</v>
      </c>
      <c r="E45" s="217">
        <v>1</v>
      </c>
      <c r="F45" s="217">
        <v>4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1"/>
      <c r="L45" s="171"/>
      <c r="M45" s="171"/>
      <c r="N45" s="171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officiels'!AA44=F!AA44),"A",""))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0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officiels'!U46=F!U46),"C","")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Espagne</v>
      </c>
      <c r="V46" s="130"/>
      <c r="W46" s="95"/>
      <c r="X46" s="148" t="str">
        <f>IF('Résultats officiels'!X41=0,"",IF(AND(AA43='Résultats officiels'!AA44,'Résultats officiels'!AA43=F!AA44),"A",""))</f>
        <v/>
      </c>
      <c r="Y46" s="288" t="s">
        <v>92</v>
      </c>
      <c r="Z46" s="257"/>
      <c r="AA46" s="282" t="str">
        <f>IF(100*V43+W43&gt;100*V44+W44,U44,IF(100*V44+W44&gt;100*V43+W43,U43,"-"))</f>
        <v>Brésil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0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officiels'!AA46=F!AA46),"S","")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officiels'!H48,F!E48='Résultats officiels'!E48,'Résultats officiels'!F48=F!F48),1,""))</f>
        <v/>
      </c>
      <c r="D48" s="67" t="s">
        <v>100</v>
      </c>
      <c r="E48" s="217">
        <v>3</v>
      </c>
      <c r="F48" s="217">
        <v>0</v>
      </c>
      <c r="G48" s="72" t="s">
        <v>72</v>
      </c>
      <c r="H48" s="95">
        <f t="shared" si="0"/>
        <v>1</v>
      </c>
      <c r="I48" s="170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Allemagne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officiels'!H49,F!E49='Résultats officiels'!E49,'Résultats officiels'!F49=F!F49),1,""))</f>
        <v/>
      </c>
      <c r="D49" s="68" t="s">
        <v>129</v>
      </c>
      <c r="E49" s="217">
        <v>1</v>
      </c>
      <c r="F49" s="217">
        <v>1</v>
      </c>
      <c r="G49" s="73" t="s">
        <v>105</v>
      </c>
      <c r="H49" s="95">
        <f t="shared" si="0"/>
        <v>3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9</v>
      </c>
      <c r="M49" s="103">
        <f>INDEX(AP49:AP52,MATCH(AK49,$AL49:$AL52,0))</f>
        <v>1</v>
      </c>
      <c r="N49" s="123">
        <f>INDEX(AQ49:AQ52,MATCH(AK49,$AL49:$AL52,0))</f>
        <v>8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9</v>
      </c>
      <c r="AP49" s="22">
        <f>F48+F50+E52</f>
        <v>1</v>
      </c>
      <c r="AQ49" s="24">
        <f>AO49-AP49</f>
        <v>8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60505</v>
      </c>
      <c r="BA49" s="22">
        <f>10000*(AS49+AU49)+(E48-F48+F52-E52)*100+(E48+F52)</f>
        <v>60607</v>
      </c>
      <c r="BB49" s="22">
        <f>10000*(AT49+AU49)+(F52-E52+E50-F50)*100+(F52+E50)</f>
        <v>60506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 t="str">
        <f>IF(H50=0,"",IF(AND(H50='Résultats officiels'!H50,F!E50='Résultats officiels'!E50,'Résultats officiels'!F50=F!F50),1,""))</f>
        <v/>
      </c>
      <c r="D50" s="68" t="str">
        <f>D48</f>
        <v>Allemagne</v>
      </c>
      <c r="E50" s="217">
        <v>2</v>
      </c>
      <c r="F50" s="217">
        <v>0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Suède</v>
      </c>
      <c r="K50" s="108">
        <f>INDEX(AN49:AN52,MATCH(AK50,$AL49:$AL52,0))</f>
        <v>4</v>
      </c>
      <c r="L50" s="109">
        <f>INDEX(AO49:AO52,MATCH(AK50,$AL49:$AL52,0))</f>
        <v>3</v>
      </c>
      <c r="M50" s="108">
        <f>INDEX(AP49:AP52,MATCH(AK50,$AL49:$AL52,0))</f>
        <v>3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France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1.9700000000000002</v>
      </c>
      <c r="AL50" s="28">
        <f>SUM(BD50:BG50)+2.46</f>
        <v>3.96</v>
      </c>
      <c r="AM50" s="21" t="str">
        <f>G48</f>
        <v>Mexique</v>
      </c>
      <c r="AN50" s="22">
        <f>SUM(AR50:AU50)</f>
        <v>1</v>
      </c>
      <c r="AO50" s="23">
        <f>F48+F51+E53</f>
        <v>2</v>
      </c>
      <c r="AP50" s="22">
        <f>E48+E51+F53</f>
        <v>7</v>
      </c>
      <c r="AQ50" s="24">
        <f>AO50-AP50</f>
        <v>-5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0</v>
      </c>
      <c r="AU50" s="22">
        <f>IF(ISBLANK(F51),0,IF(F51&gt;E51,3,IF(F51=E51,1,0)))</f>
        <v>1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0</v>
      </c>
      <c r="AZ50" s="23">
        <f>10000*(AR50+AT50)+(F48-E48+E53-F53)*100+(F48+E53)</f>
        <v>-500</v>
      </c>
      <c r="BA50" s="22">
        <f>10000*(AR50+AU50)+(F48-E48+F51-E51)*100+(F48+F51)</f>
        <v>9702</v>
      </c>
      <c r="BB50" s="22" t="s">
        <v>73</v>
      </c>
      <c r="BC50" s="24">
        <f>10000*(AT50+AU50)+(F51-E51+E53-F53)*100+(F51+E53)</f>
        <v>9802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0.5</v>
      </c>
      <c r="BG50" s="26">
        <f>IF($AN50&gt;$AN52,-0.5,IF($AN52&gt;$AN50,0.5,IF(AY50,-0.5,IF(AW52,0.5,BW50))))</f>
        <v>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officiels'!H51,F!E51='Résultats officiels'!E51,'Résultats officiels'!F51=F!F51),1,""))</f>
        <v/>
      </c>
      <c r="D51" s="68" t="str">
        <f>G49</f>
        <v>Corée du Sud</v>
      </c>
      <c r="E51" s="217">
        <v>2</v>
      </c>
      <c r="F51" s="217">
        <v>2</v>
      </c>
      <c r="G51" s="73" t="str">
        <f>G48</f>
        <v>Mexique</v>
      </c>
      <c r="H51" s="95">
        <f t="shared" si="0"/>
        <v>3</v>
      </c>
      <c r="I51" s="106">
        <f>AI51</f>
        <v>3</v>
      </c>
      <c r="J51" s="68" t="str">
        <f>INDEX(AM49:AM52,MATCH(AK51,$AL49:$AL52,0))</f>
        <v>Corée du Sud</v>
      </c>
      <c r="K51" s="111">
        <f>INDEX(AN49:AN52,MATCH(AK51,$AL49:$AL52,0))</f>
        <v>2</v>
      </c>
      <c r="L51" s="112">
        <f>INDEX(AO49:AO52,MATCH(AK51,$AL49:$AL52,0))</f>
        <v>4</v>
      </c>
      <c r="M51" s="111">
        <f>INDEX(AP49:AP52,MATCH(AK51,$AL49:$AL52,0))</f>
        <v>7</v>
      </c>
      <c r="N51" s="113">
        <f>INDEX(AQ49:AQ52,MATCH(AK51,$AL49:$AL52,0))</f>
        <v>-3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27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2.98</v>
      </c>
      <c r="AL51" s="28">
        <f>SUM(BD51:BG51)+2.47</f>
        <v>1.9700000000000002</v>
      </c>
      <c r="AM51" s="21" t="str">
        <f>D49</f>
        <v>Suède</v>
      </c>
      <c r="AN51" s="22">
        <f>SUM(AR51:AU51)</f>
        <v>4</v>
      </c>
      <c r="AO51" s="23">
        <f>E49+F50+F53</f>
        <v>3</v>
      </c>
      <c r="AP51" s="22">
        <f>F49+E50+E53</f>
        <v>3</v>
      </c>
      <c r="AQ51" s="24">
        <f>AO51-AP51</f>
        <v>0</v>
      </c>
      <c r="AR51" s="22">
        <f>IF(ISBLANK(F50),0,IF(AT49=3,0,IF(AT49=1,1,3)))</f>
        <v>0</v>
      </c>
      <c r="AS51" s="22">
        <f>IF(ISBLANK(F53),0,IF(F53&gt;E53,3,IF(F53=E53,1,0)))</f>
        <v>3</v>
      </c>
      <c r="AT51" s="22" t="s">
        <v>73</v>
      </c>
      <c r="AU51" s="22">
        <f>IF(ISBLANK(E49),0,IF(E49&gt;F49,3,IF(E49=F49,1,0)))</f>
        <v>1</v>
      </c>
      <c r="AV51" s="23" t="b">
        <f>10*(AQ49-AQ51)+AO49-AO51&lt;0</f>
        <v>0</v>
      </c>
      <c r="AW51" s="22" t="b">
        <f>10*(AQ50-AQ51)+AO50-AO51&lt;0</f>
        <v>1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30002</v>
      </c>
      <c r="BA51" s="22" t="s">
        <v>73</v>
      </c>
      <c r="BB51" s="22">
        <f>10000*(AR51+AU51)+(E49-F49+F50-E50)*100+(E49+F50)</f>
        <v>9801</v>
      </c>
      <c r="BC51" s="24">
        <f>10000*(AS51+AU51)+(E49-F49+F53-E53)*100+(E49+F53)</f>
        <v>40203</v>
      </c>
      <c r="BD51" s="29">
        <f>-BF49</f>
        <v>0.5</v>
      </c>
      <c r="BE51" s="25">
        <f>-BF50</f>
        <v>-0.5</v>
      </c>
      <c r="BF51" s="25" t="s">
        <v>73</v>
      </c>
      <c r="BG51" s="26">
        <f>IF($AN51&gt;$AN52,-0.5,IF($AN52&gt;$AN51,0.5,IF(AY51,-0.5,IF(AX52,0.5,BW51))))</f>
        <v>-0.5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officiels'!H52,F!E52='Résultats officiels'!E52,'Résultats officiels'!F52=F!F52),1,""))</f>
        <v/>
      </c>
      <c r="D52" s="68" t="str">
        <f>G49</f>
        <v>Corée du Sud</v>
      </c>
      <c r="E52" s="217">
        <v>1</v>
      </c>
      <c r="F52" s="217">
        <v>4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Mexique</v>
      </c>
      <c r="K52" s="115">
        <f>INDEX(AN49:AN52,MATCH(AK52,$AL49:$AL52,0))</f>
        <v>1</v>
      </c>
      <c r="L52" s="116">
        <f>INDEX(AO49:AO52,MATCH(AK52,$AL49:$AL52,0))</f>
        <v>2</v>
      </c>
      <c r="M52" s="115">
        <f>INDEX(AP49:AP52,MATCH(AK52,$AL49:$AL52,0))</f>
        <v>7</v>
      </c>
      <c r="N52" s="117">
        <f>INDEX(AQ49:AQ52,MATCH(AK52,$AL49:$AL52,0))</f>
        <v>-5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3.96</v>
      </c>
      <c r="AL52" s="30">
        <f>SUM(BD52:BG52)+2.48</f>
        <v>2.98</v>
      </c>
      <c r="AM52" s="31" t="str">
        <f>G49</f>
        <v>Corée du Sud</v>
      </c>
      <c r="AN52" s="27">
        <f>SUM(AR52:AU52)</f>
        <v>2</v>
      </c>
      <c r="AO52" s="32">
        <f>F49+E51+E52</f>
        <v>4</v>
      </c>
      <c r="AP52" s="27">
        <f>E49+F51+F52</f>
        <v>7</v>
      </c>
      <c r="AQ52" s="33">
        <f>AO52-AP52</f>
        <v>-3</v>
      </c>
      <c r="AR52" s="27">
        <f>IF(ISBLANK(E52),0,IF(AU49=3,0,IF(AU49=1,1,3)))</f>
        <v>0</v>
      </c>
      <c r="AS52" s="27">
        <f>IF(ISBLANK(E51),0,IF(AU50=3,0,IF(AU50=1,1,3)))</f>
        <v>1</v>
      </c>
      <c r="AT52" s="27">
        <f>IF(ISBLANK(F49),0,IF(AU51=3,0,IF(AU51=1,1,3)))</f>
        <v>1</v>
      </c>
      <c r="AU52" s="27" t="s">
        <v>73</v>
      </c>
      <c r="AV52" s="32" t="b">
        <f>10*(AQ49-AQ52)+AO49-AO52&lt;0</f>
        <v>0</v>
      </c>
      <c r="AW52" s="27" t="b">
        <f>10*(AQ50-AQ52)+AO50-AO52&lt;0</f>
        <v>1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9703</v>
      </c>
      <c r="BB52" s="27">
        <f>10000*(AR52+AT52)+(E52-F52+F49-E49)*100+(E52+F49)</f>
        <v>9702</v>
      </c>
      <c r="BC52" s="33">
        <f>10000*(AS52+AT52)+(E51-F51+F49-E49)*100+(E51+F49)</f>
        <v>20003</v>
      </c>
      <c r="BD52" s="34">
        <f>-BG49</f>
        <v>0.5</v>
      </c>
      <c r="BE52" s="35">
        <f>-BG50</f>
        <v>-0.5</v>
      </c>
      <c r="BF52" s="35">
        <f>-BG51</f>
        <v>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>
        <f>IF(H53=0,"",IF(H53='Résultats officiels'!H53,1,""))</f>
        <v>1</v>
      </c>
      <c r="C53" s="75" t="str">
        <f>IF(H53=0,"",IF(AND(H53='Résultats officiels'!H53,F!E53='Résultats officiels'!E53,'Résultats officiels'!F53=F!F53),1,""))</f>
        <v/>
      </c>
      <c r="D53" s="71" t="str">
        <f>G48</f>
        <v>Mexique</v>
      </c>
      <c r="E53" s="217">
        <v>0</v>
      </c>
      <c r="F53" s="217">
        <v>2</v>
      </c>
      <c r="G53" s="74" t="str">
        <f>D49</f>
        <v>Suède</v>
      </c>
      <c r="H53" s="95">
        <f t="shared" si="0"/>
        <v>2</v>
      </c>
      <c r="I53" s="118"/>
      <c r="J53" s="119" t="str">
        <f>IF(OR(I51&lt;3,I50&lt;2),"TIRAGE AU SORT !!!"," ")</f>
        <v xml:space="preserve"> </v>
      </c>
      <c r="K53" s="171"/>
      <c r="L53" s="171"/>
      <c r="M53" s="171"/>
      <c r="N53" s="171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4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0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0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19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officiels'!H56,F!E56='Résultats officiels'!E56,'Résultats officiels'!F56=F!F56),1,""))</f>
        <v/>
      </c>
      <c r="D56" s="67" t="s">
        <v>103</v>
      </c>
      <c r="E56" s="217">
        <v>3</v>
      </c>
      <c r="F56" s="217">
        <v>1</v>
      </c>
      <c r="G56" s="72" t="s">
        <v>130</v>
      </c>
      <c r="H56" s="95">
        <f t="shared" si="0"/>
        <v>1</v>
      </c>
      <c r="I56" s="170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 t="str">
        <f>IF(H57=0,"",IF(AND(H57='Résultats officiels'!H57,F!E57='Résultats officiels'!E57,'Résultats officiels'!F57=F!F57),1,""))</f>
        <v/>
      </c>
      <c r="D57" s="68" t="s">
        <v>131</v>
      </c>
      <c r="E57" s="217">
        <v>0</v>
      </c>
      <c r="F57" s="217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7</v>
      </c>
      <c r="L57" s="104">
        <f>INDEX(AO57:AO60,MATCH(AK57,$AL57:$AL60,0))</f>
        <v>6</v>
      </c>
      <c r="M57" s="103">
        <f>INDEX(AP57:AP60,MATCH(AK57,$AL57:$AL60,0))</f>
        <v>2</v>
      </c>
      <c r="N57" s="123">
        <f>INDEX(AQ57:AQ60,MATCH(AK57,$AL57:$AL60,0))</f>
        <v>4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5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7</v>
      </c>
      <c r="AO57" s="47">
        <f>E56+E58+F60</f>
        <v>6</v>
      </c>
      <c r="AP57" s="46">
        <f>F56+F58+E60</f>
        <v>2</v>
      </c>
      <c r="AQ57" s="48">
        <f>AO57-AP57</f>
        <v>4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1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60405</v>
      </c>
      <c r="BA57" s="46">
        <f>10000*(AS57+AU57)+(E56-F56+F60-E60)*100+(E56+F60)</f>
        <v>40204</v>
      </c>
      <c r="BB57" s="46">
        <f>10000*(AT57+AU57)+(F60-E60+E58-F58)*100+(F60+E58)</f>
        <v>40203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officiels'!H58,F!E58='Résultats officiels'!E58,'Résultats officiels'!F58=F!F58),1,""))</f>
        <v/>
      </c>
      <c r="D58" s="68" t="str">
        <f>D56</f>
        <v>Belgique</v>
      </c>
      <c r="E58" s="217">
        <v>2</v>
      </c>
      <c r="F58" s="217">
        <v>0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7</v>
      </c>
      <c r="L58" s="109">
        <f>INDEX(AO57:AO60,MATCH(AK58,$AL57:$AL60,0))</f>
        <v>5</v>
      </c>
      <c r="M58" s="108">
        <f>INDEX(AP57:AP60,MATCH(AK58,$AL57:$AL60,0))</f>
        <v>2</v>
      </c>
      <c r="N58" s="110">
        <f>INDEX(AQ57:AQ60,MATCH(AK58,$AL57:$AL60,0))</f>
        <v>3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0</v>
      </c>
      <c r="AO58" s="47">
        <f>F56+F59+E61</f>
        <v>2</v>
      </c>
      <c r="AP58" s="46">
        <f>E56+E59+F61</f>
        <v>6</v>
      </c>
      <c r="AQ58" s="48">
        <f>AO58-AP58</f>
        <v>-4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-299</v>
      </c>
      <c r="BA58" s="46">
        <f>10000*(AR58+AU58)+(F56-E56+F59-E59)*100+(F56+F59)</f>
        <v>-298</v>
      </c>
      <c r="BB58" s="46" t="s">
        <v>73</v>
      </c>
      <c r="BC58" s="48">
        <f>10000*(AT58+AU58)+(F59-E59+E61-F61)*100+(F59+E61)</f>
        <v>-199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officiels'!H59,F!E59='Résultats officiels'!E59,'Résultats officiels'!F59=F!F59),1,""))</f>
        <v/>
      </c>
      <c r="D59" s="68" t="str">
        <f>G57</f>
        <v>Angleterre</v>
      </c>
      <c r="E59" s="217">
        <v>2</v>
      </c>
      <c r="F59" s="217">
        <v>1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3</v>
      </c>
      <c r="L59" s="112">
        <f>INDEX(AO57:AO60,MATCH(AK59,$AL57:$AL60,0))</f>
        <v>1</v>
      </c>
      <c r="M59" s="111">
        <f>INDEX(AP57:AP60,MATCH(AK59,$AL57:$AL60,0))</f>
        <v>4</v>
      </c>
      <c r="N59" s="113">
        <f>INDEX(AQ57:AQ60,MATCH(AK59,$AL57:$AL60,0))</f>
        <v>-3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3</v>
      </c>
      <c r="AO59" s="47">
        <f>E57+F58+F61</f>
        <v>1</v>
      </c>
      <c r="AP59" s="46">
        <f>F57+E58+E61</f>
        <v>4</v>
      </c>
      <c r="AQ59" s="48">
        <f>AO59-AP59</f>
        <v>-3</v>
      </c>
      <c r="AR59" s="46">
        <f>IF(ISBLANK(F58),0,IF(AT57=3,0,IF(AT57=1,1,3)))</f>
        <v>0</v>
      </c>
      <c r="AS59" s="46">
        <f>IF(ISBLANK(F61),0,IF(F61&gt;E61,3,IF(F61=E61,1,0)))</f>
        <v>3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29901</v>
      </c>
      <c r="BA59" s="46" t="s">
        <v>73</v>
      </c>
      <c r="BB59" s="46">
        <f>10000*(AR59+AU59)+(E57-F57+F58-E58)*100+(E57+F58)</f>
        <v>-400</v>
      </c>
      <c r="BC59" s="48">
        <f>10000*(AS59+AU59)+(E57-F57+F61-E61)*100+(E57+F61)</f>
        <v>29901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officiels'!H60,F!E60='Résultats officiels'!E60,'Résultats officiels'!F60=F!F60),1,""))</f>
        <v/>
      </c>
      <c r="D60" s="68" t="str">
        <f>G57</f>
        <v>Angleterre</v>
      </c>
      <c r="E60" s="217">
        <v>1</v>
      </c>
      <c r="F60" s="217">
        <v>1</v>
      </c>
      <c r="G60" s="73" t="str">
        <f>D56</f>
        <v>Belgique</v>
      </c>
      <c r="H60" s="95">
        <f t="shared" si="0"/>
        <v>3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0</v>
      </c>
      <c r="L60" s="116">
        <f>INDEX(AO57:AO60,MATCH(AK60,$AL57:$AL60,0))</f>
        <v>2</v>
      </c>
      <c r="M60" s="115">
        <f>INDEX(AP57:AP60,MATCH(AK60,$AL57:$AL60,0))</f>
        <v>6</v>
      </c>
      <c r="N60" s="117">
        <f>INDEX(AQ57:AQ60,MATCH(AK60,$AL57:$AL60,0))</f>
        <v>-4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7</v>
      </c>
      <c r="AO60" s="58">
        <f>F57+E59+E60</f>
        <v>5</v>
      </c>
      <c r="AP60" s="51">
        <f>E57+F59+F60</f>
        <v>2</v>
      </c>
      <c r="AQ60" s="59">
        <f>AO60-AP60</f>
        <v>3</v>
      </c>
      <c r="AR60" s="51">
        <f>IF(ISBLANK(E60),0,IF(AU57=3,0,IF(AU57=1,1,3)))</f>
        <v>1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40103</v>
      </c>
      <c r="BB60" s="51">
        <f>10000*(AR60+AT60)+(E60-F60+F57-E57)*100+(E60+F57)</f>
        <v>40203</v>
      </c>
      <c r="BC60" s="59">
        <f>10000*(AS60+AT60)+(E59-F59+F57-E57)*100+(E59+F57)</f>
        <v>60304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>
        <f>IF(H61=0,"",IF(H61='Résultats officiels'!H61,1,""))</f>
        <v>1</v>
      </c>
      <c r="C61" s="75" t="str">
        <f>IF(H61=0,"",IF(AND(H61='Résultats officiels'!H61,F!E61='Résultats officiels'!E61,'Résultats officiels'!F61=F!F61),1,""))</f>
        <v/>
      </c>
      <c r="D61" s="71" t="str">
        <f>G56</f>
        <v>Panama</v>
      </c>
      <c r="E61" s="217">
        <v>0</v>
      </c>
      <c r="F61" s="217">
        <v>1</v>
      </c>
      <c r="G61" s="74" t="str">
        <f>D57</f>
        <v>Tunisie</v>
      </c>
      <c r="H61" s="95">
        <f t="shared" si="0"/>
        <v>2</v>
      </c>
      <c r="I61" s="118"/>
      <c r="J61" s="119" t="str">
        <f>IF(OR(I59&lt;3,I58&lt;2),"TIRAGE AU SORT !!!"," ")</f>
        <v xml:space="preserve"> </v>
      </c>
      <c r="K61" s="171"/>
      <c r="L61" s="171"/>
      <c r="M61" s="171"/>
      <c r="N61" s="171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0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60"/>
      <c r="J63" s="95"/>
      <c r="K63" s="95"/>
      <c r="L63" s="95"/>
      <c r="M63" s="95"/>
      <c r="N63" s="95"/>
      <c r="O63" s="95"/>
      <c r="P63" s="159"/>
      <c r="Q63" s="159"/>
      <c r="R63" s="159"/>
      <c r="S63" s="278" t="s">
        <v>119</v>
      </c>
      <c r="T63" s="320"/>
      <c r="U63" s="320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officiels'!H64,F!E64='Résultats officiels'!E64,'Résultats officiels'!F64=F!F64),1,""))</f>
        <v/>
      </c>
      <c r="D64" s="67" t="s">
        <v>78</v>
      </c>
      <c r="E64" s="217">
        <v>2</v>
      </c>
      <c r="F64" s="217">
        <v>1</v>
      </c>
      <c r="G64" s="72" t="s">
        <v>79</v>
      </c>
      <c r="H64" s="95">
        <f t="shared" si="0"/>
        <v>1</v>
      </c>
      <c r="I64" s="160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58"/>
      <c r="Q64" s="158"/>
      <c r="R64" s="158"/>
      <c r="S64" s="280" t="s">
        <v>107</v>
      </c>
      <c r="T64" s="321"/>
      <c r="U64" s="262">
        <f>SUM(U51:U62)</f>
        <v>55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officiels'!H65,F!E65='Résultats officiels'!E65,'Résultats officiels'!F65=F!F65),1,""))</f>
        <v/>
      </c>
      <c r="D65" s="68" t="s">
        <v>132</v>
      </c>
      <c r="E65" s="217">
        <v>3</v>
      </c>
      <c r="F65" s="217">
        <v>0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Pologne</v>
      </c>
      <c r="K65" s="103">
        <f>INDEX(AN65:AN68,MATCH(AK65,$AL65:$AL68,0))</f>
        <v>7</v>
      </c>
      <c r="L65" s="104">
        <f>INDEX(AO65:AO68,MATCH(AK65,$AL65:$AL68,0))</f>
        <v>6</v>
      </c>
      <c r="M65" s="103">
        <f>INDEX(AP65:AP68,MATCH(AK65,$AL65:$AL68,0))</f>
        <v>2</v>
      </c>
      <c r="N65" s="123">
        <f>INDEX(AQ65:AQ68,MATCH(AK65,$AL65:$AL68,0))</f>
        <v>4</v>
      </c>
      <c r="O65" s="95"/>
      <c r="P65" s="158"/>
      <c r="Q65" s="158"/>
      <c r="R65" s="158"/>
      <c r="S65" s="321"/>
      <c r="T65" s="32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0.9700000000000002</v>
      </c>
      <c r="AL65" s="44">
        <f>SUM(BD65:BG65)+2.45</f>
        <v>1.9500000000000002</v>
      </c>
      <c r="AM65" s="45" t="str">
        <f>D64</f>
        <v>Colombie</v>
      </c>
      <c r="AN65" s="46">
        <f>SUM(AR65:AU65)</f>
        <v>7</v>
      </c>
      <c r="AO65" s="47">
        <f>E64+E66+F68</f>
        <v>7</v>
      </c>
      <c r="AP65" s="46">
        <f>F64+F66+E68</f>
        <v>4</v>
      </c>
      <c r="AQ65" s="48">
        <f>AO65-AP65</f>
        <v>3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1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0</v>
      </c>
      <c r="AY65" s="48" t="b">
        <f>10*(AQ65-AQ68)+AO65-AO68&gt;0</f>
        <v>1</v>
      </c>
      <c r="AZ65" s="47">
        <f>10000*(AS65+AT65)+(E66-F66+E64-F64)*100+(E66+E64)</f>
        <v>40104</v>
      </c>
      <c r="BA65" s="46">
        <f>10000*(AS65+AU65)+(E64-F64+F68-E68)*100+(E64+F68)</f>
        <v>60305</v>
      </c>
      <c r="BB65" s="46">
        <f>10000*(AT65+AU65)+(F68-E68+E66-F66)*100+(F68+E66)</f>
        <v>40205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officiels'!H66,F!E66='Résultats officiels'!E66,'Résultats officiels'!F66=F!F66),1,""))</f>
        <v/>
      </c>
      <c r="D66" s="68" t="str">
        <f>D64</f>
        <v>Colombie</v>
      </c>
      <c r="E66" s="217">
        <v>2</v>
      </c>
      <c r="F66" s="217">
        <v>2</v>
      </c>
      <c r="G66" s="73" t="str">
        <f>D65</f>
        <v>Pologne</v>
      </c>
      <c r="H66" s="95">
        <f t="shared" si="0"/>
        <v>3</v>
      </c>
      <c r="I66" s="106">
        <f>AI66</f>
        <v>2</v>
      </c>
      <c r="J66" s="124" t="str">
        <f>INDEX(AM65:AM68,MATCH(AK66,$AL65:$AL68,0))</f>
        <v>Colombie</v>
      </c>
      <c r="K66" s="108">
        <f>INDEX(AN65:AN68,MATCH(AK66,$AL65:$AL68,0))</f>
        <v>7</v>
      </c>
      <c r="L66" s="109">
        <f>INDEX(AO65:AO68,MATCH(AK66,$AL65:$AL68,0))</f>
        <v>7</v>
      </c>
      <c r="M66" s="108">
        <f>INDEX(AP65:AP68,MATCH(AK66,$AL65:$AL68,0))</f>
        <v>4</v>
      </c>
      <c r="N66" s="110">
        <f>INDEX(AQ65:AQ68,MATCH(AK66,$AL65:$AL68,0))</f>
        <v>3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1.9500000000000002</v>
      </c>
      <c r="AL66" s="52">
        <f>SUM(BD66:BG66)+2.46</f>
        <v>3.96</v>
      </c>
      <c r="AM66" s="45" t="str">
        <f>G64</f>
        <v>Japon</v>
      </c>
      <c r="AN66" s="46">
        <f>SUM(AR66:AU66)</f>
        <v>0</v>
      </c>
      <c r="AO66" s="47">
        <f>F64+F67+E69</f>
        <v>2</v>
      </c>
      <c r="AP66" s="46">
        <f>E64+E67+F69</f>
        <v>5</v>
      </c>
      <c r="AQ66" s="48">
        <f>AO66-AP66</f>
        <v>-3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1</v>
      </c>
      <c r="AZ66" s="47">
        <f>10000*(AR66+AT66)+(F64-E64+E69-F69)*100+(F64+E69)</f>
        <v>-199</v>
      </c>
      <c r="BA66" s="46">
        <f>10000*(AR66+AU66)+(F64-E64+F67-E67)*100+(F64+F67)</f>
        <v>-198</v>
      </c>
      <c r="BB66" s="46" t="s">
        <v>73</v>
      </c>
      <c r="BC66" s="48">
        <f>10000*(AT66+AU66)+(F67-E67+E69-F69)*100+(F67+E69)</f>
        <v>-199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officiels'!H67,F!E67='Résultats officiels'!E67,'Résultats officiels'!F67=F!F67),1,""))</f>
        <v/>
      </c>
      <c r="D67" s="68" t="str">
        <f>G65</f>
        <v>Sénégal</v>
      </c>
      <c r="E67" s="217">
        <v>2</v>
      </c>
      <c r="F67" s="217">
        <v>1</v>
      </c>
      <c r="G67" s="73" t="str">
        <f>G64</f>
        <v>Japon</v>
      </c>
      <c r="H67" s="95">
        <f t="shared" si="0"/>
        <v>1</v>
      </c>
      <c r="I67" s="106">
        <f>AI67</f>
        <v>3</v>
      </c>
      <c r="J67" s="68" t="str">
        <f>INDEX(AM65:AM68,MATCH(AK67,$AL65:$AL68,0))</f>
        <v>Sénégal</v>
      </c>
      <c r="K67" s="111">
        <f>INDEX(AN65:AN68,MATCH(AK67,$AL65:$AL68,0))</f>
        <v>3</v>
      </c>
      <c r="L67" s="112">
        <f>INDEX(AO65:AO68,MATCH(AK67,$AL65:$AL68,0))</f>
        <v>3</v>
      </c>
      <c r="M67" s="111">
        <f>INDEX(AP65:AP68,MATCH(AK67,$AL65:$AL68,0))</f>
        <v>7</v>
      </c>
      <c r="N67" s="113">
        <f>INDEX(AQ65:AQ68,MATCH(AK67,$AL65:$AL68,0))</f>
        <v>-4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2.98</v>
      </c>
      <c r="AL67" s="52">
        <f>SUM(BD67:BG67)+2.47</f>
        <v>0.9700000000000002</v>
      </c>
      <c r="AM67" s="45" t="str">
        <f>D65</f>
        <v>Pologne</v>
      </c>
      <c r="AN67" s="46">
        <f>SUM(AR67:AU67)</f>
        <v>7</v>
      </c>
      <c r="AO67" s="47">
        <f>E65+F66+F69</f>
        <v>6</v>
      </c>
      <c r="AP67" s="46">
        <f>F65+E66+E69</f>
        <v>2</v>
      </c>
      <c r="AQ67" s="48">
        <f>AO67-AP67</f>
        <v>4</v>
      </c>
      <c r="AR67" s="46">
        <f>IF(ISBLANK(F66),0,IF(AT65=3,0,IF(AT65=1,1,3)))</f>
        <v>1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1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40103</v>
      </c>
      <c r="BA67" s="46" t="s">
        <v>73</v>
      </c>
      <c r="BB67" s="46">
        <f>10000*(AR67+AU67)+(E65-F65+F66-E66)*100+(E65+F66)</f>
        <v>40305</v>
      </c>
      <c r="BC67" s="48">
        <f>10000*(AS67+AU67)+(E65-F65+F69-E69)*100+(E65+F69)</f>
        <v>60404</v>
      </c>
      <c r="BD67" s="53">
        <f>-BF65</f>
        <v>-0.5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 t="str">
        <f>IF(H68=0,"",IF(AND(H68='Résultats officiels'!H68,F!E68='Résultats officiels'!E68,'Résultats officiels'!F68=F!F68),1,""))</f>
        <v/>
      </c>
      <c r="D68" s="68" t="str">
        <f>G65</f>
        <v>Sénégal</v>
      </c>
      <c r="E68" s="217">
        <v>1</v>
      </c>
      <c r="F68" s="217">
        <v>3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0</v>
      </c>
      <c r="L68" s="116">
        <f>INDEX(AO65:AO68,MATCH(AK68,$AL65:$AL68,0))</f>
        <v>2</v>
      </c>
      <c r="M68" s="115">
        <f>INDEX(AP65:AP68,MATCH(AK68,$AL65:$AL68,0))</f>
        <v>5</v>
      </c>
      <c r="N68" s="117">
        <f>INDEX(AQ65:AQ68,MATCH(AK68,$AL65:$AL68,0))</f>
        <v>-3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2.98</v>
      </c>
      <c r="AM68" s="57" t="str">
        <f>G65</f>
        <v>Sénégal</v>
      </c>
      <c r="AN68" s="51">
        <f>SUM(AR68:AU68)</f>
        <v>3</v>
      </c>
      <c r="AO68" s="58">
        <f>F65+E67+E68</f>
        <v>3</v>
      </c>
      <c r="AP68" s="51">
        <f>E65+F67+F68</f>
        <v>7</v>
      </c>
      <c r="AQ68" s="59">
        <f>AO68-AP68</f>
        <v>-4</v>
      </c>
      <c r="AR68" s="51">
        <f>IF(ISBLANK(E68),0,IF(AU65=3,0,IF(AU65=1,1,3)))</f>
        <v>0</v>
      </c>
      <c r="AS68" s="51">
        <f>IF(ISBLANK(E67),0,IF(AU66=3,0,IF(AU66=1,1,3)))</f>
        <v>3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29903</v>
      </c>
      <c r="BB68" s="51">
        <f>10000*(AR68+AT68)+(E68-F68+F65-E65)*100+(E68+F65)</f>
        <v>-499</v>
      </c>
      <c r="BC68" s="59">
        <f>10000*(AS68+AT68)+(E67-F67+F65-E65)*100+(E67+F65)</f>
        <v>29802</v>
      </c>
      <c r="BD68" s="60">
        <f>-BG65</f>
        <v>0.5</v>
      </c>
      <c r="BE68" s="61">
        <f>-BG66</f>
        <v>-0.5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>
        <f>IF(H69=0,"",IF(AND(H69='Résultats officiels'!H69,F!E69='Résultats officiels'!E69,'Résultats officiels'!F69=F!F69),1,""))</f>
        <v>1</v>
      </c>
      <c r="D69" s="71" t="str">
        <f>G64</f>
        <v>Japon</v>
      </c>
      <c r="E69" s="217">
        <v>0</v>
      </c>
      <c r="F69" s="217">
        <v>1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59"/>
      <c r="L69" s="159"/>
      <c r="M69" s="159"/>
      <c r="N69" s="159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D3:F3"/>
    <mergeCell ref="G3:W4"/>
    <mergeCell ref="U2:X2"/>
    <mergeCell ref="B4:B5"/>
    <mergeCell ref="C4:C5"/>
    <mergeCell ref="S7:V7"/>
    <mergeCell ref="Y13:AA19"/>
    <mergeCell ref="O14:P15"/>
    <mergeCell ref="S14:S15"/>
    <mergeCell ref="T14:T15"/>
    <mergeCell ref="O16:P17"/>
    <mergeCell ref="O12:P13"/>
    <mergeCell ref="S12:S13"/>
    <mergeCell ref="T12:T13"/>
    <mergeCell ref="S16:S17"/>
    <mergeCell ref="T16:T17"/>
    <mergeCell ref="O18:P19"/>
    <mergeCell ref="S18:S19"/>
    <mergeCell ref="T18:T19"/>
    <mergeCell ref="Y7:AA12"/>
    <mergeCell ref="O8:P9"/>
    <mergeCell ref="S8:S9"/>
    <mergeCell ref="Y20:AA23"/>
    <mergeCell ref="O22:P23"/>
    <mergeCell ref="S22:S23"/>
    <mergeCell ref="T22:T23"/>
    <mergeCell ref="T8:T9"/>
    <mergeCell ref="O10:P11"/>
    <mergeCell ref="S10:S11"/>
    <mergeCell ref="T10:T11"/>
    <mergeCell ref="O24:P25"/>
    <mergeCell ref="S25:V25"/>
    <mergeCell ref="O20:P21"/>
    <mergeCell ref="S20:S21"/>
    <mergeCell ref="T20:T21"/>
    <mergeCell ref="O26:P27"/>
    <mergeCell ref="S26:S27"/>
    <mergeCell ref="T26:T27"/>
    <mergeCell ref="O28:P29"/>
    <mergeCell ref="S28:S29"/>
    <mergeCell ref="T28:T29"/>
    <mergeCell ref="O30:P31"/>
    <mergeCell ref="S30:S31"/>
    <mergeCell ref="T30:T31"/>
    <mergeCell ref="O32:P33"/>
    <mergeCell ref="S32:S33"/>
    <mergeCell ref="T32:T33"/>
    <mergeCell ref="Q47:R47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Q46:R46"/>
    <mergeCell ref="S43:S44"/>
    <mergeCell ref="T43:T44"/>
    <mergeCell ref="Y43:Y44"/>
    <mergeCell ref="Z43:Z44"/>
    <mergeCell ref="Y46:Z47"/>
    <mergeCell ref="Y50:Z51"/>
    <mergeCell ref="AA46:AA47"/>
    <mergeCell ref="Y48:Z49"/>
    <mergeCell ref="AA48:AA49"/>
    <mergeCell ref="S49:X49"/>
    <mergeCell ref="AA50:AA51"/>
    <mergeCell ref="S53:T54"/>
    <mergeCell ref="U53:U54"/>
    <mergeCell ref="S46:T47"/>
    <mergeCell ref="U46:U47"/>
    <mergeCell ref="U64:U65"/>
    <mergeCell ref="S51:T52"/>
    <mergeCell ref="U51:U52"/>
    <mergeCell ref="S50:X50"/>
    <mergeCell ref="V64:X65"/>
    <mergeCell ref="S55:T56"/>
    <mergeCell ref="U55:U56"/>
    <mergeCell ref="S61:T62"/>
    <mergeCell ref="U61:U62"/>
    <mergeCell ref="S63:U63"/>
    <mergeCell ref="S64:T65"/>
    <mergeCell ref="Y56:AC57"/>
    <mergeCell ref="S57:T58"/>
    <mergeCell ref="U57:U58"/>
    <mergeCell ref="V58:X60"/>
    <mergeCell ref="S59:T60"/>
    <mergeCell ref="U59:U60"/>
  </mergeCells>
  <conditionalFormatting sqref="U8 U10 U12 U14 U16 U18 U20 U22 U26 U28 U30 U32 U36 U38 U43">
    <cfRule type="expression" dxfId="347" priority="7" stopIfTrue="1">
      <formula>100*$V8+$W8&gt;100*$V9+$W9</formula>
    </cfRule>
  </conditionalFormatting>
  <conditionalFormatting sqref="U9 U11 U13 U15 U17 U19 U21 U23 U27 U29 U31 U33 U37 U39 U44">
    <cfRule type="expression" dxfId="346" priority="6" stopIfTrue="1">
      <formula>100*$V9+$W9&gt;100*$V8+$W8</formula>
    </cfRule>
  </conditionalFormatting>
  <conditionalFormatting sqref="AA43">
    <cfRule type="expression" dxfId="345" priority="5" stopIfTrue="1">
      <formula>100*$AB43+$AC43&gt;100*$AB44+$AC44</formula>
    </cfRule>
  </conditionalFormatting>
  <conditionalFormatting sqref="AA44">
    <cfRule type="expression" dxfId="344" priority="4" stopIfTrue="1">
      <formula>100*$AB44+$AC44&gt;100*$AB43+$AC43</formula>
    </cfRule>
  </conditionalFormatting>
  <conditionalFormatting sqref="J35:N35 J43:N43 J11:N11 J27:N27 J19:N19 J51:N51 J59:N59 J67:N67">
    <cfRule type="expression" dxfId="343" priority="3" stopIfTrue="1">
      <formula>OR($I11&lt;3)</formula>
    </cfRule>
  </conditionalFormatting>
  <conditionalFormatting sqref="J36:N36 J44:N44 J12:N12 J28:N28 J20:N20 J52:N52 J60:N60 J68:N68">
    <cfRule type="expression" dxfId="342" priority="2" stopIfTrue="1">
      <formula>$I12&lt;3</formula>
    </cfRule>
  </conditionalFormatting>
  <conditionalFormatting sqref="U46:U47 AA46:AA51">
    <cfRule type="cellIs" dxfId="341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/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140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2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officiels'!H8,G!E8='Résultats officiels'!E8,'Résultats officiels'!F8=G!F8),1,""))</f>
        <v/>
      </c>
      <c r="D8" s="67" t="s">
        <v>104</v>
      </c>
      <c r="E8" s="217">
        <v>2</v>
      </c>
      <c r="F8" s="217">
        <v>1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officiels'!U13=G!U8),"E",""))</f>
        <v>E</v>
      </c>
      <c r="R8" s="98" t="str">
        <f>IF('Résultats officiels'!O8=0,"",IF(AND(U8='Résultats officiels'!U8,G!U9='Résultats officiels'!U9),"A",""))</f>
        <v/>
      </c>
      <c r="S8" s="286" t="str">
        <f>IF(O8=0,"",IF(AND(R8="A",O8='Résultats officiels'!O8),1,IF(AND(G!R9="A",G!O8='Résultats officiels'!O12),1,"")))</f>
        <v/>
      </c>
      <c r="T8" s="287" t="str">
        <f>IF(O8=0,"",IF(AND(R8="A",O8='Résultats officiels'!O8,V8='Résultats officiels'!V8,'Résultats officiels'!V9=G!V9),1,IF(AND(G!R9="A",G!O8='Résultats officiels'!O12,G!V8='Résultats officiels'!V13,'Résultats officiels'!V12=G!V9),1,"")))</f>
        <v/>
      </c>
      <c r="U8" s="99" t="str">
        <f>IF(OR(I10&lt;2),"A1",T(J9))</f>
        <v>Russie</v>
      </c>
      <c r="V8" s="218">
        <v>2</v>
      </c>
      <c r="W8" s="12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>
        <f>IF(H9=0,"",IF(H9='Résultats officiels'!H9,1,""))</f>
        <v>1</v>
      </c>
      <c r="C9" s="70" t="str">
        <f>IF(H9=0,"",IF(AND(H9='Résultats officiels'!H9,G!E9='Résultats officiels'!E9,'Résultats officiels'!F9=G!F9),1,""))</f>
        <v/>
      </c>
      <c r="D9" s="68" t="s">
        <v>122</v>
      </c>
      <c r="E9" s="217">
        <v>1</v>
      </c>
      <c r="F9" s="217">
        <v>3</v>
      </c>
      <c r="G9" s="73" t="s">
        <v>82</v>
      </c>
      <c r="H9" s="95">
        <f t="shared" ref="H9:H69" si="0">IF(E9="",0,IF(F9="",0,IF(E9&gt;F9,1,IF(E9&lt;F9,2,IF(E9=F9,3)))))</f>
        <v>2</v>
      </c>
      <c r="I9" s="101">
        <f>AI9</f>
        <v>1</v>
      </c>
      <c r="J9" s="102" t="str">
        <f>INDEX(AM9:AM12,MATCH(AK9,$AL9:$AL12,0))</f>
        <v>Russie</v>
      </c>
      <c r="K9" s="103">
        <f>INDEX(AN9:AN12,MATCH(AK9,$AL9:$AL12,0))</f>
        <v>9</v>
      </c>
      <c r="L9" s="104">
        <f>INDEX(AO9:AO12,MATCH(AK9,$AL9:$AL12,0))</f>
        <v>8</v>
      </c>
      <c r="M9" s="103">
        <f>INDEX(AP9:AP12,MATCH(AK9,$AL9:$AL12,0))</f>
        <v>4</v>
      </c>
      <c r="N9" s="105">
        <f>INDEX(AQ9:AQ12,MATCH(AK9,$AL9:$AL12,0))</f>
        <v>4</v>
      </c>
      <c r="O9" s="293"/>
      <c r="P9" s="293"/>
      <c r="Q9" s="97" t="str">
        <f>IF(AND('Résultats officiels'!O8&gt;0,U9='Résultats officiels'!U9),"E",IF(AND('Résultats officiels'!O12&gt;0,'Résultats officiels'!U12=G!U9),"E",""))</f>
        <v>E</v>
      </c>
      <c r="R9" s="98" t="str">
        <f>IF('Résultats officiels'!O12=0,"",IF(AND(U8='Résultats officiels'!U13,'Résultats officiels'!U12=G!U9),"A",""))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3</v>
      </c>
      <c r="W9" s="12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0.95000000000000018</v>
      </c>
      <c r="AL9" s="20">
        <f>SUM(BD9:BG9)+2.45</f>
        <v>0.95000000000000018</v>
      </c>
      <c r="AM9" s="21" t="str">
        <f>D8</f>
        <v>Russie</v>
      </c>
      <c r="AN9" s="22">
        <f>SUM(AR9:AU9)</f>
        <v>9</v>
      </c>
      <c r="AO9" s="23">
        <f>E8+E10+F12</f>
        <v>8</v>
      </c>
      <c r="AP9" s="22">
        <f>F8+F10+E12</f>
        <v>4</v>
      </c>
      <c r="AQ9" s="24">
        <f>AO9-AP9</f>
        <v>4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3</v>
      </c>
      <c r="AU9" s="22">
        <f>IF(ISBLANK(F12),0,IF(F12&gt;E12,3,IF(F12=E12,1,0)))</f>
        <v>3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1</v>
      </c>
      <c r="AZ9" s="23">
        <f>10000*(AS9+AT9)+(E10-F10+E8-F8)*100+(E10+E8)</f>
        <v>60205</v>
      </c>
      <c r="BA9" s="22">
        <f>10000*(AS9+AU9)+(E8-F8+F12-E12)*100+(E8+F12)</f>
        <v>60305</v>
      </c>
      <c r="BB9" s="22">
        <f>10000*(AT9+AU9)+(E10-F10+F12-E12)*100+(E10+F12)</f>
        <v>60306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-0.5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>
        <f>IF(H10=0,"",IF(H10='Résultats officiels'!H10,1,""))</f>
        <v>1</v>
      </c>
      <c r="C10" s="70" t="str">
        <f>IF(H10=0,"",IF(AND(H10='Résultats officiels'!H10,G!E10='Résultats officiels'!E10,'Résultats officiels'!F10=G!F10),1,""))</f>
        <v/>
      </c>
      <c r="D10" s="68" t="str">
        <f>D8</f>
        <v>Russie</v>
      </c>
      <c r="E10" s="217">
        <v>3</v>
      </c>
      <c r="F10" s="217">
        <v>2</v>
      </c>
      <c r="G10" s="73" t="str">
        <f>D9</f>
        <v>Egypte</v>
      </c>
      <c r="H10" s="95">
        <f t="shared" si="0"/>
        <v>1</v>
      </c>
      <c r="I10" s="106">
        <f>AI10</f>
        <v>2</v>
      </c>
      <c r="J10" s="107" t="str">
        <f>INDEX(AM9:AM12,MATCH(AK10,$AL9:$AL12,0))</f>
        <v>Uruguay</v>
      </c>
      <c r="K10" s="108">
        <f>INDEX(AN9:AN12,MATCH(AK10,$AL9:$AL12,0))</f>
        <v>6</v>
      </c>
      <c r="L10" s="109">
        <f>INDEX(AO9:AO12,MATCH(AK10,$AL9:$AL12,0))</f>
        <v>6</v>
      </c>
      <c r="M10" s="108">
        <f>INDEX(AP9:AP12,MATCH(AK10,$AL9:$AL12,0))</f>
        <v>5</v>
      </c>
      <c r="N10" s="110">
        <f>INDEX(AQ9:AQ12,MATCH(AK10,$AL9:$AL12,0))</f>
        <v>1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officiels'!U15=G!U10),"E",""))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officiels'!O10),1,IF(AND(G!R11="A",G!O10='Résultats officiels'!O14),1,"")))</f>
        <v/>
      </c>
      <c r="T10" s="310" t="str">
        <f>IF(O10=0,"",IF(AND(R10="A",O10='Résultats officiels'!O10,V10='Résultats officiels'!V10,'Résultats officiels'!V11=G!V11),1,IF(AND(G!R11="A",G!O10='Résultats officiels'!O14,G!V10='Résultats officiels'!V15,'Résultats officiels'!V14=G!V11),1,"")))</f>
        <v/>
      </c>
      <c r="U10" s="99" t="str">
        <f>IF(OR(I26&lt;2),"C1",T(J25))</f>
        <v>France</v>
      </c>
      <c r="V10" s="218">
        <v>2</v>
      </c>
      <c r="W10" s="12">
        <v>1</v>
      </c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1.98</v>
      </c>
      <c r="AL10" s="28">
        <f>SUM(BD10:BG10)+2.46</f>
        <v>2.96</v>
      </c>
      <c r="AM10" s="21" t="str">
        <f>G8</f>
        <v>Arabie Saoudite</v>
      </c>
      <c r="AN10" s="22">
        <f>SUM(AR10:AU10)</f>
        <v>3</v>
      </c>
      <c r="AO10" s="23">
        <f>F8+F11+E13</f>
        <v>3</v>
      </c>
      <c r="AP10" s="22">
        <f>E8+E11+F13</f>
        <v>4</v>
      </c>
      <c r="AQ10" s="24">
        <f>AO10-AP10</f>
        <v>-1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3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1</v>
      </c>
      <c r="AY10" s="24" t="b">
        <f>10*(AQ10-AQ12)+AO10-AO12&gt;0</f>
        <v>0</v>
      </c>
      <c r="AZ10" s="23">
        <f>10000*(AR10+AT10)+(F8-E8+E13-F13)*100+(F8+E13)</f>
        <v>30002</v>
      </c>
      <c r="BA10" s="22">
        <f>10000*(AR10+AU10)+(F8-E8+F11-E11)*100+(F8+F11)</f>
        <v>-198</v>
      </c>
      <c r="BB10" s="22" t="s">
        <v>73</v>
      </c>
      <c r="BC10" s="24">
        <f>10000*(AT10+AU10)+(F11-E11+E13-F13)*100+(F11+E13)</f>
        <v>30002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-0.5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officiels'!H11,G!E11='Résultats officiels'!E11,'Résultats officiels'!F11=G!F11),1,""))</f>
        <v/>
      </c>
      <c r="D11" s="68" t="str">
        <f>G9</f>
        <v>Uruguay</v>
      </c>
      <c r="E11" s="217">
        <v>2</v>
      </c>
      <c r="F11" s="217">
        <v>1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Arabie Saoudite</v>
      </c>
      <c r="K11" s="111">
        <f>INDEX(AN9:AN12,MATCH(AK11,$AL9:$AL12,0))</f>
        <v>3</v>
      </c>
      <c r="L11" s="112">
        <f>INDEX(AO9:AO12,MATCH(AK11,$AL9:$AL12,0))</f>
        <v>3</v>
      </c>
      <c r="M11" s="111">
        <f>INDEX(AP9:AP12,MATCH(AK11,$AL9:$AL12,0))</f>
        <v>4</v>
      </c>
      <c r="N11" s="113">
        <f>INDEX(AQ9:AQ12,MATCH(AK11,$AL9:$AL12,0))</f>
        <v>-1</v>
      </c>
      <c r="O11" s="293"/>
      <c r="P11" s="293"/>
      <c r="Q11" s="97" t="str">
        <f>IF(AND('Résultats officiels'!O10&gt;0,U11='Résultats officiels'!U11),"E",IF(AND('Résultats officiels'!O14&gt;0,'Résultats officiels'!U14=G!U11),"E",""))</f>
        <v>E</v>
      </c>
      <c r="R11" s="98" t="str">
        <f>IF('Résultats officiels'!O14=0,"",IF(AND(U10='Résultats officiels'!U15,'Résultats officiels'!U14=G!U11),"A",""))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Croatie</v>
      </c>
      <c r="V11" s="219">
        <v>2</v>
      </c>
      <c r="W11" s="12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2.96</v>
      </c>
      <c r="AL11" s="28">
        <f>SUM(BD11:BG11)+2.47</f>
        <v>3.97</v>
      </c>
      <c r="AM11" s="21" t="str">
        <f>D9</f>
        <v>Egypte</v>
      </c>
      <c r="AN11" s="22">
        <f>SUM(AR11:AU11)</f>
        <v>0</v>
      </c>
      <c r="AO11" s="23">
        <f>E9+F10+F13</f>
        <v>3</v>
      </c>
      <c r="AP11" s="22">
        <f>F9+E10+E13</f>
        <v>7</v>
      </c>
      <c r="AQ11" s="24">
        <f>AO11-AP11</f>
        <v>-4</v>
      </c>
      <c r="AR11" s="22">
        <f>IF(ISBLANK(F10),0,IF(AT9=3,0,IF(AT9=1,1,3)))</f>
        <v>0</v>
      </c>
      <c r="AS11" s="22">
        <f>IF(ISBLANK(F13),0,IF(F13&gt;E13,3,IF(F13=E13,1,0)))</f>
        <v>0</v>
      </c>
      <c r="AT11" s="22" t="s">
        <v>73</v>
      </c>
      <c r="AU11" s="22">
        <f>IF(ISBLANK(E9),0,IF(E9&gt;F9,3,IF(E9=F9,1,0)))</f>
        <v>0</v>
      </c>
      <c r="AV11" s="23" t="b">
        <f>10*(AQ9-AQ11)+AO9-AO11&lt;0</f>
        <v>0</v>
      </c>
      <c r="AW11" s="22" t="b">
        <f>10*(AQ10-AQ11)+AO10-AO11&lt;0</f>
        <v>0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-198</v>
      </c>
      <c r="BA11" s="22" t="s">
        <v>73</v>
      </c>
      <c r="BB11" s="22">
        <f>10000*(AR11+AU11)+(E9-F9+F10-E10)*100+(E9+F10)</f>
        <v>-297</v>
      </c>
      <c r="BC11" s="24">
        <f>10000*(AS11+AU11)+(E9-F9+F13-E13)*100+(E9+F13)</f>
        <v>-299</v>
      </c>
      <c r="BD11" s="29">
        <f>-BF9</f>
        <v>0.5</v>
      </c>
      <c r="BE11" s="25">
        <f>-BF10</f>
        <v>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officiels'!H12,G!E12='Résultats officiels'!E12,'Résultats officiels'!F12=G!F12),1,""))</f>
        <v/>
      </c>
      <c r="D12" s="68" t="str">
        <f>G9</f>
        <v>Uruguay</v>
      </c>
      <c r="E12" s="217">
        <v>1</v>
      </c>
      <c r="F12" s="217">
        <v>3</v>
      </c>
      <c r="G12" s="73" t="str">
        <f>D8</f>
        <v>Russie</v>
      </c>
      <c r="H12" s="95">
        <f t="shared" si="0"/>
        <v>2</v>
      </c>
      <c r="I12" s="114">
        <f>AI12</f>
        <v>4</v>
      </c>
      <c r="J12" s="71" t="str">
        <f>INDEX(AM9:AM12,MATCH(AK12,$AL9:$AL12,0))</f>
        <v>Egypte</v>
      </c>
      <c r="K12" s="115">
        <f>INDEX(AN9:AN12,MATCH(AK12,$AL9:$AL12,0))</f>
        <v>0</v>
      </c>
      <c r="L12" s="116">
        <f>INDEX(AO9:AO12,MATCH(AK12,$AL9:$AL12,0))</f>
        <v>3</v>
      </c>
      <c r="M12" s="115">
        <f>INDEX(AP9:AP12,MATCH(AK12,$AL9:$AL12,0))</f>
        <v>7</v>
      </c>
      <c r="N12" s="117">
        <f>INDEX(AQ9:AQ12,MATCH(AK12,$AL9:$AL12,0))</f>
        <v>-4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officiels'!U9=G!U12),"E",""))</f>
        <v>E</v>
      </c>
      <c r="R12" s="98" t="str">
        <f>IF('Résultats officiels'!O12=0,"",IF(AND(U12='Résultats officiels'!U12,'Résultats officiels'!U13=G!U13),"A",""))</f>
        <v/>
      </c>
      <c r="S12" s="286" t="str">
        <f>IF(O12=0,"",IF(AND(R12="A",O12='Résultats officiels'!O12),1,IF(AND(G!R13="A",G!O12='Résultats officiels'!O8),1,"")))</f>
        <v/>
      </c>
      <c r="T12" s="308" t="str">
        <f>IF(O12=0,"",IF(AND(R12="A",O12='Résultats officiels'!O12,V12='Résultats officiels'!V12,'Résultats officiels'!V13=G!V13),1,IF(AND(G!R13="A",G!O12='Résultats officiels'!O8,G!V12='Résultats officiels'!V9,'Résultats officiels'!V8=G!V13),1,"")))</f>
        <v/>
      </c>
      <c r="U12" s="99" t="str">
        <f>IF(OR(I18&lt;2),"B1",T(J17))</f>
        <v>Espagne</v>
      </c>
      <c r="V12" s="218">
        <v>3</v>
      </c>
      <c r="W12" s="12"/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3.97</v>
      </c>
      <c r="AL12" s="30">
        <f>SUM(BD12:BG12)+2.48</f>
        <v>1.98</v>
      </c>
      <c r="AM12" s="31" t="str">
        <f>G9</f>
        <v>Uruguay</v>
      </c>
      <c r="AN12" s="27">
        <f>SUM(AR12:AU12)</f>
        <v>6</v>
      </c>
      <c r="AO12" s="32">
        <f>F9+E11+E12</f>
        <v>6</v>
      </c>
      <c r="AP12" s="27">
        <f>E9+F11+F12</f>
        <v>5</v>
      </c>
      <c r="AQ12" s="33">
        <f>AO12-AP12</f>
        <v>1</v>
      </c>
      <c r="AR12" s="27">
        <f>IF(ISBLANK(E12),0,IF(AU9=3,0,IF(AU9=1,1,3)))</f>
        <v>0</v>
      </c>
      <c r="AS12" s="27">
        <f>IF(ISBLANK(E11),0,IF(AU10=3,0,IF(AU10=1,1,3)))</f>
        <v>3</v>
      </c>
      <c r="AT12" s="27">
        <f>IF(ISBLANK(F9),0,IF(AU11=3,0,IF(AU11=1,1,3)))</f>
        <v>3</v>
      </c>
      <c r="AU12" s="27" t="s">
        <v>73</v>
      </c>
      <c r="AV12" s="32" t="b">
        <f>10*(AQ9-AQ12)+AO9-AO12&lt;0</f>
        <v>0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29903</v>
      </c>
      <c r="BB12" s="27">
        <f>10000*(AR12+AT12)+(F9-E9+E12-F12)*100+(F9+E12)</f>
        <v>30004</v>
      </c>
      <c r="BC12" s="33">
        <f>10000*(AS12+AT12)+(E11-F11+F9-E9)*100+(E11+F9)</f>
        <v>60305</v>
      </c>
      <c r="BD12" s="34">
        <f>-BG9</f>
        <v>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>
        <f>IF(H13=0,"",IF(H13='Résultats officiels'!H13,1,""))</f>
        <v>1</v>
      </c>
      <c r="C13" s="70" t="str">
        <f>IF(H13=0,"",IF(AND(H13='Résultats officiels'!H13,G!E13='Résultats officiels'!E13,'Résultats officiels'!F13=G!F13),1,""))</f>
        <v/>
      </c>
      <c r="D13" s="71" t="str">
        <f>G8</f>
        <v>Arabie Saoudite</v>
      </c>
      <c r="E13" s="217">
        <v>1</v>
      </c>
      <c r="F13" s="217">
        <v>0</v>
      </c>
      <c r="G13" s="74" t="str">
        <f>D9</f>
        <v>Egypte</v>
      </c>
      <c r="H13" s="95">
        <f t="shared" si="0"/>
        <v>1</v>
      </c>
      <c r="I13" s="118"/>
      <c r="J13" s="119" t="str">
        <f>IF(OR(I11&lt;3,I10&lt;2),"TIRAGE AU SORT !!!"," ")</f>
        <v xml:space="preserve"> </v>
      </c>
      <c r="K13" s="171"/>
      <c r="L13" s="171"/>
      <c r="M13" s="171"/>
      <c r="N13" s="171"/>
      <c r="O13" s="293"/>
      <c r="P13" s="293"/>
      <c r="Q13" s="97" t="str">
        <f>IF(AND('Résultats officiels'!O12&gt;0,U13='Résultats officiels'!U13),"E",IF(AND('Résultats officiels'!O8&gt;0,'Résultats officiels'!U8=G!U13),"E",""))</f>
        <v>E</v>
      </c>
      <c r="R13" s="98" t="str">
        <f>IF('Résultats officiels'!O8=0,"",IF(AND(U12='Résultats officiels'!U9,'Résultats officiels'!U8=G!U13),"A",""))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Uruguay</v>
      </c>
      <c r="V13" s="219">
        <v>1</v>
      </c>
      <c r="W13" s="12"/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0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officiels'!U11=G!U14),"E",""))</f>
        <v>E</v>
      </c>
      <c r="R14" s="98" t="str">
        <f>IF('Résultats officiels'!O14=0,"",IF(AND(U14='Résultats officiels'!U14,'Résultats officiels'!U15=G!U15),"A",""))</f>
        <v/>
      </c>
      <c r="S14" s="286" t="str">
        <f>IF(O14=0,"",IF(AND(R14="A",O14='Résultats officiels'!O14),1,IF(AND(G!R15="A",G!O14='Résultats officiels'!O10),1,"")))</f>
        <v/>
      </c>
      <c r="T14" s="308" t="str">
        <f>IF(O14=0,"",IF(AND(R14="A",O14='Résultats officiels'!O14,V14='Résultats officiels'!V14,'Résultats officiels'!V15=G!V15),1,IF(AND(G!R15="A",G!O14='Résultats officiels'!O10,G!V14='Résultats officiels'!V11,'Résultats officiels'!V10=G!V15),1,"")))</f>
        <v/>
      </c>
      <c r="U14" s="99" t="str">
        <f>IF(OR(I34&lt;2),"D1",T(J33))</f>
        <v>Argentine</v>
      </c>
      <c r="V14" s="218">
        <v>2</v>
      </c>
      <c r="W14" s="12"/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0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officiels'!U10=G!U15),"E",""))</f>
        <v>E</v>
      </c>
      <c r="R15" s="98" t="str">
        <f>IF('Résultats officiels'!O10=0,"",IF(AND(U15='Résultats officiels'!U10,'Résultats officiels'!U11=G!U14),"A",""))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Danemark</v>
      </c>
      <c r="V15" s="219">
        <v>0</v>
      </c>
      <c r="W15" s="12"/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officiels'!H16,G!E16='Résultats officiels'!E16,'Résultats officiels'!F16=G!F16),1,""))</f>
        <v/>
      </c>
      <c r="D16" s="67" t="s">
        <v>124</v>
      </c>
      <c r="E16" s="217">
        <v>3</v>
      </c>
      <c r="F16" s="217">
        <v>2</v>
      </c>
      <c r="G16" s="72" t="s">
        <v>96</v>
      </c>
      <c r="H16" s="95">
        <f t="shared" si="0"/>
        <v>1</v>
      </c>
      <c r="I16" s="170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0</v>
      </c>
      <c r="P16" s="293"/>
      <c r="Q16" s="97" t="str">
        <f>IF(AND('Résultats officiels'!O16&gt;0,U16='Résultats officiels'!U16),"E",IF(AND('Résultats officiels'!O20&gt;0,'Résultats officiels'!U21=G!U16),"E",""))</f>
        <v>E</v>
      </c>
      <c r="R16" s="98" t="str">
        <f>IF('Résultats officiels'!O16=0,"",IF(AND(U16='Résultats officiels'!U16,'Résultats officiels'!U17=G!U17),"A",""))</f>
        <v/>
      </c>
      <c r="S16" s="286" t="str">
        <f>IF(O16=0,"",IF(AND(R16="A",O16='Résultats officiels'!O16),1,IF(AND(G!R17="A",G!O16='Résultats officiels'!O20),1,"")))</f>
        <v/>
      </c>
      <c r="T16" s="308" t="str">
        <f>IF(O16=0,"",IF(AND(R16="A",O16='Résultats officiels'!O16,V16='Résultats officiels'!V16,'Résultats officiels'!V17=G!V17),1,IF(AND(G!R17="A",G!O16='Résultats officiels'!O20,G!V16='Résultats officiels'!V21,'Résultats officiels'!V20=G!V17),1,"")))</f>
        <v/>
      </c>
      <c r="U16" s="121" t="str">
        <f>IF(OR(I42&lt;2),"E1",T(J41))</f>
        <v>Brésil</v>
      </c>
      <c r="V16" s="218">
        <v>4</v>
      </c>
      <c r="W16" s="12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>
        <f>IF(H17=0,"",IF(H17='Résultats officiels'!H17,1,""))</f>
        <v>1</v>
      </c>
      <c r="C17" s="75" t="str">
        <f>IF(H17=0,"",IF(AND(H17='Résultats officiels'!H17,G!E17='Résultats officiels'!E17,'Résultats officiels'!F17=G!F17),1,""))</f>
        <v/>
      </c>
      <c r="D17" s="68" t="s">
        <v>101</v>
      </c>
      <c r="E17" s="217">
        <v>2</v>
      </c>
      <c r="F17" s="217">
        <v>2</v>
      </c>
      <c r="G17" s="73" t="s">
        <v>75</v>
      </c>
      <c r="H17" s="95">
        <f t="shared" si="0"/>
        <v>3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7</v>
      </c>
      <c r="L17" s="104">
        <f>INDEX(AO17:AO20,MATCH(AK17,$AL17:$AL20,0))</f>
        <v>9</v>
      </c>
      <c r="M17" s="103">
        <f>INDEX(AP17:AP20,MATCH(AK17,$AL17:$AL20,0))</f>
        <v>4</v>
      </c>
      <c r="N17" s="123">
        <f>INDEX(AQ17:AQ20,MATCH(AK17,$AL17:$AL20,0))</f>
        <v>5</v>
      </c>
      <c r="O17" s="293"/>
      <c r="P17" s="293"/>
      <c r="Q17" s="97" t="str">
        <f>IF(AND('Résultats officiels'!O16&gt;0,U17='Résultats officiels'!U17),"E",IF(AND('Résultats officiels'!O20&gt;0,'Résultats officiels'!U20=G!U17),"E",""))</f>
        <v/>
      </c>
      <c r="R17" s="98" t="str">
        <f>IF('Résultats officiels'!O20=0,"",IF(AND(U16='Résultats officiels'!U21,'Résultats officiels'!U20=G!U17),"A",""))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Corée du Sud</v>
      </c>
      <c r="V17" s="219">
        <v>2</v>
      </c>
      <c r="W17" s="12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3</v>
      </c>
      <c r="AO17" s="23">
        <f>E16+E18+F20</f>
        <v>7</v>
      </c>
      <c r="AP17" s="22">
        <f>F16+F18+E20</f>
        <v>9</v>
      </c>
      <c r="AQ17" s="24">
        <f>AO17-AP17</f>
        <v>-2</v>
      </c>
      <c r="AR17" s="22" t="s">
        <v>73</v>
      </c>
      <c r="AS17" s="22">
        <f>IF(ISBLANK(E16),0,IF(E16&gt;F16,3,IF(E16=F16,1,0)))</f>
        <v>3</v>
      </c>
      <c r="AT17" s="22">
        <f>IF(ISBLANK(E18),0,IF(E18&gt;F18,3,IF(E18=F18,1,0)))</f>
        <v>0</v>
      </c>
      <c r="AU17" s="22">
        <f>IF(ISBLANK(F20),0,IF(F20&gt;E20,3,IF(F20=E20,1,0)))</f>
        <v>0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30005</v>
      </c>
      <c r="BA17" s="22">
        <f>10000*(AS17+AU17)+(E16-F16+F20-E20)*100+(E16+F20)</f>
        <v>29905</v>
      </c>
      <c r="BB17" s="22">
        <f>10000*(AT17+AU17)+(F20-E20+E18-F18)*100+(F20+E18)</f>
        <v>-296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officiels'!H18,G!E18='Résultats officiels'!E18,'Résultats officiels'!F18=G!F18),1,""))</f>
        <v/>
      </c>
      <c r="D18" s="68" t="str">
        <f>D16</f>
        <v>Maroc</v>
      </c>
      <c r="E18" s="217">
        <v>2</v>
      </c>
      <c r="F18" s="217">
        <v>3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7</v>
      </c>
      <c r="L18" s="109">
        <f>INDEX(AO17:AO20,MATCH(AK18,$AL17:$AL20,0))</f>
        <v>7</v>
      </c>
      <c r="M18" s="108">
        <f>INDEX(AP17:AP20,MATCH(AK18,$AL17:$AL20,0))</f>
        <v>4</v>
      </c>
      <c r="N18" s="110">
        <f>INDEX(AQ17:AQ20,MATCH(AK18,$AL17:$AL20,0))</f>
        <v>3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2</v>
      </c>
      <c r="P18" s="293"/>
      <c r="Q18" s="97" t="str">
        <f>IF(AND('Résultats officiels'!O18&gt;0,U18='Résultats officiels'!U18),"E",IF(AND('Résultats officiels'!O22&gt;0,'Résultats officiels'!U23=G!U18),"E",""))</f>
        <v>E</v>
      </c>
      <c r="R18" s="98" t="str">
        <f>IF('Résultats officiels'!O18=0,"",IF(AND(U18='Résultats officiels'!U18,'Résultats officiels'!U19=G!U19),"A",""))</f>
        <v/>
      </c>
      <c r="S18" s="286">
        <f>IF(O18=0,"",IF(AND(R18="A",O18='Résultats officiels'!O18),1,IF(AND(G!R19="A",G!O18='Résultats officiels'!O22),1,"")))</f>
        <v>1</v>
      </c>
      <c r="T18" s="308" t="str">
        <f>IF(O18=0,"",IF(AND(R18="A",O18='Résultats officiels'!O18,V18='Résultats officiels'!V18,'Résultats officiels'!V19=G!V19),1,IF(AND(G!R19="A",G!O18='Résultats officiels'!O22,G!V18='Résultats officiels'!V23,'Résultats officiels'!V22=G!V19),1,"")))</f>
        <v/>
      </c>
      <c r="U18" s="121" t="str">
        <f>IF(OR(I58&lt;2),"G1",T(J57))</f>
        <v>Angleterre</v>
      </c>
      <c r="V18" s="218">
        <v>2</v>
      </c>
      <c r="W18" s="12"/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0</v>
      </c>
      <c r="AO18" s="23">
        <f>F16+F19+E21</f>
        <v>2</v>
      </c>
      <c r="AP18" s="22">
        <f>E16+E19+F21</f>
        <v>8</v>
      </c>
      <c r="AQ18" s="24">
        <f>AO18-AP18</f>
        <v>-6</v>
      </c>
      <c r="AR18" s="22">
        <f>IF(ISBLANK(F16),0,IF(AS17=3,0,IF(AS17=1,1,3)))</f>
        <v>0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-298</v>
      </c>
      <c r="BA18" s="22">
        <f>10000*(AR18+AU18)+(F16-E16+F19-E19)*100+(F16+F19)</f>
        <v>-398</v>
      </c>
      <c r="BB18" s="22" t="s">
        <v>73</v>
      </c>
      <c r="BC18" s="24">
        <f>10000*(AT18+AU18)+(F19-E19+E21-F21)*100+(F19+E21)</f>
        <v>-500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officiels'!H19,G!E19='Résultats officiels'!E19,'Résultats officiels'!F19=G!F19),1,""))</f>
        <v/>
      </c>
      <c r="D19" s="68" t="str">
        <f>G17</f>
        <v>Espagne</v>
      </c>
      <c r="E19" s="217">
        <v>3</v>
      </c>
      <c r="F19" s="217">
        <v>0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3</v>
      </c>
      <c r="L19" s="112">
        <f>INDEX(AO17:AO20,MATCH(AK19,$AL17:$AL20,0))</f>
        <v>7</v>
      </c>
      <c r="M19" s="111">
        <f>INDEX(AP17:AP20,MATCH(AK19,$AL17:$AL20,0))</f>
        <v>9</v>
      </c>
      <c r="N19" s="113">
        <f>INDEX(AQ17:AQ20,MATCH(AK19,$AL17:$AL20,0))</f>
        <v>-2</v>
      </c>
      <c r="O19" s="293"/>
      <c r="P19" s="293"/>
      <c r="Q19" s="97" t="str">
        <f>IF(AND('Résultats officiels'!O18&gt;0,U19='Résultats officiels'!U19),"E",IF(AND('Résultats officiels'!O22&gt;0,'Résultats officiels'!U22=G!U19),"E",""))</f>
        <v>E</v>
      </c>
      <c r="R19" s="98" t="str">
        <f>IF('Résultats officiels'!O22=0,"",IF(AND(U18='Résultats officiels'!U23,'Résultats officiels'!U22=G!U19),"A",""))</f>
        <v>A</v>
      </c>
      <c r="S19" s="286" t="str">
        <f>IF(Y19=0,"",IF(Y19='Résultats officiels'!Y19,1,""))</f>
        <v/>
      </c>
      <c r="T19" s="308"/>
      <c r="U19" s="121" t="str">
        <f>IF(OR(I67&lt;3,I66&lt;2),"H2",T(J66))</f>
        <v>Colombie</v>
      </c>
      <c r="V19" s="219">
        <v>1</v>
      </c>
      <c r="W19" s="12"/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7</v>
      </c>
      <c r="AO19" s="23">
        <f>E17+F18+F21</f>
        <v>7</v>
      </c>
      <c r="AP19" s="22">
        <f>F17+E18+E21</f>
        <v>4</v>
      </c>
      <c r="AQ19" s="24">
        <f>AO19-AP19</f>
        <v>3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1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60305</v>
      </c>
      <c r="BA19" s="22" t="s">
        <v>73</v>
      </c>
      <c r="BB19" s="22">
        <f>10000*(AR19+AU19)+(E17-F17+F18-E18)*100+(E17+F18)</f>
        <v>40105</v>
      </c>
      <c r="BC19" s="24">
        <f>10000*(AS19+AU19)+(E17-F17+F21-E21)*100+(E17+F21)</f>
        <v>40204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 t="str">
        <f>IF(H20=0,"",IF(H20='Résultats officiels'!H20,1,""))</f>
        <v/>
      </c>
      <c r="C20" s="75" t="str">
        <f>IF(H20=0,"",IF(AND(H20='Résultats officiels'!H20,G!E20='Résultats officiels'!E20,'Résultats officiels'!F20=G!F20),1,""))</f>
        <v/>
      </c>
      <c r="D20" s="68" t="str">
        <f>G17</f>
        <v>Espagne</v>
      </c>
      <c r="E20" s="217">
        <v>4</v>
      </c>
      <c r="F20" s="217">
        <v>2</v>
      </c>
      <c r="G20" s="73" t="str">
        <f>D16</f>
        <v>Maroc</v>
      </c>
      <c r="H20" s="95">
        <f t="shared" si="0"/>
        <v>1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0</v>
      </c>
      <c r="L20" s="116">
        <f>INDEX(AO17:AO20,MATCH(AK20,$AL17:$AL20,0))</f>
        <v>2</v>
      </c>
      <c r="M20" s="115">
        <f>INDEX(AP17:AP20,MATCH(AK20,$AL17:$AL20,0))</f>
        <v>8</v>
      </c>
      <c r="N20" s="117">
        <f>INDEX(AQ17:AQ20,MATCH(AK20,$AL17:$AL20,0))</f>
        <v>-6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officiels'!U17=G!U20),"E",""))</f>
        <v/>
      </c>
      <c r="R20" s="98" t="str">
        <f>IF('Résultats officiels'!O20=0,"",IF(AND(U20='Résultats officiels'!U20,'Résultats officiels'!U21=G!U21),"A",""))</f>
        <v/>
      </c>
      <c r="S20" s="286" t="str">
        <f>IF(O20=0,"",IF(AND(R20="A",O20='Résultats officiels'!O20),1,IF(AND(G!R21="A",G!O20='Résultats officiels'!O16),1,"")))</f>
        <v/>
      </c>
      <c r="T20" s="308" t="str">
        <f>IF(O20=0,"",IF(AND(R20="A",O20='Résultats officiels'!O20,V20='Résultats officiels'!V20,'Résultats officiels'!V21=G!V21),1,IF(AND(G!R21="A",G!O20='Résultats officiels'!O16,G!V20='Résultats officiels'!V17,'Résultats officiels'!V16=G!V21),1,"")))</f>
        <v/>
      </c>
      <c r="U20" s="121" t="str">
        <f>IF(OR(I50&lt;2),"F1",T(J49))</f>
        <v>Allemagne</v>
      </c>
      <c r="V20" s="218">
        <v>3</v>
      </c>
      <c r="W20" s="12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7</v>
      </c>
      <c r="AO20" s="32">
        <f>F17+E19+E20</f>
        <v>9</v>
      </c>
      <c r="AP20" s="27">
        <f>E17+F19+F20</f>
        <v>4</v>
      </c>
      <c r="AQ20" s="33">
        <f>AO20-AP20</f>
        <v>5</v>
      </c>
      <c r="AR20" s="27">
        <f>IF(ISBLANK(E20),0,IF(AU17=3,0,IF(AU17=1,1,3)))</f>
        <v>3</v>
      </c>
      <c r="AS20" s="27">
        <f>IF(ISBLANK(E19),0,IF(AU18=3,0,IF(AU18=1,1,3)))</f>
        <v>3</v>
      </c>
      <c r="AT20" s="27">
        <f>IF(ISBLANK(F17),0,IF(AU19=3,0,IF(AU19=1,1,3)))</f>
        <v>1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60507</v>
      </c>
      <c r="BB20" s="27">
        <f>10000*(AR20+AT20)+(E20-F20+F17-E17)*100+(E20+F17)</f>
        <v>40206</v>
      </c>
      <c r="BC20" s="33">
        <f>10000*(AS20+AT20)+(E19-F19+F17-E17)*100+(E19+F17)</f>
        <v>40305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officiels'!H21,G!E21='Résultats officiels'!E21,'Résultats officiels'!F21=G!F21),1,""))</f>
        <v/>
      </c>
      <c r="D21" s="71" t="str">
        <f>G16</f>
        <v>Iran</v>
      </c>
      <c r="E21" s="217">
        <v>0</v>
      </c>
      <c r="F21" s="217">
        <v>2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1"/>
      <c r="L21" s="171"/>
      <c r="M21" s="171"/>
      <c r="N21" s="171"/>
      <c r="O21" s="293"/>
      <c r="P21" s="293"/>
      <c r="Q21" s="97" t="str">
        <f>IF(AND('Résultats officiels'!O20&gt;0,U21='Résultats officiels'!U21),"E",IF(AND('Résultats officiels'!O16&gt;0,'Résultats officiels'!U16=G!U21),"E",""))</f>
        <v>E</v>
      </c>
      <c r="R21" s="98" t="str">
        <f>IF('Résultats officiels'!O16=0,"",IF(AND(U20='Résultats officiels'!U17,'Résultats officiels'!U16=G!U21),"A",""))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1</v>
      </c>
      <c r="W21" s="12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0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1</v>
      </c>
      <c r="P22" s="293"/>
      <c r="Q22" s="97" t="str">
        <f>IF(AND('Résultats officiels'!O22&gt;0,U22='Résultats officiels'!U22),"E",IF(AND('Résultats officiels'!O18&gt;0,'Résultats officiels'!U19=G!U22),"E",""))</f>
        <v>E</v>
      </c>
      <c r="R22" s="98" t="str">
        <f>IF('Résultats officiels'!O22=0,"",IF(AND(U22='Résultats officiels'!U22,'Résultats officiels'!U23=G!U23),"A",""))</f>
        <v/>
      </c>
      <c r="S22" s="286">
        <f>IF(O22=0,"",IF(AND(R22="A",O22='Résultats officiels'!O22),1,IF(AND(G!R23="A",G!O22='Résultats officiels'!O18),1,"")))</f>
        <v>1</v>
      </c>
      <c r="T22" s="308" t="str">
        <f>IF(O22=0,"",IF(AND(R22="A",O22='Résultats officiels'!O22,V22='Résultats officiels'!V22,'Résultats officiels'!V23=G!V23),1,IF(AND(G!R23="A",G!O22='Résultats officiels'!O18,G!V22='Résultats officiels'!V19,'Résultats officiels'!V18=G!V23),1,"")))</f>
        <v/>
      </c>
      <c r="U22" s="121" t="str">
        <f>IF(OR(I66&lt;2),"H1",T(J65))</f>
        <v>Japon</v>
      </c>
      <c r="V22" s="218">
        <v>0</v>
      </c>
      <c r="W22" s="12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0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officiels'!U18=G!U23),"E",""))</f>
        <v>E</v>
      </c>
      <c r="R23" s="98" t="str">
        <f>IF('Résultats officiels'!O18=0,"",IF(AND(U22='Résultats officiels'!U19,'Résultats officiels'!U18=G!U23),"A",""))</f>
        <v>A</v>
      </c>
      <c r="S23" s="286" t="str">
        <f>IF(Y23=0,"",IF(Y23='Résultats officiels'!Y23,1,""))</f>
        <v/>
      </c>
      <c r="T23" s="308"/>
      <c r="U23" s="121" t="str">
        <f>IF(OR(I59&lt;3,I58&lt;2),"G2",T(J58))</f>
        <v>Belgique</v>
      </c>
      <c r="V23" s="219">
        <v>3</v>
      </c>
      <c r="W23" s="12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 t="str">
        <f>IF(H24=0,"",IF(AND(H24='Résultats officiels'!H24,G!E24='Résultats officiels'!E24,'Résultats officiels'!F24=G!F24),1,""))</f>
        <v/>
      </c>
      <c r="D24" s="67" t="s">
        <v>88</v>
      </c>
      <c r="E24" s="217">
        <v>3</v>
      </c>
      <c r="F24" s="217">
        <v>0</v>
      </c>
      <c r="G24" s="72" t="s">
        <v>76</v>
      </c>
      <c r="H24" s="95">
        <f t="shared" si="0"/>
        <v>1</v>
      </c>
      <c r="I24" s="170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>
        <f>IF(H25=0,"",IF(H25='Résultats officiels'!H25,1,""))</f>
        <v>1</v>
      </c>
      <c r="C25" s="75" t="str">
        <f>IF(H25=0,"",IF(AND(H25='Résultats officiels'!H25,G!E25='Résultats officiels'!E25,'Résultats officiels'!F25=G!F25),1,""))</f>
        <v/>
      </c>
      <c r="D25" s="68" t="s">
        <v>125</v>
      </c>
      <c r="E25" s="217">
        <v>2</v>
      </c>
      <c r="F25" s="217">
        <v>3</v>
      </c>
      <c r="G25" s="73" t="s">
        <v>126</v>
      </c>
      <c r="H25" s="95">
        <f t="shared" si="0"/>
        <v>2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7</v>
      </c>
      <c r="L25" s="104">
        <f>INDEX(AO25:AO28,MATCH(AK25,$AL25:$AL28,0))</f>
        <v>7</v>
      </c>
      <c r="M25" s="103">
        <f>INDEX(AP25:AP28,MATCH(AK25,$AL25:$AL28,0))</f>
        <v>1</v>
      </c>
      <c r="N25" s="123">
        <f>INDEX(AQ25:AQ28,MATCH(AK25,$AL25:$AL28,0))</f>
        <v>6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7</v>
      </c>
      <c r="AO25" s="23">
        <f>E24+E26+F28</f>
        <v>7</v>
      </c>
      <c r="AP25" s="22">
        <f>F24+F26+E28</f>
        <v>1</v>
      </c>
      <c r="AQ25" s="24">
        <f>AO25-AP25</f>
        <v>6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1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60606</v>
      </c>
      <c r="BA25" s="22">
        <f>10000*(AS25+AU25)+(E24-F24+F28-E28)*100+(E24+F28)</f>
        <v>40304</v>
      </c>
      <c r="BB25" s="22">
        <f>10000*(AT25+AU25)+(F28-E28+E26-F26)*100+(F28+E26)</f>
        <v>40304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officiels'!H26,G!E26='Résultats officiels'!E26,'Résultats officiels'!F26=G!F26),1,""))</f>
        <v/>
      </c>
      <c r="D26" s="68" t="str">
        <f>D24</f>
        <v>France</v>
      </c>
      <c r="E26" s="217">
        <v>3</v>
      </c>
      <c r="F26" s="217">
        <v>0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Danemark</v>
      </c>
      <c r="K26" s="108">
        <f>INDEX(AN25:AN28,MATCH(AK26,$AL25:$AL28,0))</f>
        <v>5</v>
      </c>
      <c r="L26" s="109">
        <f>INDEX(AO25:AO28,MATCH(AK26,$AL25:$AL28,0))</f>
        <v>6</v>
      </c>
      <c r="M26" s="108">
        <f>INDEX(AP25:AP28,MATCH(AK26,$AL25:$AL28,0))</f>
        <v>5</v>
      </c>
      <c r="N26" s="110">
        <f>INDEX(AQ25:AQ28,MATCH(AK26,$AL25:$AL28,0))</f>
        <v>1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officiels'!U28=G!U26),"E",""))</f>
        <v/>
      </c>
      <c r="R26" s="98" t="str">
        <f>IF('Résultats officiels'!O26=0,"",IF(AND(U26='Résultats officiels'!U26,'Résultats officiels'!U27=G!U27),"A",""))</f>
        <v/>
      </c>
      <c r="S26" s="286" t="str">
        <f>IF(O26=0,"",IF(AND(R26="A",O26='Résultats officiels'!O26),1,IF(AND(G!R27="A",G!O26='Résultats officiels'!O28),1,"")))</f>
        <v/>
      </c>
      <c r="T26" s="287" t="str">
        <f>IF(O26=0,"",IF(AND(R26="A",O26='Résultats officiels'!O26,V26='Résultats officiels'!V26,'Résultats officiels'!V27=G!V27),1,IF(AND(G!R27="A",G!O26='Résultats officiels'!O28,G!V26='Résultats officiels'!V28,'Résultats officiels'!V29=G!V27),1,"")))</f>
        <v/>
      </c>
      <c r="U26" s="125" t="str">
        <f>IF(100*V8+W8&gt;100*V9+W9,U8,IF(100*V8+W8&lt;100*V9+W9,U9,CONCATENATE(U8," ou ",U9)))</f>
        <v>Portugal</v>
      </c>
      <c r="V26" s="218">
        <v>0</v>
      </c>
      <c r="W26" s="12"/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1.98</v>
      </c>
      <c r="AL26" s="28">
        <f>SUM(BD26:BG26)+2.46</f>
        <v>2.96</v>
      </c>
      <c r="AM26" s="21" t="str">
        <f>G24</f>
        <v>Australie</v>
      </c>
      <c r="AN26" s="22">
        <f>SUM(AR26:AU26)</f>
        <v>4</v>
      </c>
      <c r="AO26" s="23">
        <f>F24+F27+E29</f>
        <v>4</v>
      </c>
      <c r="AP26" s="22">
        <f>E24+E27+F29</f>
        <v>5</v>
      </c>
      <c r="AQ26" s="24">
        <f>AO26-AP26</f>
        <v>-1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3</v>
      </c>
      <c r="AU26" s="22">
        <f>IF(ISBLANK(F27),0,IF(F27&gt;E27,3,IF(F27=E27,1,0)))</f>
        <v>1</v>
      </c>
      <c r="AV26" s="23" t="b">
        <f>(10*(AQ25-AQ26)+AO25-AO26&lt;0)</f>
        <v>0</v>
      </c>
      <c r="AW26" s="22" t="s">
        <v>73</v>
      </c>
      <c r="AX26" s="22" t="b">
        <f>10*(AQ26-AQ27)+AO26-AO27&gt;0</f>
        <v>1</v>
      </c>
      <c r="AY26" s="24" t="b">
        <f>10*(AQ26-AQ28)+AO26-AO28&gt;0</f>
        <v>0</v>
      </c>
      <c r="AZ26" s="23">
        <f>10000*(AR26+AT26)+(F24-E24+E29-F29)*100+(F24+E29)</f>
        <v>29902</v>
      </c>
      <c r="BA26" s="22">
        <f>10000*(AR26+AU26)+(F24-E24+F27-E27)*100+(F24+F27)</f>
        <v>9702</v>
      </c>
      <c r="BB26" s="22" t="s">
        <v>73</v>
      </c>
      <c r="BC26" s="24">
        <f>10000*(AT26+AU26)+(F27-E27+E29-F29)*100+(F27+E29)</f>
        <v>40204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-0.5</v>
      </c>
      <c r="BG26" s="26">
        <f>IF($AN26&gt;$AN28,-0.5,IF($AN28&gt;$AN26,0.5,IF(AY26,-0.5,IF(AW28,0.5,BW26))))</f>
        <v>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>
        <f>IF(H27=0,"",IF(H27='Résultats officiels'!H27,1,""))</f>
        <v>1</v>
      </c>
      <c r="C27" s="75" t="str">
        <f>IF(H27=0,"",IF(AND(H27='Résultats officiels'!H27,G!E27='Résultats officiels'!E27,'Résultats officiels'!F27=G!F27),1,""))</f>
        <v/>
      </c>
      <c r="D27" s="68" t="str">
        <f>G25</f>
        <v>Danemark</v>
      </c>
      <c r="E27" s="217">
        <v>2</v>
      </c>
      <c r="F27" s="217">
        <v>2</v>
      </c>
      <c r="G27" s="73" t="str">
        <f>G24</f>
        <v>Australie</v>
      </c>
      <c r="H27" s="95">
        <f t="shared" si="0"/>
        <v>3</v>
      </c>
      <c r="I27" s="106">
        <f>AI27</f>
        <v>3</v>
      </c>
      <c r="J27" s="68" t="str">
        <f>INDEX(AM25:AM28,MATCH(AK27,$AL25:$AL28,0))</f>
        <v>Australie</v>
      </c>
      <c r="K27" s="111">
        <f>INDEX(AN25:AN28,MATCH(AK27,$AL25:$AL28,0))</f>
        <v>4</v>
      </c>
      <c r="L27" s="112">
        <f>INDEX(AO25:AO28,MATCH(AK27,$AL25:$AL28,0))</f>
        <v>4</v>
      </c>
      <c r="M27" s="111">
        <f>INDEX(AP25:AP28,MATCH(AK27,$AL25:$AL28,0))</f>
        <v>5</v>
      </c>
      <c r="N27" s="113">
        <f>INDEX(AQ25:AQ28,MATCH(AK27,$AL25:$AL28,0))</f>
        <v>-1</v>
      </c>
      <c r="O27" s="293"/>
      <c r="P27" s="293"/>
      <c r="Q27" s="97" t="str">
        <f>IF(AND('Résultats officiels'!O26&gt;0,U27='Résultats officiels'!U27),"E",IF(AND('Résultats officiels'!O28&gt;0,'Résultats officiels'!U29=G!U27),"E",""))</f>
        <v>E</v>
      </c>
      <c r="R27" s="98" t="str">
        <f>IF('Résultats officiels'!O28=0,"",IF(AND(U26='Résultats officiels'!U28,'Résultats officiels'!U29=G!U27),"A",""))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1</v>
      </c>
      <c r="W27" s="12"/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2.96</v>
      </c>
      <c r="AL27" s="28">
        <f>SUM(BD27:BG27)+2.47</f>
        <v>3.97</v>
      </c>
      <c r="AM27" s="21" t="str">
        <f>D25</f>
        <v>Pérou</v>
      </c>
      <c r="AN27" s="22">
        <f>SUM(AR27:AU27)</f>
        <v>0</v>
      </c>
      <c r="AO27" s="23">
        <f>E25+F26+F29</f>
        <v>2</v>
      </c>
      <c r="AP27" s="22">
        <f>F25+E26+E29</f>
        <v>8</v>
      </c>
      <c r="AQ27" s="24">
        <f>AO27-AP27</f>
        <v>-6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0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0</v>
      </c>
      <c r="AZ27" s="23">
        <f>10000*(AR27+AS27)+(F26-E26+F29-E29)*100+(F26+F29)</f>
        <v>-500</v>
      </c>
      <c r="BA27" s="22" t="s">
        <v>73</v>
      </c>
      <c r="BB27" s="22">
        <f>10000*(AR27+AU27)+(E25-F25+F26-E26)*100+(E25+F26)</f>
        <v>-398</v>
      </c>
      <c r="BC27" s="24">
        <f>10000*(AS27+AU27)+(E25-F25+F29-E29)*100+(E25+F29)</f>
        <v>-298</v>
      </c>
      <c r="BD27" s="29">
        <f>-BF25</f>
        <v>0.5</v>
      </c>
      <c r="BE27" s="25">
        <f>-BF26</f>
        <v>0.5</v>
      </c>
      <c r="BF27" s="25" t="s">
        <v>73</v>
      </c>
      <c r="BG27" s="26">
        <f>IF($AN27&gt;$AN28,-0.5,IF($AN28&gt;$AN27,0.5,IF(AY27,-0.5,IF(AX28,0.5,BW27))))</f>
        <v>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>
        <f>IF(H28=0,"",IF(H28='Résultats officiels'!H28,1,""))</f>
        <v>1</v>
      </c>
      <c r="C28" s="75" t="str">
        <f>IF(H28=0,"",IF(AND(H28='Résultats officiels'!H28,G!E28='Résultats officiels'!E28,'Résultats officiels'!F28=G!F28),1,""))</f>
        <v/>
      </c>
      <c r="D28" s="68" t="str">
        <f>G25</f>
        <v>Danemark</v>
      </c>
      <c r="E28" s="217">
        <v>1</v>
      </c>
      <c r="F28" s="217">
        <v>1</v>
      </c>
      <c r="G28" s="73" t="str">
        <f>D24</f>
        <v>France</v>
      </c>
      <c r="H28" s="95">
        <f t="shared" si="0"/>
        <v>3</v>
      </c>
      <c r="I28" s="114">
        <f>AI28</f>
        <v>4</v>
      </c>
      <c r="J28" s="71" t="str">
        <f>INDEX(AM25:AM28,MATCH(AK28,$AL25:$AL28,0))</f>
        <v>Pérou</v>
      </c>
      <c r="K28" s="115">
        <f>INDEX(AN25:AN28,MATCH(AK28,$AL25:$AL28,0))</f>
        <v>0</v>
      </c>
      <c r="L28" s="116">
        <f>INDEX(AO25:AO28,MATCH(AK28,$AL25:$AL28,0))</f>
        <v>2</v>
      </c>
      <c r="M28" s="115">
        <f>INDEX(AP25:AP28,MATCH(AK28,$AL25:$AL28,0))</f>
        <v>8</v>
      </c>
      <c r="N28" s="117">
        <f>INDEX(AQ25:AQ28,MATCH(AK28,$AL25:$AL28,0))</f>
        <v>-6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officiels'!U26=G!U28),"E",""))</f>
        <v/>
      </c>
      <c r="R28" s="98" t="str">
        <f>IF('Résultats officiels'!O28=0,"",IF(AND(U28='Résultats officiels'!U28,'Résultats officiels'!U29=G!U29),"A",""))</f>
        <v/>
      </c>
      <c r="S28" s="286" t="str">
        <f>IF(O28=0,"",IF(AND(R28="A",O28='Résultats officiels'!O28),1,IF(AND(G!R29="A",G!O28='Résultats officiels'!O26),1,"")))</f>
        <v/>
      </c>
      <c r="T28" s="287" t="str">
        <f>IF(O28=0,"",IF(AND(R28="A",O28='Résultats officiels'!O28,V28='Résultats officiels'!V28,'Résultats officiels'!V29=G!V29),1,IF(AND(G!R29="A",G!O28='Résultats officiels'!O26,G!V28='Résultats officiels'!V26,'Résultats officiels'!V27=G!V29),1,"")))</f>
        <v/>
      </c>
      <c r="U28" s="125" t="str">
        <f>IF(100*V12+W12&gt;100*V13+W13,U12,IF(100*V12+W12&lt;100*V13+W13,U13,CONCATENATE(U12," ou ",U13)))</f>
        <v>Espagne</v>
      </c>
      <c r="V28" s="218">
        <v>2</v>
      </c>
      <c r="W28" s="12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3.97</v>
      </c>
      <c r="AL28" s="30">
        <f>SUM(BD28:BG28)+2.48</f>
        <v>1.98</v>
      </c>
      <c r="AM28" s="31" t="str">
        <f>G25</f>
        <v>Danemark</v>
      </c>
      <c r="AN28" s="27">
        <f>SUM(AR28:AU28)</f>
        <v>5</v>
      </c>
      <c r="AO28" s="32">
        <f>F25+E27+E28</f>
        <v>6</v>
      </c>
      <c r="AP28" s="27">
        <f>E25+F27+F28</f>
        <v>5</v>
      </c>
      <c r="AQ28" s="33">
        <f>AO28-AP28</f>
        <v>1</v>
      </c>
      <c r="AR28" s="27">
        <f>IF(ISBLANK(E28),0,IF(AU25=3,0,IF(AU25=1,1,3)))</f>
        <v>1</v>
      </c>
      <c r="AS28" s="27">
        <f>IF(ISBLANK(E27),0,IF(AU26=3,0,IF(AU26=1,1,3)))</f>
        <v>1</v>
      </c>
      <c r="AT28" s="27">
        <f>IF(ISBLANK(F25),0,IF(AU27=3,0,IF(AU27=1,1,3)))</f>
        <v>3</v>
      </c>
      <c r="AU28" s="27" t="s">
        <v>73</v>
      </c>
      <c r="AV28" s="32" t="b">
        <f>10*(AQ25-AQ28)+AO25-AO28&lt;0</f>
        <v>0</v>
      </c>
      <c r="AW28" s="27" t="b">
        <f>10*(AQ26-AQ28)+AO26-AO28&lt;0</f>
        <v>1</v>
      </c>
      <c r="AX28" s="27" t="b">
        <f>10*(AQ27-AQ28)+AO27-AO28&lt;0</f>
        <v>1</v>
      </c>
      <c r="AY28" s="33" t="s">
        <v>73</v>
      </c>
      <c r="AZ28" s="32" t="s">
        <v>73</v>
      </c>
      <c r="BA28" s="27">
        <f>10000*(AR28+AS28)+(E27-F27+E28-F28)*100+(E27+E28)</f>
        <v>20003</v>
      </c>
      <c r="BB28" s="27">
        <f>10000*(AR28+AT28)+(E28-F28+F25-E25)*100+(E28+F25)</f>
        <v>40104</v>
      </c>
      <c r="BC28" s="33">
        <f>10000*(AS28+AT28)+(E27-F27+F25-E25)*100+(E27+F25)</f>
        <v>40105</v>
      </c>
      <c r="BD28" s="34">
        <f>-BG25</f>
        <v>0.5</v>
      </c>
      <c r="BE28" s="35">
        <f>-BG26</f>
        <v>-0.5</v>
      </c>
      <c r="BF28" s="35">
        <f>-BG27</f>
        <v>-0.5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officiels'!H29,G!E29='Résultats officiels'!E29,'Résultats officiels'!F29=G!F29),1,""))</f>
        <v/>
      </c>
      <c r="D29" s="71" t="str">
        <f>G24</f>
        <v>Australie</v>
      </c>
      <c r="E29" s="217">
        <v>2</v>
      </c>
      <c r="F29" s="217">
        <v>0</v>
      </c>
      <c r="G29" s="74" t="str">
        <f>D25</f>
        <v>Pérou</v>
      </c>
      <c r="H29" s="95">
        <f t="shared" si="0"/>
        <v>1</v>
      </c>
      <c r="I29" s="118"/>
      <c r="J29" s="119" t="str">
        <f>IF(OR(I27&lt;3,I26&lt;2),"TIRAGE AU SORT !!!"," ")</f>
        <v xml:space="preserve"> </v>
      </c>
      <c r="K29" s="171"/>
      <c r="L29" s="171"/>
      <c r="M29" s="171"/>
      <c r="N29" s="171"/>
      <c r="O29" s="293"/>
      <c r="P29" s="293"/>
      <c r="Q29" s="97" t="str">
        <f>IF(AND('Résultats officiels'!O28&gt;0,U29='Résultats officiels'!U29),"E",IF(AND('Résultats officiels'!O26&gt;0,'Résultats officiels'!U27=G!U29),"E",""))</f>
        <v/>
      </c>
      <c r="R29" s="98" t="str">
        <f>IF('Résultats officiels'!O26=0,"",IF(AND(U28='Résultats officiels'!U26,'Résultats officiels'!U27=G!U29),"A",""))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Argentine</v>
      </c>
      <c r="V29" s="219">
        <v>1</v>
      </c>
      <c r="W29" s="12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0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0</v>
      </c>
      <c r="P30" s="293"/>
      <c r="Q30" s="97" t="str">
        <f>IF(AND('Résultats officiels'!O30&gt;0,U30='Résultats officiels'!U30),"E",IF(AND('Résultats officiels'!O32&gt;0,'Résultats officiels'!U32=G!U30),"E",""))</f>
        <v>E</v>
      </c>
      <c r="R30" s="98" t="str">
        <f>IF('Résultats officiels'!O30=0,"",IF(AND(U30='Résultats officiels'!U30,'Résultats officiels'!U31=G!U31),"A",""))</f>
        <v/>
      </c>
      <c r="S30" s="286" t="str">
        <f>IF(O30=0,"",IF(AND(R30="A",O30='Résultats officiels'!O30),1,IF(AND(G!R31="A",G!O30='Résultats officiels'!O32),1,"")))</f>
        <v/>
      </c>
      <c r="T30" s="287" t="str">
        <f>IF(O30=0,"",IF(AND(R30="A",O30='Résultats officiels'!O30,V30='Résultats officiels'!V30,'Résultats officiels'!V31=G!V31),1,IF(AND(G!R31="A",G!O30='Résultats officiels'!O32,G!V30='Résultats officiels'!V32,'Résultats officiels'!V33=G!V31),1,"")))</f>
        <v/>
      </c>
      <c r="U30" s="125" t="str">
        <f>IF(100*V16+W16&gt;100*V17+W17,U16,IF(100*V16+W16&lt;100*V17+W17,U17,CONCATENATE(U16," ou ",U17)))</f>
        <v>Brésil</v>
      </c>
      <c r="V30" s="218">
        <v>2</v>
      </c>
      <c r="W30" s="12">
        <v>1</v>
      </c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0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officiels'!U33=G!U31),"E",""))</f>
        <v>E</v>
      </c>
      <c r="R31" s="98" t="str">
        <f>IF('Résultats officiels'!O32=0,"",IF(AND(U30='Résultats officiels'!U32,'Résultats officiels'!U33=G!U31),"A",""))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Angleterre</v>
      </c>
      <c r="V31" s="219">
        <v>2</v>
      </c>
      <c r="W31" s="12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>
        <f>IF(H32=0,"",IF(H32='Résultats officiels'!H32,1,""))</f>
        <v>1</v>
      </c>
      <c r="C32" s="75">
        <f>IF(H32=0,"",IF(AND(H32='Résultats officiels'!H32,G!E32='Résultats officiels'!E32,'Résultats officiels'!F32=G!F32),1,""))</f>
        <v>1</v>
      </c>
      <c r="D32" s="67" t="s">
        <v>94</v>
      </c>
      <c r="E32" s="217">
        <v>1</v>
      </c>
      <c r="F32" s="217">
        <v>1</v>
      </c>
      <c r="G32" s="72" t="s">
        <v>127</v>
      </c>
      <c r="H32" s="95">
        <f t="shared" si="0"/>
        <v>3</v>
      </c>
      <c r="I32" s="170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officiels'!U30=G!U32),"E",""))</f>
        <v/>
      </c>
      <c r="R32" s="98" t="str">
        <f>IF('Résultats officiels'!O32=0,"",IF(AND(U32='Résultats officiels'!U32,'Résultats officiels'!U33=G!U33),"A",""))</f>
        <v/>
      </c>
      <c r="S32" s="286" t="str">
        <f>IF(O32=0,"",IF(AND(R32="A",O32='Résultats officiels'!O32),1,IF(AND(G!R33="A",G!O32='Résultats officiels'!O30),1,"")))</f>
        <v/>
      </c>
      <c r="T32" s="287" t="str">
        <f>IF(O32=0,"",IF(AND(R32="A",O32='Résultats officiels'!O32,V32='Résultats officiels'!V32,'Résultats officiels'!V33=G!V33),1,IF(AND(G!R33="A",G!O32='Résultats officiels'!O30,G!V32='Résultats officiels'!V30,'Résultats officiels'!V31=G!V33),1,"")))</f>
        <v/>
      </c>
      <c r="U32" s="125" t="str">
        <f>IF(100*V20+W20&gt;100*V21+W21,U20,IF(100*V20+W20&lt;100*V21+W21,U21,CONCATENATE(U20," ou ",U21)))</f>
        <v>Allemagne</v>
      </c>
      <c r="V32" s="218">
        <v>1</v>
      </c>
      <c r="W32" s="12"/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>
        <f>IF(H33=0,"",IF(H33='Résultats officiels'!H33,1,""))</f>
        <v>1</v>
      </c>
      <c r="C33" s="75" t="str">
        <f>IF(H33=0,"",IF(AND(H33='Résultats officiels'!H33,G!E33='Résultats officiels'!E33,'Résultats officiels'!F33=G!F33),1,""))</f>
        <v/>
      </c>
      <c r="D33" s="68" t="s">
        <v>37</v>
      </c>
      <c r="E33" s="217">
        <v>3</v>
      </c>
      <c r="F33" s="217">
        <v>1</v>
      </c>
      <c r="G33" s="73" t="s">
        <v>97</v>
      </c>
      <c r="H33" s="95">
        <f t="shared" si="0"/>
        <v>1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7</v>
      </c>
      <c r="L33" s="104">
        <f>INDEX(AO33:AO36,MATCH(AK33,$AL33:$AL36,0))</f>
        <v>7</v>
      </c>
      <c r="M33" s="103">
        <f>INDEX(AP33:AP36,MATCH(AK33,$AL33:$AL36,0))</f>
        <v>4</v>
      </c>
      <c r="N33" s="123">
        <f>INDEX(AQ33:AQ36,MATCH(AK33,$AL33:$AL36,0))</f>
        <v>3</v>
      </c>
      <c r="O33" s="293"/>
      <c r="P33" s="293"/>
      <c r="Q33" s="97" t="str">
        <f>IF(AND('Résultats officiels'!O32&gt;0,U33='Résultats officiels'!U33),"E",IF(AND('Résultats officiels'!O30&gt;0,'Résultats officiels'!U31=G!U33),"E",""))</f>
        <v>E</v>
      </c>
      <c r="R33" s="98" t="str">
        <f>IF('Résultats officiels'!O30=0,"",IF(AND(U32='Résultats officiels'!U30,'Résultats officiels'!U31=G!U33),"A",""))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Belgique</v>
      </c>
      <c r="V33" s="219">
        <v>1</v>
      </c>
      <c r="W33" s="12">
        <v>1</v>
      </c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7</v>
      </c>
      <c r="AO33" s="23">
        <f>E32+E34+F36</f>
        <v>7</v>
      </c>
      <c r="AP33" s="22">
        <f>F32+F34+E36</f>
        <v>4</v>
      </c>
      <c r="AQ33" s="24">
        <f>AO33-AP33</f>
        <v>3</v>
      </c>
      <c r="AR33" s="22" t="s">
        <v>73</v>
      </c>
      <c r="AS33" s="22">
        <f>IF(ISBLANK(E32),0,IF(E32&gt;F32,3,IF(E32=F32,1,0)))</f>
        <v>1</v>
      </c>
      <c r="AT33" s="22">
        <f>IF(ISBLANK(E34),0,IF(E34&gt;F34,3,IF(E34=F34,1,0)))</f>
        <v>3</v>
      </c>
      <c r="AU33" s="22">
        <f>IF(ISBLANK(F36),0,IF(F36&gt;E36,3,IF(F36=E36,1,0)))</f>
        <v>3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40104</v>
      </c>
      <c r="BA33" s="22">
        <f>10000*(AS33+AU33)+(E32-F32+F36-E36)*100+(E32+F36)</f>
        <v>40204</v>
      </c>
      <c r="BB33" s="22">
        <f>10000*(AT33+AU33)+(F36-E36+E34-F34)*100+(F36+E34)</f>
        <v>60306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officiels'!H34,G!E34='Résultats officiels'!E34,'Résultats officiels'!F34=G!F34),1,""))</f>
        <v/>
      </c>
      <c r="D34" s="68" t="str">
        <f>D32</f>
        <v>Argentine</v>
      </c>
      <c r="E34" s="217">
        <v>3</v>
      </c>
      <c r="F34" s="217">
        <v>2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Croatie</v>
      </c>
      <c r="K34" s="108">
        <f>INDEX(AN33:AN36,MATCH(AK34,$AL33:$AL36,0))</f>
        <v>4</v>
      </c>
      <c r="L34" s="109">
        <f>INDEX(AO33:AO36,MATCH(AK34,$AL33:$AL36,0))</f>
        <v>7</v>
      </c>
      <c r="M34" s="108">
        <f>INDEX(AP33:AP36,MATCH(AK34,$AL33:$AL36,0))</f>
        <v>6</v>
      </c>
      <c r="N34" s="110">
        <f>INDEX(AQ33:AQ36,MATCH(AK34,$AL33:$AL36,0))</f>
        <v>1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1.9700000000000002</v>
      </c>
      <c r="AL34" s="28">
        <f>SUM(BD34:BG34)+2.46</f>
        <v>2.96</v>
      </c>
      <c r="AM34" s="21" t="str">
        <f>G32</f>
        <v>Islande</v>
      </c>
      <c r="AN34" s="22">
        <f>SUM(AR34:AU34)</f>
        <v>3</v>
      </c>
      <c r="AO34" s="23">
        <f>F32+F35+E37</f>
        <v>5</v>
      </c>
      <c r="AP34" s="22">
        <f>E32+E35+F37</f>
        <v>5</v>
      </c>
      <c r="AQ34" s="24">
        <f>AO34-AP34</f>
        <v>0</v>
      </c>
      <c r="AR34" s="22">
        <f>IF(ISBLANK(F32),0,IF(AS33=3,0,IF(AS33=1,1,3)))</f>
        <v>1</v>
      </c>
      <c r="AS34" s="22" t="s">
        <v>73</v>
      </c>
      <c r="AT34" s="22">
        <f>IF(ISBLANK(E37),0,IF(AS35=3,0,IF(AS35=1,1,3)))</f>
        <v>1</v>
      </c>
      <c r="AU34" s="22">
        <f>IF(ISBLANK(F35),0,IF(F35&gt;E35,3,IF(F35=E35,1,0)))</f>
        <v>1</v>
      </c>
      <c r="AV34" s="23" t="b">
        <f>(10*(AQ33-AQ34)+AO33-AO34&lt;0)</f>
        <v>0</v>
      </c>
      <c r="AW34" s="22" t="s">
        <v>73</v>
      </c>
      <c r="AX34" s="22" t="b">
        <f>10*(AQ34-AQ35)+AO34-AO35&gt;0</f>
        <v>0</v>
      </c>
      <c r="AY34" s="24" t="b">
        <f>10*(AQ34-AQ36)+AO34-AO36&gt;0</f>
        <v>1</v>
      </c>
      <c r="AZ34" s="23">
        <f>10000*(AR34+AT34)+(F32-E32+E37-F37)*100+(F32+E37)</f>
        <v>20003</v>
      </c>
      <c r="BA34" s="22">
        <f>10000*(AR34+AU34)+(F32-E32+F35-E35)*100+(F32+F35)</f>
        <v>20003</v>
      </c>
      <c r="BB34" s="22" t="s">
        <v>73</v>
      </c>
      <c r="BC34" s="24">
        <f>10000*(AT34+AU34)+(F35-E35+E37-F37)*100+(F35+E37)</f>
        <v>20004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officiels'!H35,G!E35='Résultats officiels'!E35,'Résultats officiels'!F35=G!F35),1,""))</f>
        <v/>
      </c>
      <c r="D35" s="68" t="str">
        <f>G33</f>
        <v>Nigéria</v>
      </c>
      <c r="E35" s="217">
        <v>2</v>
      </c>
      <c r="F35" s="217">
        <v>2</v>
      </c>
      <c r="G35" s="73" t="str">
        <f>G32</f>
        <v>Islande</v>
      </c>
      <c r="H35" s="95">
        <f t="shared" si="0"/>
        <v>3</v>
      </c>
      <c r="I35" s="106">
        <f>AI35</f>
        <v>3</v>
      </c>
      <c r="J35" s="68" t="str">
        <f>INDEX(AM33:AM36,MATCH(AK35,$AL33:$AL36,0))</f>
        <v>Islande</v>
      </c>
      <c r="K35" s="111">
        <f>INDEX(AN33:AN36,MATCH(AK35,$AL33:$AL36,0))</f>
        <v>3</v>
      </c>
      <c r="L35" s="112">
        <f>INDEX(AO33:AO36,MATCH(AK35,$AL33:$AL36,0))</f>
        <v>5</v>
      </c>
      <c r="M35" s="111">
        <f>INDEX(AP33:AP36,MATCH(AK35,$AL33:$AL36,0))</f>
        <v>5</v>
      </c>
      <c r="N35" s="113">
        <f>INDEX(AQ33:AQ36,MATCH(AK35,$AL33:$AL36,0))</f>
        <v>0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2.96</v>
      </c>
      <c r="AL35" s="28">
        <f>SUM(BD35:BG35)+2.47</f>
        <v>1.9700000000000002</v>
      </c>
      <c r="AM35" s="21" t="str">
        <f>D33</f>
        <v>Croatie</v>
      </c>
      <c r="AN35" s="22">
        <f>SUM(AR35:AU35)</f>
        <v>4</v>
      </c>
      <c r="AO35" s="23">
        <f>E33+F34+F37</f>
        <v>7</v>
      </c>
      <c r="AP35" s="22">
        <f>F33+E34+E37</f>
        <v>6</v>
      </c>
      <c r="AQ35" s="24">
        <f>AO35-AP35</f>
        <v>1</v>
      </c>
      <c r="AR35" s="22">
        <f>IF(ISBLANK(F34),0,IF(AT33=3,0,IF(AT33=1,1,3)))</f>
        <v>0</v>
      </c>
      <c r="AS35" s="22">
        <f>IF(ISBLANK(F37),0,IF(F37&gt;E37,3,IF(F37=E37,1,0)))</f>
        <v>1</v>
      </c>
      <c r="AT35" s="22" t="s">
        <v>73</v>
      </c>
      <c r="AU35" s="22">
        <f>IF(ISBLANK(E33),0,IF(E33&gt;F33,3,IF(E33=F33,1,0)))</f>
        <v>3</v>
      </c>
      <c r="AV35" s="23" t="b">
        <f>10*(AQ33-AQ35)+AO33-AO35&lt;0</f>
        <v>0</v>
      </c>
      <c r="AW35" s="22" t="b">
        <f>10*(AQ34-AQ35)+AO34-AO35&lt;0</f>
        <v>1</v>
      </c>
      <c r="AX35" s="22" t="s">
        <v>73</v>
      </c>
      <c r="AY35" s="24" t="b">
        <f>10*(AQ35-AQ36)+AO35-AO36&gt;0</f>
        <v>1</v>
      </c>
      <c r="AZ35" s="23">
        <f>10000*(AR35+AS35)+(F34-E34+F37-E37)*100+(F34+F37)</f>
        <v>9904</v>
      </c>
      <c r="BA35" s="22" t="s">
        <v>73</v>
      </c>
      <c r="BB35" s="22">
        <f>10000*(AR35+AU35)+(E33-F33+F34-E34)*100+(E33+F34)</f>
        <v>30105</v>
      </c>
      <c r="BC35" s="24">
        <f>10000*(AS35+AU35)+(E33-F33+F37-E37)*100+(E33+F37)</f>
        <v>40205</v>
      </c>
      <c r="BD35" s="29">
        <f>-BF33</f>
        <v>0.5</v>
      </c>
      <c r="BE35" s="25">
        <f>-BF34</f>
        <v>-0.5</v>
      </c>
      <c r="BF35" s="25" t="s">
        <v>73</v>
      </c>
      <c r="BG35" s="26">
        <f>IF($AN35&gt;$AN36,-0.5,IF($AN36&gt;$AN35,0.5,IF(AY35,-0.5,IF(AX36,0.5,BW35))))</f>
        <v>-0.5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>
        <f>IF(H36=0,"",IF(H36='Résultats officiels'!H36,1,""))</f>
        <v>1</v>
      </c>
      <c r="C36" s="75" t="str">
        <f>IF(H36=0,"",IF(AND(H36='Résultats officiels'!H36,G!E36='Résultats officiels'!E36,'Résultats officiels'!F36=G!F36),1,""))</f>
        <v/>
      </c>
      <c r="D36" s="68" t="str">
        <f>G33</f>
        <v>Nigéria</v>
      </c>
      <c r="E36" s="217">
        <v>1</v>
      </c>
      <c r="F36" s="217">
        <v>3</v>
      </c>
      <c r="G36" s="73" t="str">
        <f>D32</f>
        <v>Argentine</v>
      </c>
      <c r="H36" s="95">
        <f t="shared" si="0"/>
        <v>2</v>
      </c>
      <c r="I36" s="114">
        <f>AI36</f>
        <v>4</v>
      </c>
      <c r="J36" s="71" t="str">
        <f>INDEX(AM33:AM36,MATCH(AK36,$AL33:$AL36,0))</f>
        <v>Nigéria</v>
      </c>
      <c r="K36" s="115">
        <f>INDEX(AN33:AN36,MATCH(AK36,$AL33:$AL36,0))</f>
        <v>1</v>
      </c>
      <c r="L36" s="116">
        <f>INDEX(AO33:AO36,MATCH(AK36,$AL33:$AL36,0))</f>
        <v>4</v>
      </c>
      <c r="M36" s="115">
        <f>INDEX(AP33:AP36,MATCH(AK36,$AL33:$AL36,0))</f>
        <v>8</v>
      </c>
      <c r="N36" s="117">
        <f>INDEX(AQ33:AQ36,MATCH(AK36,$AL33:$AL36,0))</f>
        <v>-4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officiels'!U38=G!U36),"E",""))</f>
        <v>E</v>
      </c>
      <c r="R36" s="98" t="str">
        <f>IF('Résultats officiels'!O36=0,"",IF(AND(U36='Résultats officiels'!U36,'Résultats officiels'!U37=G!U37),"A",""))</f>
        <v/>
      </c>
      <c r="S36" s="286" t="str">
        <f>IF(O36=0,"",IF(AND(R36="A",O36='Résultats officiels'!O36),1,IF(AND(G!R37="A",G!O36='Résultats officiels'!O38),1,"")))</f>
        <v/>
      </c>
      <c r="T36" s="297" t="str">
        <f>IF(O36=0,"",IF(AND(R36="A",O36='Résultats officiels'!O36,V36='Résultats officiels'!V36,'Résultats officiels'!V37=G!V37),1,IF(AND(G!R37="A",G!O36='Résultats officiels'!O38,G!V36='Résultats officiels'!V38,'Résultats officiels'!V39=G!V37),1,"")))</f>
        <v/>
      </c>
      <c r="U36" s="128" t="str">
        <f>IF(100*V26+W26&gt;100*V27+W27,U26,IF(100*V26+W26&lt;100*V27+W27,U27,IF(X27*X26=1,"-",CONCATENATE(U26," ou ",U27))))</f>
        <v>France</v>
      </c>
      <c r="V36" s="218">
        <v>0</v>
      </c>
      <c r="W36" s="12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3.98</v>
      </c>
      <c r="AL36" s="30">
        <f>SUM(BD36:BG36)+2.48</f>
        <v>3.98</v>
      </c>
      <c r="AM36" s="31" t="str">
        <f>G33</f>
        <v>Nigéria</v>
      </c>
      <c r="AN36" s="27">
        <f>SUM(AR36:AU36)</f>
        <v>1</v>
      </c>
      <c r="AO36" s="32">
        <f>F33+E35+E36</f>
        <v>4</v>
      </c>
      <c r="AP36" s="27">
        <f>E33+F35+F36</f>
        <v>8</v>
      </c>
      <c r="AQ36" s="33">
        <f>AO36-AP36</f>
        <v>-4</v>
      </c>
      <c r="AR36" s="27">
        <f>IF(ISBLANK(E36),0,IF(AU33=3,0,IF(AU33=1,1,3)))</f>
        <v>0</v>
      </c>
      <c r="AS36" s="27">
        <f>IF(ISBLANK(E35),0,IF(AU34=3,0,IF(AU34=1,1,3)))</f>
        <v>1</v>
      </c>
      <c r="AT36" s="27">
        <f>IF(ISBLANK(F33),0,IF(AU35=3,0,IF(AU35=1,1,3)))</f>
        <v>0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0</v>
      </c>
      <c r="AY36" s="33" t="s">
        <v>73</v>
      </c>
      <c r="AZ36" s="32" t="s">
        <v>73</v>
      </c>
      <c r="BA36" s="27">
        <f>10000*(AR36+AS36)+(E35-F35+E36-F36)*100+(E35+E36)</f>
        <v>9803</v>
      </c>
      <c r="BB36" s="27">
        <f>10000*(AR36+AT36)+(E36-F36+F33-E33)*100+(E36+F33)</f>
        <v>-398</v>
      </c>
      <c r="BC36" s="33">
        <f>10000*(AS36+AT36)+(E35-F35+F33-E33)*100+(E35+F33)</f>
        <v>9803</v>
      </c>
      <c r="BD36" s="34">
        <f>-BG33</f>
        <v>0.5</v>
      </c>
      <c r="BE36" s="35">
        <f>-BG34</f>
        <v>0.5</v>
      </c>
      <c r="BF36" s="35">
        <f>-BG35</f>
        <v>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officiels'!H37,G!E37='Résultats officiels'!E37,'Résultats officiels'!F37=G!F37),1,""))</f>
        <v/>
      </c>
      <c r="D37" s="71" t="str">
        <f>G32</f>
        <v>Islande</v>
      </c>
      <c r="E37" s="217">
        <v>2</v>
      </c>
      <c r="F37" s="217">
        <v>2</v>
      </c>
      <c r="G37" s="74" t="str">
        <f>D33</f>
        <v>Croatie</v>
      </c>
      <c r="H37" s="95">
        <f t="shared" si="0"/>
        <v>3</v>
      </c>
      <c r="I37" s="118"/>
      <c r="J37" s="119" t="str">
        <f>IF(OR(I35&lt;3,I34&lt;2),"TIRAGE AU SORT !!!"," ")</f>
        <v xml:space="preserve"> </v>
      </c>
      <c r="K37" s="171"/>
      <c r="L37" s="171"/>
      <c r="M37" s="171"/>
      <c r="N37" s="171"/>
      <c r="O37" s="293"/>
      <c r="P37" s="293"/>
      <c r="Q37" s="97" t="str">
        <f>IF(AND('Résultats officiels'!O36&gt;0,U37='Résultats officiels'!U37),"E",IF(AND('Résultats officiels'!O38&gt;0,'Résultats officiels'!U39=G!U37),"E",""))</f>
        <v/>
      </c>
      <c r="R37" s="98" t="str">
        <f>IF('Résultats officiels'!O38=0,"",IF(AND(U36='Résultats officiels'!U38,'Résultats officiels'!U39=G!U37),"A",""))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2</v>
      </c>
      <c r="W37" s="12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0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officiels'!U36=G!U38),"E",""))</f>
        <v/>
      </c>
      <c r="R38" s="98" t="str">
        <f>IF('Résultats officiels'!O38=0,"",IF(AND(U38='Résultats officiels'!U38,'Résultats officiels'!U39=G!U39),"A",""))</f>
        <v/>
      </c>
      <c r="S38" s="286" t="str">
        <f>IF(O38=0,"",IF(AND(R38="A",O38='Résultats officiels'!O38),1,IF(AND(G!R39="A",G!O38='Résultats officiels'!O36),1,"")))</f>
        <v/>
      </c>
      <c r="T38" s="297" t="str">
        <f>IF(O38=0,"",IF(AND(R38="A",O38='Résultats officiels'!O38,V38='Résultats officiels'!V38,'Résultats officiels'!V39=G!V39),1,IF(AND(G!R39="A",G!O38='Résultats officiels'!O36,G!V38='Résultats officiels'!V36,'Résultats officiels'!V37=G!V39),1,"")))</f>
        <v/>
      </c>
      <c r="U38" s="125" t="str">
        <f>IF(100*V28+W28&gt;100*V29+W29,U28,IF(100*V28+W28&lt;100*V29+W29,U29,IF(X30*X31=1,"-",CONCATENATE(U28," ou ",U29))))</f>
        <v>Espagne</v>
      </c>
      <c r="V38" s="218">
        <v>1</v>
      </c>
      <c r="W38" s="12">
        <v>1</v>
      </c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0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officiels'!U37=G!U39),"E",""))</f>
        <v>E</v>
      </c>
      <c r="R39" s="98" t="str">
        <f>IF('Résultats officiels'!O36=0,"",IF(AND(U38='Résultats officiels'!U36,'Résultats officiels'!U37=G!U39),"A",""))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Belgique</v>
      </c>
      <c r="V39" s="219">
        <v>1</v>
      </c>
      <c r="W39" s="12"/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officiels'!H40,G!E40='Résultats officiels'!E40,'Résultats officiels'!F40=G!F40),1,""))</f>
        <v/>
      </c>
      <c r="D40" s="67" t="s">
        <v>83</v>
      </c>
      <c r="E40" s="217">
        <v>0</v>
      </c>
      <c r="F40" s="217">
        <v>0</v>
      </c>
      <c r="G40" s="72" t="s">
        <v>128</v>
      </c>
      <c r="H40" s="95">
        <f t="shared" si="0"/>
        <v>3</v>
      </c>
      <c r="I40" s="170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officiels'!H41,G!E41='Résultats officiels'!E41,'Résultats officiels'!F41=G!F41),1,""))</f>
        <v/>
      </c>
      <c r="D41" s="68" t="s">
        <v>36</v>
      </c>
      <c r="E41" s="217">
        <v>3</v>
      </c>
      <c r="F41" s="217">
        <v>2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12</v>
      </c>
      <c r="M41" s="103">
        <f>INDEX(AP41:AP44,MATCH(AK41,$AL41:$AL44,0))</f>
        <v>5</v>
      </c>
      <c r="N41" s="123">
        <f>INDEX(AQ41:AQ44,MATCH(AK41,$AL41:$AL44,0))</f>
        <v>7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3.95</v>
      </c>
      <c r="AM41" s="21" t="str">
        <f>D40</f>
        <v>Costa Rica</v>
      </c>
      <c r="AN41" s="22">
        <f>SUM(AR41:AU41)</f>
        <v>1</v>
      </c>
      <c r="AO41" s="23">
        <f>E40+E42+F44</f>
        <v>2</v>
      </c>
      <c r="AP41" s="22">
        <f>F40+F42+E44</f>
        <v>7</v>
      </c>
      <c r="AQ41" s="24">
        <f>AO41-AP41</f>
        <v>-5</v>
      </c>
      <c r="AR41" s="22" t="s">
        <v>73</v>
      </c>
      <c r="AS41" s="22">
        <f>IF(ISBLANK(E40),0,IF(E40&gt;F40,3,IF(E40=F40,1,0)))</f>
        <v>1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9802</v>
      </c>
      <c r="BA41" s="22">
        <f>10000*(AS41+AU41)+(E40-F40+F44-E44)*100+(E40+F44)</f>
        <v>9700</v>
      </c>
      <c r="BB41" s="22">
        <f>10000*(AT41+AU41)+(F44-E44+E42-F42)*100+(F44+E42)</f>
        <v>-498</v>
      </c>
      <c r="BC41" s="24" t="s">
        <v>73</v>
      </c>
      <c r="BD41" s="23" t="s">
        <v>73</v>
      </c>
      <c r="BE41" s="25">
        <f>IF($AN41&gt;$AN42,-0.5,IF($AN42&gt;$AN41,0.5,IF(AW41,-0.5,IF(AV42,0.5,BU41))))</f>
        <v>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officiels'!H42,G!E42='Résultats officiels'!E42,'Résultats officiels'!F42=G!F42),1,""))</f>
        <v/>
      </c>
      <c r="D42" s="68" t="str">
        <f>D40</f>
        <v>Costa Rica</v>
      </c>
      <c r="E42" s="217">
        <v>2</v>
      </c>
      <c r="F42" s="217">
        <v>4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4</v>
      </c>
      <c r="L42" s="109">
        <f>INDEX(AO41:AO44,MATCH(AK42,$AL41:$AL44,0))</f>
        <v>7</v>
      </c>
      <c r="M42" s="108">
        <f>INDEX(AP41:AP44,MATCH(AK42,$AL41:$AL44,0))</f>
        <v>5</v>
      </c>
      <c r="N42" s="110">
        <f>INDEX(AQ41:AQ44,MATCH(AK42,$AL41:$AL44,0))</f>
        <v>2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2.96</v>
      </c>
      <c r="AM42" s="21" t="str">
        <f>G40</f>
        <v>Serbie</v>
      </c>
      <c r="AN42" s="22">
        <f>SUM(AR42:AU42)</f>
        <v>2</v>
      </c>
      <c r="AO42" s="23">
        <f>F40+F43+E45</f>
        <v>3</v>
      </c>
      <c r="AP42" s="22">
        <f>E40+E43+F45</f>
        <v>7</v>
      </c>
      <c r="AQ42" s="24">
        <f>AO42-AP42</f>
        <v>-4</v>
      </c>
      <c r="AR42" s="22">
        <f>IF(ISBLANK(F40),0,IF(AS41=3,0,IF(AS41=1,1,3)))</f>
        <v>1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1</v>
      </c>
      <c r="AV42" s="23" t="b">
        <f>(10*(AQ41-AQ42)+AO41-AO42&lt;0)</f>
        <v>1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9601</v>
      </c>
      <c r="BA42" s="22">
        <f>10000*(AR42+AU42)+(F40-E40+F43-E43)*100+(F40+F43)</f>
        <v>20002</v>
      </c>
      <c r="BB42" s="22" t="s">
        <v>73</v>
      </c>
      <c r="BC42" s="24">
        <f>10000*(AT42+AU42)+(F43-E43+E45-F45)*100+(F43+E45)</f>
        <v>9603</v>
      </c>
      <c r="BD42" s="29">
        <f>-BE41</f>
        <v>-0.5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 t="str">
        <f>IF(H43=0,"",IF(H43='Résultats officiels'!H43,1,""))</f>
        <v/>
      </c>
      <c r="C43" s="75" t="str">
        <f>IF(H43=0,"",IF(AND(H43='Résultats officiels'!H43,G!E43='Résultats officiels'!E43,'Résultats officiels'!F43=G!F43),1,""))</f>
        <v/>
      </c>
      <c r="D43" s="68" t="str">
        <f>G41</f>
        <v>Suisse</v>
      </c>
      <c r="E43" s="217">
        <v>2</v>
      </c>
      <c r="F43" s="217">
        <v>2</v>
      </c>
      <c r="G43" s="73" t="str">
        <f>G40</f>
        <v>Serbie</v>
      </c>
      <c r="H43" s="95">
        <f t="shared" si="0"/>
        <v>3</v>
      </c>
      <c r="I43" s="106">
        <f>AI43</f>
        <v>3</v>
      </c>
      <c r="J43" s="68" t="str">
        <f>INDEX(AM41:AM44,MATCH(AK43,$AL41:$AL44,0))</f>
        <v>Serbie</v>
      </c>
      <c r="K43" s="111">
        <f>INDEX(AN41:AN44,MATCH(AK43,$AL41:$AL44,0))</f>
        <v>2</v>
      </c>
      <c r="L43" s="112">
        <f>INDEX(AO41:AO44,MATCH(AK43,$AL41:$AL44,0))</f>
        <v>3</v>
      </c>
      <c r="M43" s="111">
        <f>INDEX(AP41:AP44,MATCH(AK43,$AL41:$AL44,0))</f>
        <v>7</v>
      </c>
      <c r="N43" s="113">
        <f>INDEX(AQ41:AQ44,MATCH(AK43,$AL41:$AL44,0))</f>
        <v>-4</v>
      </c>
      <c r="O43" s="173"/>
      <c r="P43" s="173"/>
      <c r="Q43" s="97" t="str">
        <f>IF(AND('Résultats officiels'!O41&gt;0,U43='Résultats officiels'!U43),"E",IF(AND('Résultats officiels'!O41&gt;0,'Résultats officiels'!U44=G!U43),"E",""))</f>
        <v/>
      </c>
      <c r="R43" s="98" t="str">
        <f>IF('Résultats officiels'!O41=0,"",IF(AND(U43='Résultats officiels'!U43,'Résultats officiels'!U44=G!U44),"A",""))</f>
        <v/>
      </c>
      <c r="S43" s="286" t="str">
        <f>IF(O41=0,"",IF(AND(R43="A",O41='Résultats officiels'!O41),1,IF(AND(G!R44="A",G!O41='Résultats officiels'!O41),1,"")))</f>
        <v/>
      </c>
      <c r="T43" s="287" t="str">
        <f>IF(O41=0,"",IF(AND(R43="A",O41='Résultats officiels'!O41,V43='Résultats officiels'!V43,'Résultats officiels'!V44=G!V44),1,IF(AND(G!R44="A",G!O41='Résultats officiels'!O41,G!V43='Résultats officiels'!V44,'Résultats officiels'!V43=G!V44),1,"")))</f>
        <v/>
      </c>
      <c r="U43" s="125" t="str">
        <f>IF(100*V36+W36&gt;100*V37+W37,U36,IF(100*V36+W36&lt;100*V37+W37,U37," - "))</f>
        <v>Brésil</v>
      </c>
      <c r="V43" s="218">
        <v>2</v>
      </c>
      <c r="W43" s="100"/>
      <c r="X43" s="147" t="str">
        <f>IF(AND('Résultats officiels'!X41&gt;0,AA43='Résultats officiels'!AA43),"E",IF(AND('Résultats officiels'!X41&gt;0,'Résultats officiels'!AA44=G!AA43),"E",""))</f>
        <v/>
      </c>
      <c r="Y43" s="286" t="str">
        <f>IF(X41=0,"",IF(AND(X45="A",X41='Résultats officiels'!X41),1,IF(AND(X46="A",G!X41='Résultats officiels'!X41),1,"")))</f>
        <v/>
      </c>
      <c r="Z43" s="287" t="str">
        <f>IF(X41=0,"",IF(AND(X45="A",X41='Résultats officiels'!X41,AB43='Résultats officiels'!AB43,'Résultats officiels'!AB44=G!AB44),1,IF(AND(G!X46="A",G!X41='Résultats officiels'!X41,G!AB43='Résultats officiels'!AB44,'Résultats officiels'!AB43=G!AB44),1,"")))</f>
        <v/>
      </c>
      <c r="AA43" s="100" t="str">
        <f>IF(100*V36+W36&gt;100*V37+W37,U37,IF(100*V36+W36&lt;100*V37+W37,U36," - "))</f>
        <v>France</v>
      </c>
      <c r="AB43" s="217">
        <v>2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2.96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12</v>
      </c>
      <c r="AP43" s="22">
        <f>F41+E42+E45</f>
        <v>5</v>
      </c>
      <c r="AQ43" s="24">
        <f>AO43-AP43</f>
        <v>7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60609</v>
      </c>
      <c r="BA43" s="22" t="s">
        <v>73</v>
      </c>
      <c r="BB43" s="22">
        <f>10000*(AR43+AU43)+(E41-F41+F42-E42)*100+(E41+F42)</f>
        <v>60307</v>
      </c>
      <c r="BC43" s="24">
        <f>10000*(AS43+AU43)+(E41-F41+F45-E45)*100+(E41+F45)</f>
        <v>60508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officiels'!H44,G!E44='Résultats officiels'!E44,'Résultats officiels'!F44=G!F44),1,""))</f>
        <v/>
      </c>
      <c r="D44" s="68" t="str">
        <f>G41</f>
        <v>Suisse</v>
      </c>
      <c r="E44" s="217">
        <v>3</v>
      </c>
      <c r="F44" s="217">
        <v>0</v>
      </c>
      <c r="G44" s="73" t="str">
        <f>D40</f>
        <v>Costa Rica</v>
      </c>
      <c r="H44" s="95">
        <f t="shared" si="0"/>
        <v>1</v>
      </c>
      <c r="I44" s="114">
        <f>AI44</f>
        <v>4</v>
      </c>
      <c r="J44" s="71" t="str">
        <f>INDEX(AM41:AM44,MATCH(AK44,$AL41:$AL44,0))</f>
        <v>Costa Rica</v>
      </c>
      <c r="K44" s="115">
        <f>INDEX(AN41:AN44,MATCH(AK44,$AL41:$AL44,0))</f>
        <v>1</v>
      </c>
      <c r="L44" s="116">
        <f>INDEX(AO41:AO44,MATCH(AK44,$AL41:$AL44,0))</f>
        <v>2</v>
      </c>
      <c r="M44" s="115">
        <f>INDEX(AP41:AP44,MATCH(AK44,$AL41:$AL44,0))</f>
        <v>7</v>
      </c>
      <c r="N44" s="117">
        <f>INDEX(AQ41:AQ44,MATCH(AK44,$AL41:$AL44,0))</f>
        <v>-5</v>
      </c>
      <c r="O44" s="173"/>
      <c r="P44" s="173"/>
      <c r="Q44" s="97" t="str">
        <f>IF(AND('Résultats officiels'!O41&gt;0,U44='Résultats officiels'!U44),"E",IF(AND('Résultats officiels'!O41&gt;0,'Résultats officiels'!U43=G!U44),"E",""))</f>
        <v/>
      </c>
      <c r="R44" s="98" t="str">
        <f>IF('Résultats officiels'!O41=0,"",IF(AND(U43='Résultats officiels'!U44,'Résultats officiels'!U43=G!U44),"A",""))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Espagne</v>
      </c>
      <c r="V44" s="219">
        <v>0</v>
      </c>
      <c r="W44" s="100"/>
      <c r="X44" s="147" t="str">
        <f>IF(AND('Résultats officiels'!X41&gt;0,AA44='Résultats officiels'!AA44),"E",IF(AND('Résultats officiels'!X41&gt;0,'Résultats officiels'!AA43=G!AA44),"E",""))</f>
        <v>E</v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Belgique</v>
      </c>
      <c r="AB44" s="219">
        <v>1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3.95</v>
      </c>
      <c r="AL44" s="30">
        <f>SUM(BD44:BG44)+2.48</f>
        <v>1.98</v>
      </c>
      <c r="AM44" s="31" t="str">
        <f>G41</f>
        <v>Suisse</v>
      </c>
      <c r="AN44" s="27">
        <f>SUM(AR44:AU44)</f>
        <v>4</v>
      </c>
      <c r="AO44" s="32">
        <f>F41+E43+E44</f>
        <v>7</v>
      </c>
      <c r="AP44" s="27">
        <f>E41+F43+F44</f>
        <v>5</v>
      </c>
      <c r="AQ44" s="33">
        <f>AO44-AP44</f>
        <v>2</v>
      </c>
      <c r="AR44" s="27">
        <f>IF(ISBLANK(E44),0,IF(AU41=3,0,IF(AU41=1,1,3)))</f>
        <v>3</v>
      </c>
      <c r="AS44" s="27">
        <f>IF(ISBLANK(E43),0,IF(AU42=3,0,IF(AU42=1,1,3)))</f>
        <v>1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40305</v>
      </c>
      <c r="BB44" s="27">
        <f>10000*(AR44+AT44)+(E44-F44+F41-E41)*100+(E44+F41)</f>
        <v>30205</v>
      </c>
      <c r="BC44" s="33">
        <f>10000*(AS44+AT44)+(E43-F43+F41-E41)*100+(E43+F41)</f>
        <v>9904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officiels'!H45,G!E45='Résultats officiels'!E45,'Résultats officiels'!F45=G!F45),1,""))</f>
        <v/>
      </c>
      <c r="D45" s="71" t="str">
        <f>G40</f>
        <v>Serbie</v>
      </c>
      <c r="E45" s="217">
        <v>1</v>
      </c>
      <c r="F45" s="217">
        <v>5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1"/>
      <c r="L45" s="171"/>
      <c r="M45" s="171"/>
      <c r="N45" s="171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officiels'!AA44=G!AA44),"A",""))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0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officiels'!U46=G!U46),"C","")</f>
        <v/>
      </c>
      <c r="R46" s="307"/>
      <c r="S46" s="256" t="s">
        <v>91</v>
      </c>
      <c r="T46" s="257"/>
      <c r="U46" s="260" t="str">
        <f>IF(100*V43+W43&gt;100*V44+W44,U43,IF(100*V44+W44&gt;100*V43+W43,U44,"-"))</f>
        <v>Brésil</v>
      </c>
      <c r="V46" s="130"/>
      <c r="W46" s="95"/>
      <c r="X46" s="148" t="str">
        <f>IF('Résultats officiels'!X41=0,"",IF(AND(AA43='Résultats officiels'!AA44,'Résultats officiels'!AA43=G!AA44),"A",""))</f>
        <v/>
      </c>
      <c r="Y46" s="288" t="s">
        <v>92</v>
      </c>
      <c r="Z46" s="257"/>
      <c r="AA46" s="282" t="str">
        <f>IF(100*V43+W43&gt;100*V44+W44,U44,IF(100*V44+W44&gt;100*V43+W43,U43,"-"))</f>
        <v>Espagne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0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officiels'!AA46=G!AA46),"S","")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officiels'!H48,G!E48='Résultats officiels'!E48,'Résultats officiels'!F48=G!F48),1,""))</f>
        <v/>
      </c>
      <c r="D48" s="67" t="s">
        <v>100</v>
      </c>
      <c r="E48" s="217">
        <v>5</v>
      </c>
      <c r="F48" s="217">
        <v>0</v>
      </c>
      <c r="G48" s="72" t="s">
        <v>72</v>
      </c>
      <c r="H48" s="95">
        <f t="shared" si="0"/>
        <v>1</v>
      </c>
      <c r="I48" s="170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France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officiels'!H49,G!E49='Résultats officiels'!E49,'Résultats officiels'!F49=G!F49),1,""))</f>
        <v/>
      </c>
      <c r="D49" s="68" t="s">
        <v>129</v>
      </c>
      <c r="E49" s="217">
        <v>0</v>
      </c>
      <c r="F49" s="217">
        <v>0</v>
      </c>
      <c r="G49" s="73" t="s">
        <v>105</v>
      </c>
      <c r="H49" s="95">
        <f t="shared" si="0"/>
        <v>3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12</v>
      </c>
      <c r="M49" s="103">
        <f>INDEX(AP49:AP52,MATCH(AK49,$AL49:$AL52,0))</f>
        <v>2</v>
      </c>
      <c r="N49" s="123">
        <f>INDEX(AQ49:AQ52,MATCH(AK49,$AL49:$AL52,0))</f>
        <v>10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12</v>
      </c>
      <c r="AP49" s="22">
        <f>F48+F50+E52</f>
        <v>2</v>
      </c>
      <c r="AQ49" s="24">
        <f>AO49-AP49</f>
        <v>10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60809</v>
      </c>
      <c r="BA49" s="22">
        <f>10000*(AS49+AU49)+(E48-F48+F52-E52)*100+(E48+F52)</f>
        <v>60708</v>
      </c>
      <c r="BB49" s="22">
        <f>10000*(AT49+AU49)+(F52-E52+E50-F50)*100+(F52+E50)</f>
        <v>60507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 t="str">
        <f>IF(H50=0,"",IF(AND(H50='Résultats officiels'!H50,G!E50='Résultats officiels'!E50,'Résultats officiels'!F50=G!F50),1,""))</f>
        <v/>
      </c>
      <c r="D50" s="68" t="str">
        <f>D48</f>
        <v>Allemagne</v>
      </c>
      <c r="E50" s="217">
        <v>4</v>
      </c>
      <c r="F50" s="217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Corée du Sud</v>
      </c>
      <c r="K50" s="108">
        <f>INDEX(AN49:AN52,MATCH(AK50,$AL49:$AL52,0))</f>
        <v>2</v>
      </c>
      <c r="L50" s="109">
        <f>INDEX(AO49:AO52,MATCH(AK50,$AL49:$AL52,0))</f>
        <v>3</v>
      </c>
      <c r="M50" s="108">
        <f>INDEX(AP49:AP52,MATCH(AK50,$AL49:$AL52,0))</f>
        <v>5</v>
      </c>
      <c r="N50" s="110">
        <f>INDEX(AQ49:AQ52,MATCH(AK50,$AL49:$AL52,0))</f>
        <v>-2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Belgique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1.98</v>
      </c>
      <c r="AL50" s="28">
        <f>SUM(BD50:BG50)+2.46</f>
        <v>3.96</v>
      </c>
      <c r="AM50" s="21" t="str">
        <f>G48</f>
        <v>Mexique</v>
      </c>
      <c r="AN50" s="22">
        <f>SUM(AR50:AU50)</f>
        <v>2</v>
      </c>
      <c r="AO50" s="23">
        <f>F48+F51+E53</f>
        <v>4</v>
      </c>
      <c r="AP50" s="22">
        <f>E48+E51+F53</f>
        <v>9</v>
      </c>
      <c r="AQ50" s="24">
        <f>AO50-AP50</f>
        <v>-5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1</v>
      </c>
      <c r="AU50" s="22">
        <f>IF(ISBLANK(F51),0,IF(F51&gt;E51,3,IF(F51=E51,1,0)))</f>
        <v>1</v>
      </c>
      <c r="AV50" s="23" t="b">
        <f>(10*(AQ49-AQ50)+AO49-AO50&lt;0)</f>
        <v>0</v>
      </c>
      <c r="AW50" s="22" t="s">
        <v>73</v>
      </c>
      <c r="AX50" s="22" t="b">
        <f>10*(AQ50-AQ51)+AO50-AO51&gt;0</f>
        <v>0</v>
      </c>
      <c r="AY50" s="24" t="b">
        <f>10*(AQ50-AQ52)+AO50-AO52&gt;0</f>
        <v>0</v>
      </c>
      <c r="AZ50" s="23">
        <f>10000*(AR50+AT50)+(F48-E48+E53-F53)*100+(F48+E53)</f>
        <v>9502</v>
      </c>
      <c r="BA50" s="22">
        <f>10000*(AR50+AU50)+(F48-E48+F51-E51)*100+(F48+F51)</f>
        <v>9502</v>
      </c>
      <c r="BB50" s="22" t="s">
        <v>73</v>
      </c>
      <c r="BC50" s="24">
        <f>10000*(AT50+AU50)+(F51-E51+E53-F53)*100+(F51+E53)</f>
        <v>20004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0.5</v>
      </c>
      <c r="BG50" s="26">
        <f>IF($AN50&gt;$AN52,-0.5,IF($AN52&gt;$AN50,0.5,IF(AY50,-0.5,IF(AW52,0.5,BW50))))</f>
        <v>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officiels'!H51,G!E51='Résultats officiels'!E51,'Résultats officiels'!F51=G!F51),1,""))</f>
        <v/>
      </c>
      <c r="D51" s="68" t="str">
        <f>G49</f>
        <v>Corée du Sud</v>
      </c>
      <c r="E51" s="217">
        <v>2</v>
      </c>
      <c r="F51" s="217">
        <v>2</v>
      </c>
      <c r="G51" s="73" t="str">
        <f>G48</f>
        <v>Mexique</v>
      </c>
      <c r="H51" s="95">
        <f t="shared" si="0"/>
        <v>3</v>
      </c>
      <c r="I51" s="106">
        <f>AI51</f>
        <v>3</v>
      </c>
      <c r="J51" s="68" t="str">
        <f>INDEX(AM49:AM52,MATCH(AK51,$AL49:$AL52,0))</f>
        <v>Suède</v>
      </c>
      <c r="K51" s="111">
        <f>INDEX(AN49:AN52,MATCH(AK51,$AL49:$AL52,0))</f>
        <v>2</v>
      </c>
      <c r="L51" s="112">
        <f>INDEX(AO49:AO52,MATCH(AK51,$AL49:$AL52,0))</f>
        <v>3</v>
      </c>
      <c r="M51" s="111">
        <f>INDEX(AP49:AP52,MATCH(AK51,$AL49:$AL52,0))</f>
        <v>6</v>
      </c>
      <c r="N51" s="113">
        <f>INDEX(AQ49:AQ52,MATCH(AK51,$AL49:$AL52,0))</f>
        <v>-3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27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2.97</v>
      </c>
      <c r="AL51" s="28">
        <f>SUM(BD51:BG51)+2.47</f>
        <v>2.97</v>
      </c>
      <c r="AM51" s="21" t="str">
        <f>D49</f>
        <v>Suède</v>
      </c>
      <c r="AN51" s="22">
        <f>SUM(AR51:AU51)</f>
        <v>2</v>
      </c>
      <c r="AO51" s="23">
        <f>E49+F50+F53</f>
        <v>3</v>
      </c>
      <c r="AP51" s="22">
        <f>F49+E50+E53</f>
        <v>6</v>
      </c>
      <c r="AQ51" s="24">
        <f>AO51-AP51</f>
        <v>-3</v>
      </c>
      <c r="AR51" s="22">
        <f>IF(ISBLANK(F50),0,IF(AT49=3,0,IF(AT49=1,1,3)))</f>
        <v>0</v>
      </c>
      <c r="AS51" s="22">
        <f>IF(ISBLANK(F53),0,IF(F53&gt;E53,3,IF(F53=E53,1,0)))</f>
        <v>1</v>
      </c>
      <c r="AT51" s="22" t="s">
        <v>73</v>
      </c>
      <c r="AU51" s="22">
        <f>IF(ISBLANK(E49),0,IF(E49&gt;F49,3,IF(E49=F49,1,0)))</f>
        <v>1</v>
      </c>
      <c r="AV51" s="23" t="b">
        <f>10*(AQ49-AQ51)+AO49-AO51&lt;0</f>
        <v>0</v>
      </c>
      <c r="AW51" s="22" t="b">
        <f>10*(AQ50-AQ51)+AO50-AO51&lt;0</f>
        <v>1</v>
      </c>
      <c r="AX51" s="22" t="s">
        <v>73</v>
      </c>
      <c r="AY51" s="24" t="b">
        <f>10*(AQ51-AQ52)+AO51-AO52&gt;0</f>
        <v>0</v>
      </c>
      <c r="AZ51" s="23">
        <f>10000*(AR51+AS51)+(F50-E50+F53-E53)*100+(F50+F53)</f>
        <v>9703</v>
      </c>
      <c r="BA51" s="22" t="s">
        <v>73</v>
      </c>
      <c r="BB51" s="22">
        <f>10000*(AR51+AU51)+(E49-F49+F50-E50)*100+(E49+F50)</f>
        <v>9701</v>
      </c>
      <c r="BC51" s="24">
        <f>10000*(AS51+AU51)+(E49-F49+F53-E53)*100+(E49+F53)</f>
        <v>20002</v>
      </c>
      <c r="BD51" s="29">
        <f>-BF49</f>
        <v>0.5</v>
      </c>
      <c r="BE51" s="25">
        <f>-BF50</f>
        <v>-0.5</v>
      </c>
      <c r="BF51" s="25" t="s">
        <v>73</v>
      </c>
      <c r="BG51" s="26">
        <f>IF($AN51&gt;$AN52,-0.5,IF($AN52&gt;$AN51,0.5,IF(AY51,-0.5,IF(AX52,0.5,BW51))))</f>
        <v>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officiels'!H52,G!E52='Résultats officiels'!E52,'Résultats officiels'!F52=G!F52),1,""))</f>
        <v/>
      </c>
      <c r="D52" s="68" t="str">
        <f>G49</f>
        <v>Corée du Sud</v>
      </c>
      <c r="E52" s="217">
        <v>1</v>
      </c>
      <c r="F52" s="217">
        <v>3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Mexique</v>
      </c>
      <c r="K52" s="115">
        <f>INDEX(AN49:AN52,MATCH(AK52,$AL49:$AL52,0))</f>
        <v>2</v>
      </c>
      <c r="L52" s="116">
        <f>INDEX(AO49:AO52,MATCH(AK52,$AL49:$AL52,0))</f>
        <v>4</v>
      </c>
      <c r="M52" s="115">
        <f>INDEX(AP49:AP52,MATCH(AK52,$AL49:$AL52,0))</f>
        <v>9</v>
      </c>
      <c r="N52" s="117">
        <f>INDEX(AQ49:AQ52,MATCH(AK52,$AL49:$AL52,0))</f>
        <v>-5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3.96</v>
      </c>
      <c r="AL52" s="30">
        <f>SUM(BD52:BG52)+2.48</f>
        <v>1.98</v>
      </c>
      <c r="AM52" s="31" t="str">
        <f>G49</f>
        <v>Corée du Sud</v>
      </c>
      <c r="AN52" s="27">
        <f>SUM(AR52:AU52)</f>
        <v>2</v>
      </c>
      <c r="AO52" s="32">
        <f>F49+E51+E52</f>
        <v>3</v>
      </c>
      <c r="AP52" s="27">
        <f>E49+F51+F52</f>
        <v>5</v>
      </c>
      <c r="AQ52" s="33">
        <f>AO52-AP52</f>
        <v>-2</v>
      </c>
      <c r="AR52" s="27">
        <f>IF(ISBLANK(E52),0,IF(AU49=3,0,IF(AU49=1,1,3)))</f>
        <v>0</v>
      </c>
      <c r="AS52" s="27">
        <f>IF(ISBLANK(E51),0,IF(AU50=3,0,IF(AU50=1,1,3)))</f>
        <v>1</v>
      </c>
      <c r="AT52" s="27">
        <f>IF(ISBLANK(F49),0,IF(AU51=3,0,IF(AU51=1,1,3)))</f>
        <v>1</v>
      </c>
      <c r="AU52" s="27" t="s">
        <v>73</v>
      </c>
      <c r="AV52" s="32" t="b">
        <f>10*(AQ49-AQ52)+AO49-AO52&lt;0</f>
        <v>0</v>
      </c>
      <c r="AW52" s="27" t="b">
        <f>10*(AQ50-AQ52)+AO50-AO52&lt;0</f>
        <v>1</v>
      </c>
      <c r="AX52" s="27" t="b">
        <f>10*(AQ51-AQ52)+AO51-AO52&lt;0</f>
        <v>1</v>
      </c>
      <c r="AY52" s="33" t="s">
        <v>73</v>
      </c>
      <c r="AZ52" s="32" t="s">
        <v>73</v>
      </c>
      <c r="BA52" s="27">
        <f>10000*(AR52+AS52)+(E51-F51+E52-F52)*100+(E51+E52)</f>
        <v>9803</v>
      </c>
      <c r="BB52" s="27">
        <f>10000*(AR52+AT52)+(E52-F52+F49-E49)*100+(E52+F49)</f>
        <v>9801</v>
      </c>
      <c r="BC52" s="33">
        <f>10000*(AS52+AT52)+(E51-F51+F49-E49)*100+(E51+F49)</f>
        <v>20002</v>
      </c>
      <c r="BD52" s="34">
        <f>-BG49</f>
        <v>0.5</v>
      </c>
      <c r="BE52" s="35">
        <f>-BG50</f>
        <v>-0.5</v>
      </c>
      <c r="BF52" s="35">
        <f>-BG51</f>
        <v>-0.5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officiels'!H53,G!E53='Résultats officiels'!E53,'Résultats officiels'!F53=G!F53),1,""))</f>
        <v/>
      </c>
      <c r="D53" s="71" t="str">
        <f>G48</f>
        <v>Mexique</v>
      </c>
      <c r="E53" s="217">
        <v>2</v>
      </c>
      <c r="F53" s="217">
        <v>2</v>
      </c>
      <c r="G53" s="74" t="str">
        <f>D49</f>
        <v>Suède</v>
      </c>
      <c r="H53" s="95">
        <f t="shared" si="0"/>
        <v>3</v>
      </c>
      <c r="I53" s="118"/>
      <c r="J53" s="119" t="str">
        <f>IF(OR(I51&lt;3,I50&lt;2),"TIRAGE AU SORT !!!"," ")</f>
        <v xml:space="preserve"> </v>
      </c>
      <c r="K53" s="171"/>
      <c r="L53" s="171"/>
      <c r="M53" s="171"/>
      <c r="N53" s="171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1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0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0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21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officiels'!H56,G!E56='Résultats officiels'!E56,'Résultats officiels'!F56=G!F56),1,""))</f>
        <v/>
      </c>
      <c r="D56" s="67" t="s">
        <v>103</v>
      </c>
      <c r="E56" s="217">
        <v>3</v>
      </c>
      <c r="F56" s="217">
        <v>2</v>
      </c>
      <c r="G56" s="72" t="s">
        <v>130</v>
      </c>
      <c r="H56" s="95">
        <f t="shared" si="0"/>
        <v>1</v>
      </c>
      <c r="I56" s="170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 t="str">
        <f>IF(H57=0,"",IF(AND(H57='Résultats officiels'!H57,G!E57='Résultats officiels'!E57,'Résultats officiels'!F57=G!F57),1,""))</f>
        <v/>
      </c>
      <c r="D57" s="68" t="s">
        <v>131</v>
      </c>
      <c r="E57" s="217">
        <v>0</v>
      </c>
      <c r="F57" s="217">
        <v>3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Angleterre</v>
      </c>
      <c r="K57" s="103">
        <f>INDEX(AN57:AN60,MATCH(AK57,$AL57:$AL60,0))</f>
        <v>7</v>
      </c>
      <c r="L57" s="104">
        <f>INDEX(AO57:AO60,MATCH(AK57,$AL57:$AL60,0))</f>
        <v>8</v>
      </c>
      <c r="M57" s="103">
        <f>INDEX(AP57:AP60,MATCH(AK57,$AL57:$AL60,0))</f>
        <v>4</v>
      </c>
      <c r="N57" s="123">
        <f>INDEX(AQ57:AQ60,MATCH(AK57,$AL57:$AL60,0))</f>
        <v>4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2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0.98</v>
      </c>
      <c r="AL57" s="44">
        <f>SUM(BD57:BG57)+2.45</f>
        <v>1.9500000000000002</v>
      </c>
      <c r="AM57" s="45" t="str">
        <f>D56</f>
        <v>Belgique</v>
      </c>
      <c r="AN57" s="46">
        <f>SUM(AR57:AU57)</f>
        <v>7</v>
      </c>
      <c r="AO57" s="47">
        <f>E56+E58+F60</f>
        <v>8</v>
      </c>
      <c r="AP57" s="46">
        <f>F56+F58+E60</f>
        <v>5</v>
      </c>
      <c r="AQ57" s="48">
        <f>AO57-AP57</f>
        <v>3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1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0</v>
      </c>
      <c r="AZ57" s="47">
        <f>10000*(AS57+AT57)+(E58-F58+E56-F56)*100+(E58+E56)</f>
        <v>60306</v>
      </c>
      <c r="BA57" s="46">
        <f>10000*(AS57+AU57)+(E56-F56+F60-E60)*100+(E56+F60)</f>
        <v>40105</v>
      </c>
      <c r="BB57" s="46">
        <f>10000*(AT57+AU57)+(F60-E60+E58-F58)*100+(F60+E58)</f>
        <v>40205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officiels'!H58,G!E58='Résultats officiels'!E58,'Résultats officiels'!F58=G!F58),1,""))</f>
        <v/>
      </c>
      <c r="D58" s="68" t="str">
        <f>D56</f>
        <v>Belgique</v>
      </c>
      <c r="E58" s="217">
        <v>3</v>
      </c>
      <c r="F58" s="217">
        <v>1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Belgique</v>
      </c>
      <c r="K58" s="108">
        <f>INDEX(AN57:AN60,MATCH(AK58,$AL57:$AL60,0))</f>
        <v>7</v>
      </c>
      <c r="L58" s="109">
        <f>INDEX(AO57:AO60,MATCH(AK58,$AL57:$AL60,0))</f>
        <v>8</v>
      </c>
      <c r="M58" s="108">
        <f>INDEX(AP57:AP60,MATCH(AK58,$AL57:$AL60,0))</f>
        <v>5</v>
      </c>
      <c r="N58" s="110">
        <f>INDEX(AQ57:AQ60,MATCH(AK58,$AL57:$AL60,0))</f>
        <v>3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1.9500000000000002</v>
      </c>
      <c r="AL58" s="52">
        <f>SUM(BD58:BG58)+2.46</f>
        <v>2.96</v>
      </c>
      <c r="AM58" s="45" t="str">
        <f>G56</f>
        <v>Panama</v>
      </c>
      <c r="AN58" s="46">
        <f>SUM(AR58:AU58)</f>
        <v>1</v>
      </c>
      <c r="AO58" s="47">
        <f>F56+F59+E61</f>
        <v>5</v>
      </c>
      <c r="AP58" s="46">
        <f>E56+E59+F61</f>
        <v>7</v>
      </c>
      <c r="AQ58" s="48">
        <f>AO58-AP58</f>
        <v>-2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1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1</v>
      </c>
      <c r="AY58" s="48" t="b">
        <f>10*(AQ58-AQ60)+AO58-AO60&gt;0</f>
        <v>0</v>
      </c>
      <c r="AZ58" s="47">
        <f>10000*(AR58+AT58)+(F56-E56+E61-F61)*100+(F56+E61)</f>
        <v>9903</v>
      </c>
      <c r="BA58" s="46">
        <f>10000*(AR58+AU58)+(F56-E56+F59-E59)*100+(F56+F59)</f>
        <v>-196</v>
      </c>
      <c r="BB58" s="46" t="s">
        <v>73</v>
      </c>
      <c r="BC58" s="48">
        <f>10000*(AT58+AU58)+(F59-E59+E61-F61)*100+(F59+E61)</f>
        <v>9903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-0.5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officiels'!H59,G!E59='Résultats officiels'!E59,'Résultats officiels'!F59=G!F59),1,""))</f>
        <v/>
      </c>
      <c r="D59" s="68" t="str">
        <f>G57</f>
        <v>Angleterre</v>
      </c>
      <c r="E59" s="217">
        <v>3</v>
      </c>
      <c r="F59" s="217">
        <v>2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Panama</v>
      </c>
      <c r="K59" s="111">
        <f>INDEX(AN57:AN60,MATCH(AK59,$AL57:$AL60,0))</f>
        <v>1</v>
      </c>
      <c r="L59" s="112">
        <f>INDEX(AO57:AO60,MATCH(AK59,$AL57:$AL60,0))</f>
        <v>5</v>
      </c>
      <c r="M59" s="111">
        <f>INDEX(AP57:AP60,MATCH(AK59,$AL57:$AL60,0))</f>
        <v>7</v>
      </c>
      <c r="N59" s="113">
        <f>INDEX(AQ57:AQ60,MATCH(AK59,$AL57:$AL60,0))</f>
        <v>-2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0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2.96</v>
      </c>
      <c r="AL59" s="52">
        <f>SUM(BD59:BG59)+2.47</f>
        <v>3.97</v>
      </c>
      <c r="AM59" s="45" t="str">
        <f>D57</f>
        <v>Tunisie</v>
      </c>
      <c r="AN59" s="46">
        <f>SUM(AR59:AU59)</f>
        <v>1</v>
      </c>
      <c r="AO59" s="47">
        <f>E57+F58+F61</f>
        <v>2</v>
      </c>
      <c r="AP59" s="46">
        <f>F57+E58+E61</f>
        <v>7</v>
      </c>
      <c r="AQ59" s="48">
        <f>AO59-AP59</f>
        <v>-5</v>
      </c>
      <c r="AR59" s="46">
        <f>IF(ISBLANK(F58),0,IF(AT57=3,0,IF(AT57=1,1,3)))</f>
        <v>0</v>
      </c>
      <c r="AS59" s="46">
        <f>IF(ISBLANK(F61),0,IF(F61&gt;E61,3,IF(F61=E61,1,0)))</f>
        <v>1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0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9802</v>
      </c>
      <c r="BA59" s="46" t="s">
        <v>73</v>
      </c>
      <c r="BB59" s="46">
        <f>10000*(AR59+AU59)+(E57-F57+F58-E58)*100+(E57+F58)</f>
        <v>-499</v>
      </c>
      <c r="BC59" s="48">
        <f>10000*(AS59+AU59)+(E57-F57+F61-E61)*100+(E57+F61)</f>
        <v>9701</v>
      </c>
      <c r="BD59" s="53">
        <f>-BF57</f>
        <v>0.5</v>
      </c>
      <c r="BE59" s="49">
        <f>-BF58</f>
        <v>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 t="str">
        <f>IF(H60=0,"",IF(H60='Résultats officiels'!H60,1,""))</f>
        <v/>
      </c>
      <c r="C60" s="75" t="str">
        <f>IF(H60=0,"",IF(AND(H60='Résultats officiels'!H60,G!E60='Résultats officiels'!E60,'Résultats officiels'!F60=G!F60),1,""))</f>
        <v/>
      </c>
      <c r="D60" s="68" t="str">
        <f>G57</f>
        <v>Angleterre</v>
      </c>
      <c r="E60" s="217">
        <v>2</v>
      </c>
      <c r="F60" s="217">
        <v>2</v>
      </c>
      <c r="G60" s="73" t="str">
        <f>D56</f>
        <v>Belgique</v>
      </c>
      <c r="H60" s="95">
        <f t="shared" si="0"/>
        <v>3</v>
      </c>
      <c r="I60" s="114">
        <f>AI60</f>
        <v>4</v>
      </c>
      <c r="J60" s="71" t="str">
        <f>INDEX(AM57:AM60,MATCH(AK60,$AL57:$AL60,0))</f>
        <v>Tunisie</v>
      </c>
      <c r="K60" s="115">
        <f>INDEX(AN57:AN60,MATCH(AK60,$AL57:$AL60,0))</f>
        <v>1</v>
      </c>
      <c r="L60" s="116">
        <f>INDEX(AO57:AO60,MATCH(AK60,$AL57:$AL60,0))</f>
        <v>2</v>
      </c>
      <c r="M60" s="115">
        <f>INDEX(AP57:AP60,MATCH(AK60,$AL57:$AL60,0))</f>
        <v>7</v>
      </c>
      <c r="N60" s="117">
        <f>INDEX(AQ57:AQ60,MATCH(AK60,$AL57:$AL60,0))</f>
        <v>-5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3.97</v>
      </c>
      <c r="AL60" s="56">
        <f>SUM(BD60:BG60)+2.48</f>
        <v>0.98</v>
      </c>
      <c r="AM60" s="57" t="str">
        <f>G57</f>
        <v>Angleterre</v>
      </c>
      <c r="AN60" s="51">
        <f>SUM(AR60:AU60)</f>
        <v>7</v>
      </c>
      <c r="AO60" s="58">
        <f>F57+E59+E60</f>
        <v>8</v>
      </c>
      <c r="AP60" s="51">
        <f>E57+F59+F60</f>
        <v>4</v>
      </c>
      <c r="AQ60" s="59">
        <f>AO60-AP60</f>
        <v>4</v>
      </c>
      <c r="AR60" s="51">
        <f>IF(ISBLANK(E60),0,IF(AU57=3,0,IF(AU57=1,1,3)))</f>
        <v>1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1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40105</v>
      </c>
      <c r="BB60" s="51">
        <f>10000*(AR60+AT60)+(E60-F60+F57-E57)*100+(E60+F57)</f>
        <v>40305</v>
      </c>
      <c r="BC60" s="59">
        <f>10000*(AS60+AT60)+(E59-F59+F57-E57)*100+(E59+F57)</f>
        <v>60406</v>
      </c>
      <c r="BD60" s="60">
        <f>-BG57</f>
        <v>-0.5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 t="str">
        <f>IF(H61=0,"",IF(H61='Résultats officiels'!H61,1,""))</f>
        <v/>
      </c>
      <c r="C61" s="75" t="str">
        <f>IF(H61=0,"",IF(AND(H61='Résultats officiels'!H61,G!E61='Résultats officiels'!E61,'Résultats officiels'!F61=G!F61),1,""))</f>
        <v/>
      </c>
      <c r="D61" s="71" t="str">
        <f>G56</f>
        <v>Panama</v>
      </c>
      <c r="E61" s="217">
        <v>1</v>
      </c>
      <c r="F61" s="217">
        <v>1</v>
      </c>
      <c r="G61" s="74" t="str">
        <f>D57</f>
        <v>Tunisie</v>
      </c>
      <c r="H61" s="95">
        <f t="shared" si="0"/>
        <v>3</v>
      </c>
      <c r="I61" s="118"/>
      <c r="J61" s="119" t="str">
        <f>IF(OR(I59&lt;3,I58&lt;2),"TIRAGE AU SORT !!!"," ")</f>
        <v xml:space="preserve"> </v>
      </c>
      <c r="K61" s="171"/>
      <c r="L61" s="171"/>
      <c r="M61" s="171"/>
      <c r="N61" s="171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0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0"/>
      <c r="J63" s="95"/>
      <c r="K63" s="95"/>
      <c r="L63" s="95"/>
      <c r="M63" s="95"/>
      <c r="N63" s="95"/>
      <c r="O63" s="95"/>
      <c r="P63" s="171"/>
      <c r="Q63" s="171"/>
      <c r="R63" s="171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officiels'!H64,G!E64='Résultats officiels'!E64,'Résultats officiels'!F64=G!F64),1,""))</f>
        <v/>
      </c>
      <c r="D64" s="67" t="s">
        <v>78</v>
      </c>
      <c r="E64" s="217">
        <v>2</v>
      </c>
      <c r="F64" s="217">
        <v>2</v>
      </c>
      <c r="G64" s="72" t="s">
        <v>79</v>
      </c>
      <c r="H64" s="95">
        <f t="shared" si="0"/>
        <v>3</v>
      </c>
      <c r="I64" s="170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2"/>
      <c r="Q64" s="172"/>
      <c r="R64" s="172"/>
      <c r="S64" s="280" t="s">
        <v>107</v>
      </c>
      <c r="T64" s="281"/>
      <c r="U64" s="262">
        <f>SUM(U51:U62)</f>
        <v>51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officiels'!H65,G!E65='Résultats officiels'!E65,'Résultats officiels'!F65=G!F65),1,""))</f>
        <v/>
      </c>
      <c r="D65" s="68" t="s">
        <v>132</v>
      </c>
      <c r="E65" s="217">
        <v>3</v>
      </c>
      <c r="F65" s="217">
        <v>2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Japon</v>
      </c>
      <c r="K65" s="103">
        <f>INDEX(AN65:AN68,MATCH(AK65,$AL65:$AL68,0))</f>
        <v>7</v>
      </c>
      <c r="L65" s="104">
        <f>INDEX(AO65:AO68,MATCH(AK65,$AL65:$AL68,0))</f>
        <v>7</v>
      </c>
      <c r="M65" s="103">
        <f>INDEX(AP65:AP68,MATCH(AK65,$AL65:$AL68,0))</f>
        <v>3</v>
      </c>
      <c r="N65" s="123">
        <f>INDEX(AQ65:AQ68,MATCH(AK65,$AL65:$AL68,0))</f>
        <v>4</v>
      </c>
      <c r="O65" s="95"/>
      <c r="P65" s="172"/>
      <c r="Q65" s="172"/>
      <c r="R65" s="172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0.96</v>
      </c>
      <c r="AL65" s="44">
        <f>SUM(BD65:BG65)+2.45</f>
        <v>1.9500000000000002</v>
      </c>
      <c r="AM65" s="45" t="str">
        <f>D64</f>
        <v>Colombie</v>
      </c>
      <c r="AN65" s="46">
        <f>SUM(AR65:AU65)</f>
        <v>7</v>
      </c>
      <c r="AO65" s="47">
        <f>E64+E66+F68</f>
        <v>8</v>
      </c>
      <c r="AP65" s="46">
        <f>F64+F66+E68</f>
        <v>6</v>
      </c>
      <c r="AQ65" s="48">
        <f>AO65-AP65</f>
        <v>2</v>
      </c>
      <c r="AR65" s="46" t="s">
        <v>73</v>
      </c>
      <c r="AS65" s="46">
        <f>IF(ISBLANK(E64),0,IF(E64&gt;F64,3,IF(E64=F64,1,0)))</f>
        <v>1</v>
      </c>
      <c r="AT65" s="46">
        <f>IF(ISBLANK(E66),0,IF(E66&gt;F66,3,IF(E66=F66,1,0)))</f>
        <v>3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0</v>
      </c>
      <c r="AX65" s="46" t="b">
        <f>10*(AQ65-AQ67)+AO65-AO67&gt;0</f>
        <v>1</v>
      </c>
      <c r="AY65" s="48" t="b">
        <f>10*(AQ65-AQ68)+AO65-AO68&gt;0</f>
        <v>1</v>
      </c>
      <c r="AZ65" s="47">
        <f>10000*(AS65+AT65)+(E66-F66+E64-F64)*100+(E66+E64)</f>
        <v>40105</v>
      </c>
      <c r="BA65" s="46">
        <f>10000*(AS65+AU65)+(E64-F64+F68-E68)*100+(E64+F68)</f>
        <v>40105</v>
      </c>
      <c r="BB65" s="46">
        <f>10000*(AT65+AU65)+(F68-E68+E66-F66)*100+(F68+E66)</f>
        <v>60206</v>
      </c>
      <c r="BC65" s="48" t="s">
        <v>73</v>
      </c>
      <c r="BD65" s="47" t="s">
        <v>73</v>
      </c>
      <c r="BE65" s="49">
        <f>IF($AN65&gt;$AN66,-0.5,IF($AN66&gt;$AN65,0.5,IF(AW65,-0.5,IF(AV66,0.5,BU65))))</f>
        <v>0.5</v>
      </c>
      <c r="BF65" s="49">
        <f>IF($AN65&gt;$AN67,-0.5,IF($AN67&gt;$AN65,0.5,IF(AX65,-0.5,IF(AV67,0.5,BV65))))</f>
        <v>-0.5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>
        <f>IF(H66=0,"",IF(H66='Résultats officiels'!H66,1,""))</f>
        <v>1</v>
      </c>
      <c r="C66" s="75" t="str">
        <f>IF(H66=0,"",IF(AND(H66='Résultats officiels'!H66,G!E66='Résultats officiels'!E66,'Résultats officiels'!F66=G!F66),1,""))</f>
        <v/>
      </c>
      <c r="D66" s="68" t="str">
        <f>D64</f>
        <v>Colombie</v>
      </c>
      <c r="E66" s="217">
        <v>3</v>
      </c>
      <c r="F66" s="217">
        <v>2</v>
      </c>
      <c r="G66" s="73" t="str">
        <f>D65</f>
        <v>Pologne</v>
      </c>
      <c r="H66" s="95">
        <f t="shared" si="0"/>
        <v>1</v>
      </c>
      <c r="I66" s="106">
        <f>AI66</f>
        <v>2</v>
      </c>
      <c r="J66" s="124" t="str">
        <f>INDEX(AM65:AM68,MATCH(AK66,$AL65:$AL68,0))</f>
        <v>Colombie</v>
      </c>
      <c r="K66" s="108">
        <f>INDEX(AN65:AN68,MATCH(AK66,$AL65:$AL68,0))</f>
        <v>7</v>
      </c>
      <c r="L66" s="109">
        <f>INDEX(AO65:AO68,MATCH(AK66,$AL65:$AL68,0))</f>
        <v>8</v>
      </c>
      <c r="M66" s="108">
        <f>INDEX(AP65:AP68,MATCH(AK66,$AL65:$AL68,0))</f>
        <v>6</v>
      </c>
      <c r="N66" s="110">
        <f>INDEX(AQ65:AQ68,MATCH(AK66,$AL65:$AL68,0))</f>
        <v>2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1.9500000000000002</v>
      </c>
      <c r="AL66" s="52">
        <f>SUM(BD66:BG66)+2.46</f>
        <v>0.96</v>
      </c>
      <c r="AM66" s="45" t="str">
        <f>G64</f>
        <v>Japon</v>
      </c>
      <c r="AN66" s="46">
        <f>SUM(AR66:AU66)</f>
        <v>7</v>
      </c>
      <c r="AO66" s="47">
        <f>F64+F67+E69</f>
        <v>7</v>
      </c>
      <c r="AP66" s="46">
        <f>E64+E67+F69</f>
        <v>3</v>
      </c>
      <c r="AQ66" s="48">
        <f>AO66-AP66</f>
        <v>4</v>
      </c>
      <c r="AR66" s="46">
        <f>IF(ISBLANK(F64),0,IF(AS65=3,0,IF(AS65=1,1,3)))</f>
        <v>1</v>
      </c>
      <c r="AS66" s="46" t="s">
        <v>73</v>
      </c>
      <c r="AT66" s="46">
        <f>IF(ISBLANK(E69),0,IF(AS67=3,0,IF(AS67=1,1,3)))</f>
        <v>3</v>
      </c>
      <c r="AU66" s="46">
        <f>IF(ISBLANK(F67),0,IF(F67&gt;E67,3,IF(F67=E67,1,0)))</f>
        <v>3</v>
      </c>
      <c r="AV66" s="47" t="b">
        <f>(10*(AQ65-AQ66)+AO65-AO66&lt;0)</f>
        <v>1</v>
      </c>
      <c r="AW66" s="46" t="s">
        <v>73</v>
      </c>
      <c r="AX66" s="46" t="b">
        <f>10*(AQ66-AQ67)+AO66-AO67&gt;0</f>
        <v>1</v>
      </c>
      <c r="AY66" s="48" t="b">
        <f>10*(AQ66-AQ68)+AO66-AO68&gt;0</f>
        <v>1</v>
      </c>
      <c r="AZ66" s="47">
        <f>10000*(AR66+AT66)+(F64-E64+E69-F69)*100+(F64+E69)</f>
        <v>40305</v>
      </c>
      <c r="BA66" s="46">
        <f>10000*(AR66+AU66)+(F64-E64+F67-E67)*100+(F64+F67)</f>
        <v>40104</v>
      </c>
      <c r="BB66" s="46" t="s">
        <v>73</v>
      </c>
      <c r="BC66" s="48">
        <f>10000*(AT66+AU66)+(F67-E67+E69-F69)*100+(F67+E69)</f>
        <v>60405</v>
      </c>
      <c r="BD66" s="53">
        <f>-BE65</f>
        <v>-0.5</v>
      </c>
      <c r="BE66" s="46" t="s">
        <v>73</v>
      </c>
      <c r="BF66" s="49">
        <f>IF($AN66&gt;$AN67,-0.5,IF($AN67&gt;$AN66,0.5,IF(AX66,-0.5,IF(AW67,0.5,BV66))))</f>
        <v>-0.5</v>
      </c>
      <c r="BG66" s="50">
        <f>IF($AN66&gt;$AN68,-0.5,IF($AN68&gt;$AN66,0.5,IF(AY66,-0.5,IF(AW68,0.5,BW66))))</f>
        <v>-0.5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officiels'!H67,G!E67='Résultats officiels'!E67,'Résultats officiels'!F67=G!F67),1,""))</f>
        <v/>
      </c>
      <c r="D67" s="68" t="str">
        <f>G65</f>
        <v>Sénégal</v>
      </c>
      <c r="E67" s="217">
        <v>1</v>
      </c>
      <c r="F67" s="217">
        <v>2</v>
      </c>
      <c r="G67" s="73" t="str">
        <f>G64</f>
        <v>Japon</v>
      </c>
      <c r="H67" s="95">
        <f t="shared" si="0"/>
        <v>2</v>
      </c>
      <c r="I67" s="106">
        <f>AI67</f>
        <v>3</v>
      </c>
      <c r="J67" s="68" t="str">
        <f>INDEX(AM65:AM68,MATCH(AK67,$AL65:$AL68,0))</f>
        <v>Pologne</v>
      </c>
      <c r="K67" s="111">
        <f>INDEX(AN65:AN68,MATCH(AK67,$AL65:$AL68,0))</f>
        <v>3</v>
      </c>
      <c r="L67" s="112">
        <f>INDEX(AO65:AO68,MATCH(AK67,$AL65:$AL68,0))</f>
        <v>5</v>
      </c>
      <c r="M67" s="111">
        <f>INDEX(AP65:AP68,MATCH(AK67,$AL65:$AL68,0))</f>
        <v>8</v>
      </c>
      <c r="N67" s="113">
        <f>INDEX(AQ65:AQ68,MATCH(AK67,$AL65:$AL68,0))</f>
        <v>-3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2.97</v>
      </c>
      <c r="AL67" s="52">
        <f>SUM(BD67:BG67)+2.47</f>
        <v>2.97</v>
      </c>
      <c r="AM67" s="45" t="str">
        <f>D65</f>
        <v>Pologne</v>
      </c>
      <c r="AN67" s="46">
        <f>SUM(AR67:AU67)</f>
        <v>3</v>
      </c>
      <c r="AO67" s="47">
        <f>E65+F66+F69</f>
        <v>5</v>
      </c>
      <c r="AP67" s="46">
        <f>F65+E66+E69</f>
        <v>8</v>
      </c>
      <c r="AQ67" s="48">
        <f>AO67-AP67</f>
        <v>-3</v>
      </c>
      <c r="AR67" s="46">
        <f>IF(ISBLANK(F66),0,IF(AT65=3,0,IF(AT65=1,1,3)))</f>
        <v>0</v>
      </c>
      <c r="AS67" s="46">
        <f>IF(ISBLANK(F69),0,IF(F69&gt;E69,3,IF(F69=E69,1,0)))</f>
        <v>0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0</v>
      </c>
      <c r="AW67" s="46" t="b">
        <f>10*(AQ66-AQ67)+AO66-AO67&lt;0</f>
        <v>0</v>
      </c>
      <c r="AX67" s="46" t="s">
        <v>73</v>
      </c>
      <c r="AY67" s="48" t="b">
        <f>10*(AQ67-AQ68)+AO67-AO68&gt;0</f>
        <v>0</v>
      </c>
      <c r="AZ67" s="47">
        <f>10000*(AR67+AS67)+(F66-E66+F69-E69)*100+(F66+F69)</f>
        <v>-398</v>
      </c>
      <c r="BA67" s="46" t="s">
        <v>73</v>
      </c>
      <c r="BB67" s="46">
        <f>10000*(AR67+AU67)+(E65-F65+F66-E66)*100+(E65+F66)</f>
        <v>30005</v>
      </c>
      <c r="BC67" s="48">
        <f>10000*(AS67+AU67)+(E65-F65+F69-E69)*100+(E65+F69)</f>
        <v>29803</v>
      </c>
      <c r="BD67" s="53">
        <f>-BF65</f>
        <v>0.5</v>
      </c>
      <c r="BE67" s="49">
        <f>-BF66</f>
        <v>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 t="str">
        <f>IF(H68=0,"",IF(AND(H68='Résultats officiels'!H68,G!E68='Résultats officiels'!E68,'Résultats officiels'!F68=G!F68),1,""))</f>
        <v/>
      </c>
      <c r="D68" s="68" t="str">
        <f>G65</f>
        <v>Sénégal</v>
      </c>
      <c r="E68" s="217">
        <v>2</v>
      </c>
      <c r="F68" s="217">
        <v>3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Sénégal</v>
      </c>
      <c r="K68" s="115">
        <f>INDEX(AN65:AN68,MATCH(AK68,$AL65:$AL68,0))</f>
        <v>0</v>
      </c>
      <c r="L68" s="116">
        <f>INDEX(AO65:AO68,MATCH(AK68,$AL65:$AL68,0))</f>
        <v>5</v>
      </c>
      <c r="M68" s="115">
        <f>INDEX(AP65:AP68,MATCH(AK68,$AL65:$AL68,0))</f>
        <v>8</v>
      </c>
      <c r="N68" s="117">
        <f>INDEX(AQ65:AQ68,MATCH(AK68,$AL65:$AL68,0))</f>
        <v>-3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3.98</v>
      </c>
      <c r="AL68" s="56">
        <f>SUM(BD68:BG68)+2.48</f>
        <v>3.98</v>
      </c>
      <c r="AM68" s="57" t="str">
        <f>G65</f>
        <v>Sénégal</v>
      </c>
      <c r="AN68" s="51">
        <f>SUM(AR68:AU68)</f>
        <v>0</v>
      </c>
      <c r="AO68" s="58">
        <f>F65+E67+E68</f>
        <v>5</v>
      </c>
      <c r="AP68" s="51">
        <f>E65+F67+F68</f>
        <v>8</v>
      </c>
      <c r="AQ68" s="59">
        <f>AO68-AP68</f>
        <v>-3</v>
      </c>
      <c r="AR68" s="51">
        <f>IF(ISBLANK(E68),0,IF(AU65=3,0,IF(AU65=1,1,3)))</f>
        <v>0</v>
      </c>
      <c r="AS68" s="51">
        <f>IF(ISBLANK(E67),0,IF(AU66=3,0,IF(AU66=1,1,3)))</f>
        <v>0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0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-197</v>
      </c>
      <c r="BB68" s="51">
        <f>10000*(AR68+AT68)+(E68-F68+F65-E65)*100+(E68+F65)</f>
        <v>-196</v>
      </c>
      <c r="BC68" s="59">
        <f>10000*(AS68+AT68)+(E67-F67+F65-E65)*100+(E67+F65)</f>
        <v>-197</v>
      </c>
      <c r="BD68" s="60">
        <f>-BG65</f>
        <v>0.5</v>
      </c>
      <c r="BE68" s="61">
        <f>-BG66</f>
        <v>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 t="str">
        <f>IF(H69=0,"",IF(H69='Résultats officiels'!H69,1,""))</f>
        <v/>
      </c>
      <c r="C69" s="75" t="str">
        <f>IF(H69=0,"",IF(AND(H69='Résultats officiels'!H69,G!E69='Résultats officiels'!E69,'Résultats officiels'!F69=G!F69),1,""))</f>
        <v/>
      </c>
      <c r="D69" s="71" t="str">
        <f>G64</f>
        <v>Japon</v>
      </c>
      <c r="E69" s="217">
        <v>3</v>
      </c>
      <c r="F69" s="217">
        <v>0</v>
      </c>
      <c r="G69" s="74" t="str">
        <f>D65</f>
        <v>Pologne</v>
      </c>
      <c r="H69" s="95">
        <f t="shared" si="0"/>
        <v>1</v>
      </c>
      <c r="I69" s="118"/>
      <c r="J69" s="119" t="str">
        <f>IF(OR(I67&lt;3,I66&lt;2),"TIRAGE AU SORT !!!"," ")</f>
        <v xml:space="preserve"> </v>
      </c>
      <c r="K69" s="171"/>
      <c r="L69" s="171"/>
      <c r="M69" s="171"/>
      <c r="N69" s="171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D3:F3"/>
    <mergeCell ref="G3:W4"/>
    <mergeCell ref="U2:X2"/>
    <mergeCell ref="B4:B5"/>
    <mergeCell ref="C4:C5"/>
    <mergeCell ref="S7:V7"/>
    <mergeCell ref="Y13:AA19"/>
    <mergeCell ref="O14:P15"/>
    <mergeCell ref="S14:S15"/>
    <mergeCell ref="T14:T15"/>
    <mergeCell ref="O16:P17"/>
    <mergeCell ref="O12:P13"/>
    <mergeCell ref="S12:S13"/>
    <mergeCell ref="T12:T13"/>
    <mergeCell ref="S16:S17"/>
    <mergeCell ref="T16:T17"/>
    <mergeCell ref="O18:P19"/>
    <mergeCell ref="S18:S19"/>
    <mergeCell ref="T18:T19"/>
    <mergeCell ref="Y7:AA12"/>
    <mergeCell ref="O8:P9"/>
    <mergeCell ref="S8:S9"/>
    <mergeCell ref="Y20:AA23"/>
    <mergeCell ref="O22:P23"/>
    <mergeCell ref="S22:S23"/>
    <mergeCell ref="T22:T23"/>
    <mergeCell ref="T8:T9"/>
    <mergeCell ref="O10:P11"/>
    <mergeCell ref="S10:S11"/>
    <mergeCell ref="T10:T11"/>
    <mergeCell ref="O24:P25"/>
    <mergeCell ref="S25:V25"/>
    <mergeCell ref="O20:P21"/>
    <mergeCell ref="S20:S21"/>
    <mergeCell ref="T20:T21"/>
    <mergeCell ref="O26:P27"/>
    <mergeCell ref="S26:S27"/>
    <mergeCell ref="T26:T27"/>
    <mergeCell ref="O28:P29"/>
    <mergeCell ref="S28:S29"/>
    <mergeCell ref="T28:T29"/>
    <mergeCell ref="O30:P31"/>
    <mergeCell ref="S30:S31"/>
    <mergeCell ref="T30:T31"/>
    <mergeCell ref="O32:P33"/>
    <mergeCell ref="S32:S33"/>
    <mergeCell ref="T32:T33"/>
    <mergeCell ref="Q47:R47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Q46:R46"/>
    <mergeCell ref="S43:S44"/>
    <mergeCell ref="T43:T44"/>
    <mergeCell ref="Y43:Y44"/>
    <mergeCell ref="Z43:Z44"/>
    <mergeCell ref="Y46:Z47"/>
    <mergeCell ref="Y50:Z51"/>
    <mergeCell ref="AA46:AA47"/>
    <mergeCell ref="Y48:Z49"/>
    <mergeCell ref="AA48:AA49"/>
    <mergeCell ref="S49:X49"/>
    <mergeCell ref="AA50:AA51"/>
    <mergeCell ref="S53:T54"/>
    <mergeCell ref="U53:U54"/>
    <mergeCell ref="S46:T47"/>
    <mergeCell ref="U46:U47"/>
    <mergeCell ref="U64:U65"/>
    <mergeCell ref="S51:T52"/>
    <mergeCell ref="U51:U52"/>
    <mergeCell ref="S50:X50"/>
    <mergeCell ref="V64:X65"/>
    <mergeCell ref="S55:T56"/>
    <mergeCell ref="U55:U56"/>
    <mergeCell ref="S61:T62"/>
    <mergeCell ref="U61:U62"/>
    <mergeCell ref="S63:U63"/>
    <mergeCell ref="S64:T65"/>
    <mergeCell ref="Y56:AC57"/>
    <mergeCell ref="S57:T58"/>
    <mergeCell ref="U57:U58"/>
    <mergeCell ref="V58:X60"/>
    <mergeCell ref="S59:T60"/>
    <mergeCell ref="U59:U60"/>
  </mergeCells>
  <conditionalFormatting sqref="U8 U10 U12 U14 U16 U18 U20 U22 U26 U28 U30 U32 U36 U38 U43">
    <cfRule type="expression" dxfId="340" priority="7" stopIfTrue="1">
      <formula>100*$V8+$W8&gt;100*$V9+$W9</formula>
    </cfRule>
  </conditionalFormatting>
  <conditionalFormatting sqref="U9 U11 U13 U15 U17 U19 U21 U23 U27 U29 U31 U33 U37 U39 U44">
    <cfRule type="expression" dxfId="339" priority="6" stopIfTrue="1">
      <formula>100*$V9+$W9&gt;100*$V8+$W8</formula>
    </cfRule>
  </conditionalFormatting>
  <conditionalFormatting sqref="AA43">
    <cfRule type="expression" dxfId="338" priority="5" stopIfTrue="1">
      <formula>100*$AB43+$AC43&gt;100*$AB44+$AC44</formula>
    </cfRule>
  </conditionalFormatting>
  <conditionalFormatting sqref="AA44">
    <cfRule type="expression" dxfId="337" priority="4" stopIfTrue="1">
      <formula>100*$AB44+$AC44&gt;100*$AB43+$AC43</formula>
    </cfRule>
  </conditionalFormatting>
  <conditionalFormatting sqref="J35:N35 J43:N43 J11:N11 J27:N27 J19:N19 J51:N51 J59:N59 J67:N67">
    <cfRule type="expression" dxfId="336" priority="3" stopIfTrue="1">
      <formula>OR($I11&lt;3)</formula>
    </cfRule>
  </conditionalFormatting>
  <conditionalFormatting sqref="J36:N36 J44:N44 J12:N12 J28:N28 J20:N20 J52:N52 J60:N60 J68:N68">
    <cfRule type="expression" dxfId="335" priority="2" stopIfTrue="1">
      <formula>$I12&lt;3</formula>
    </cfRule>
  </conditionalFormatting>
  <conditionalFormatting sqref="U46:U47 AA46:AA51">
    <cfRule type="cellIs" dxfId="334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F0"/>
  </sheetPr>
  <dimension ref="A1:DF95"/>
  <sheetViews>
    <sheetView showGridLines="0" workbookViewId="0">
      <selection activeCell="Y58" sqref="Y58"/>
    </sheetView>
  </sheetViews>
  <sheetFormatPr baseColWidth="10" defaultColWidth="11.42578125" defaultRowHeight="11.25"/>
  <cols>
    <col min="1" max="1" width="1.140625" style="3" customWidth="1"/>
    <col min="2" max="2" width="6.140625" style="63" customWidth="1"/>
    <col min="3" max="3" width="5.42578125" style="64" bestFit="1" customWidth="1"/>
    <col min="4" max="4" width="14.5703125" style="63" customWidth="1"/>
    <col min="5" max="6" width="2.5703125" style="65" customWidth="1"/>
    <col min="7" max="7" width="14.5703125" style="66" customWidth="1"/>
    <col min="8" max="8" width="2.5703125" style="3" customWidth="1"/>
    <col min="9" max="9" width="2.85546875" style="3" customWidth="1"/>
    <col min="10" max="10" width="15.28515625" style="3" customWidth="1"/>
    <col min="11" max="11" width="4" style="3" bestFit="1" customWidth="1"/>
    <col min="12" max="13" width="3.5703125" style="3" bestFit="1" customWidth="1"/>
    <col min="14" max="14" width="3.42578125" style="3" bestFit="1" customWidth="1"/>
    <col min="15" max="15" width="1.140625" style="3" customWidth="1"/>
    <col min="16" max="18" width="1.5703125" style="3" customWidth="1"/>
    <col min="19" max="19" width="8.5703125" style="3" customWidth="1"/>
    <col min="20" max="20" width="6.42578125" style="3" customWidth="1"/>
    <col min="21" max="21" width="20.42578125" style="3" customWidth="1"/>
    <col min="22" max="22" width="2.5703125" style="3" customWidth="1"/>
    <col min="23" max="23" width="3.85546875" style="3" customWidth="1"/>
    <col min="24" max="24" width="5.5703125" style="3" customWidth="1"/>
    <col min="25" max="26" width="9.5703125" style="3" customWidth="1"/>
    <col min="27" max="27" width="20.42578125" style="3" customWidth="1"/>
    <col min="28" max="28" width="3" style="3" customWidth="1"/>
    <col min="29" max="29" width="3.85546875" style="3" customWidth="1"/>
    <col min="30" max="31" width="9.5703125" style="3" customWidth="1"/>
    <col min="32" max="32" width="16.5703125" style="2" customWidth="1"/>
    <col min="33" max="33" width="38.5703125" style="2" customWidth="1"/>
    <col min="34" max="34" width="7.140625" style="2" customWidth="1"/>
    <col min="35" max="37" width="9.5703125" style="2" hidden="1" customWidth="1"/>
    <col min="38" max="38" width="5.140625" style="2" hidden="1" customWidth="1"/>
    <col min="39" max="39" width="11.42578125" style="2" hidden="1" customWidth="1"/>
    <col min="40" max="40" width="3.42578125" style="2" hidden="1" customWidth="1"/>
    <col min="41" max="41" width="3.140625" style="2" hidden="1" customWidth="1"/>
    <col min="42" max="43" width="3.42578125" style="2" hidden="1" customWidth="1"/>
    <col min="44" max="44" width="5.85546875" style="2" hidden="1" customWidth="1"/>
    <col min="45" max="47" width="4" style="2" hidden="1" customWidth="1"/>
    <col min="48" max="48" width="5.5703125" style="2" hidden="1" customWidth="1"/>
    <col min="49" max="51" width="5.85546875" style="2" hidden="1" customWidth="1"/>
    <col min="52" max="55" width="6" style="2" hidden="1" customWidth="1"/>
    <col min="56" max="59" width="5.42578125" style="2" hidden="1" customWidth="1"/>
    <col min="60" max="60" width="5.85546875" style="2" hidden="1" customWidth="1"/>
    <col min="61" max="71" width="5.5703125" style="2" hidden="1" customWidth="1"/>
    <col min="72" max="75" width="6.5703125" style="2" hidden="1" customWidth="1"/>
    <col min="76" max="76" width="11.42578125" style="3" customWidth="1"/>
    <col min="77" max="16384" width="11.42578125" style="3"/>
  </cols>
  <sheetData>
    <row r="1" spans="1:100" ht="10.5" customHeight="1">
      <c r="A1" s="173"/>
      <c r="B1" s="76"/>
      <c r="C1" s="77"/>
      <c r="D1" s="76"/>
      <c r="E1" s="78"/>
      <c r="F1" s="78"/>
      <c r="G1" s="79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1"/>
      <c r="AG1" s="1"/>
      <c r="AH1" s="1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</row>
    <row r="2" spans="1:100" ht="18" customHeight="1">
      <c r="A2" s="80"/>
      <c r="B2" s="76"/>
      <c r="C2" s="77"/>
      <c r="D2" s="81"/>
      <c r="E2" s="82"/>
      <c r="F2" s="82"/>
      <c r="G2" s="79"/>
      <c r="H2" s="80"/>
      <c r="I2" s="80"/>
      <c r="J2" s="83"/>
      <c r="K2" s="83"/>
      <c r="L2" s="83"/>
      <c r="M2" s="83"/>
      <c r="N2" s="83"/>
      <c r="O2" s="83"/>
      <c r="P2" s="83"/>
      <c r="Q2" s="83"/>
      <c r="R2" s="83"/>
      <c r="S2" s="83"/>
      <c r="T2" s="84"/>
      <c r="U2" s="316"/>
      <c r="V2" s="317"/>
      <c r="W2" s="317"/>
      <c r="X2" s="317"/>
      <c r="Y2" s="80"/>
      <c r="Z2" s="80"/>
      <c r="AA2" s="80"/>
      <c r="AB2" s="80"/>
      <c r="AC2" s="80"/>
      <c r="AD2" s="80"/>
      <c r="AE2" s="80"/>
      <c r="AF2" s="1"/>
      <c r="AG2" s="1"/>
      <c r="AH2" s="1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</row>
    <row r="3" spans="1:100" ht="18.75" customHeight="1">
      <c r="A3" s="80"/>
      <c r="B3" s="85"/>
      <c r="C3" s="86"/>
      <c r="D3" s="313" t="s">
        <v>141</v>
      </c>
      <c r="E3" s="313"/>
      <c r="F3" s="313"/>
      <c r="G3" s="314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315"/>
      <c r="W3" s="315"/>
      <c r="X3" s="80"/>
      <c r="Y3" s="87"/>
      <c r="Z3" s="88"/>
      <c r="AA3" s="88"/>
      <c r="AB3" s="80"/>
      <c r="AC3" s="80"/>
      <c r="AD3" s="80"/>
      <c r="AE3" s="80"/>
      <c r="AF3" s="4"/>
      <c r="AG3" s="4"/>
      <c r="AH3" s="4"/>
      <c r="AI3" s="5"/>
      <c r="AJ3" s="5"/>
      <c r="AK3" s="5"/>
      <c r="AL3" s="5"/>
      <c r="AM3" s="5"/>
      <c r="AN3" s="5"/>
      <c r="BC3" s="6"/>
      <c r="BD3" s="7"/>
      <c r="BE3" s="8"/>
      <c r="BF3" s="8"/>
      <c r="BG3" s="8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</row>
    <row r="4" spans="1:100" ht="11.45" customHeight="1">
      <c r="A4" s="80"/>
      <c r="B4" s="318"/>
      <c r="C4" s="319"/>
      <c r="D4" s="76"/>
      <c r="E4" s="78"/>
      <c r="F4" s="78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80"/>
      <c r="Y4" s="87"/>
      <c r="Z4" s="88"/>
      <c r="AA4" s="88"/>
      <c r="AB4" s="80"/>
      <c r="AC4" s="80"/>
      <c r="AD4" s="80"/>
      <c r="AE4" s="80"/>
      <c r="AF4" s="9"/>
      <c r="AG4" s="9"/>
      <c r="AH4" s="9"/>
      <c r="AI4" s="10"/>
      <c r="AJ4" s="10"/>
      <c r="AK4" s="10"/>
      <c r="AL4" s="10"/>
      <c r="AM4" s="10"/>
      <c r="AN4" s="10"/>
      <c r="BC4" s="6"/>
      <c r="BD4" s="7"/>
      <c r="BE4" s="8"/>
      <c r="BF4" s="8"/>
      <c r="BG4" s="8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</row>
    <row r="5" spans="1:100" ht="6" customHeight="1">
      <c r="A5" s="80"/>
      <c r="B5" s="318"/>
      <c r="C5" s="319"/>
      <c r="D5" s="76"/>
      <c r="E5" s="78"/>
      <c r="F5" s="78"/>
      <c r="G5" s="79"/>
      <c r="H5" s="80"/>
      <c r="I5" s="89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8"/>
      <c r="Z5" s="88"/>
      <c r="AA5" s="88"/>
      <c r="AB5" s="80"/>
      <c r="AC5" s="80"/>
      <c r="AD5" s="80"/>
      <c r="AE5" s="80"/>
      <c r="AF5" s="1"/>
      <c r="AG5" s="1"/>
      <c r="AH5" s="1"/>
      <c r="BD5" s="8"/>
      <c r="BE5" s="8"/>
      <c r="BF5" s="8"/>
      <c r="BG5" s="8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</row>
    <row r="6" spans="1:100" ht="3" customHeight="1">
      <c r="A6" s="80"/>
      <c r="B6" s="76"/>
      <c r="C6" s="77"/>
      <c r="D6" s="76"/>
      <c r="E6" s="78"/>
      <c r="F6" s="78"/>
      <c r="G6" s="79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1"/>
      <c r="AG6" s="1"/>
      <c r="AH6" s="1"/>
      <c r="AK6" s="11"/>
      <c r="BD6" s="8"/>
      <c r="BE6" s="8"/>
      <c r="BF6" s="8"/>
      <c r="BG6" s="8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</row>
    <row r="7" spans="1:100" ht="9.9499999999999993" customHeight="1">
      <c r="A7" s="80"/>
      <c r="B7" s="90" t="s">
        <v>0</v>
      </c>
      <c r="C7" s="91"/>
      <c r="D7" s="92"/>
      <c r="E7" s="93"/>
      <c r="F7" s="93"/>
      <c r="G7" s="94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294" t="s">
        <v>1</v>
      </c>
      <c r="T7" s="295"/>
      <c r="U7" s="295"/>
      <c r="V7" s="296"/>
      <c r="W7" s="90" t="s">
        <v>2</v>
      </c>
      <c r="X7" s="95"/>
      <c r="Y7" s="312"/>
      <c r="Z7" s="312"/>
      <c r="AA7" s="312"/>
      <c r="AB7" s="96"/>
      <c r="AC7" s="96"/>
      <c r="AD7" s="135"/>
      <c r="AE7" s="136"/>
      <c r="AF7" s="136"/>
      <c r="AG7" s="136"/>
      <c r="AH7" s="1"/>
      <c r="AK7" s="11" t="s">
        <v>3</v>
      </c>
      <c r="AL7" s="11" t="s">
        <v>4</v>
      </c>
      <c r="AM7" s="11" t="s">
        <v>5</v>
      </c>
      <c r="AN7" s="11" t="s">
        <v>6</v>
      </c>
      <c r="AO7" s="11" t="s">
        <v>7</v>
      </c>
      <c r="AP7" s="11" t="s">
        <v>8</v>
      </c>
      <c r="AQ7" s="11" t="s">
        <v>9</v>
      </c>
      <c r="AR7" s="11" t="s">
        <v>10</v>
      </c>
      <c r="AS7" s="11" t="s">
        <v>11</v>
      </c>
      <c r="AT7" s="11" t="s">
        <v>12</v>
      </c>
      <c r="AU7" s="11" t="s">
        <v>13</v>
      </c>
      <c r="AV7" s="11" t="s">
        <v>14</v>
      </c>
      <c r="AW7" s="11" t="s">
        <v>15</v>
      </c>
      <c r="AX7" s="11" t="s">
        <v>16</v>
      </c>
      <c r="AY7" s="11" t="s">
        <v>17</v>
      </c>
      <c r="AZ7" s="11" t="s">
        <v>18</v>
      </c>
      <c r="BA7" s="11" t="s">
        <v>19</v>
      </c>
      <c r="BB7" s="11" t="s">
        <v>20</v>
      </c>
      <c r="BC7" s="11" t="s">
        <v>21</v>
      </c>
      <c r="BD7" s="11" t="s">
        <v>22</v>
      </c>
      <c r="BE7" s="11" t="s">
        <v>23</v>
      </c>
      <c r="BF7" s="11" t="s">
        <v>24</v>
      </c>
      <c r="BG7" s="11" t="s">
        <v>25</v>
      </c>
      <c r="BH7" s="11" t="s">
        <v>26</v>
      </c>
      <c r="BI7" s="11" t="s">
        <v>27</v>
      </c>
      <c r="BJ7" s="11" t="s">
        <v>28</v>
      </c>
      <c r="BK7" s="11" t="s">
        <v>29</v>
      </c>
      <c r="BL7" s="11" t="s">
        <v>30</v>
      </c>
      <c r="BM7" s="11" t="s">
        <v>31</v>
      </c>
      <c r="BN7" s="11" t="s">
        <v>32</v>
      </c>
      <c r="BO7" s="11" t="s">
        <v>33</v>
      </c>
      <c r="BP7" s="11" t="s">
        <v>34</v>
      </c>
      <c r="BQ7" s="11" t="s">
        <v>35</v>
      </c>
      <c r="BR7" s="11" t="s">
        <v>34</v>
      </c>
      <c r="BS7" s="11" t="s">
        <v>35</v>
      </c>
      <c r="BU7" s="2">
        <f>IF($BM9,IF(E8-F8&lt;0,-0.5,IF(F8-E8&lt;0,0.5,0)),IF($BI9,IF($AZ9&gt;$AZ10,-0.5,IF($AZ9&lt;$AZ10,0.5,0)),IF($BJ9,IF($BA9&gt;$BA10,-0.5, IF($BA9&lt;$BA10,0.5,0)),0)))</f>
        <v>0</v>
      </c>
      <c r="BW7" s="2">
        <f>F12-E12</f>
        <v>0</v>
      </c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</row>
    <row r="8" spans="1:100" ht="9.9499999999999993" customHeight="1">
      <c r="A8" s="80"/>
      <c r="B8" s="69">
        <f>IF(H8=0,"",IF(H8='Résultats officiels'!H8,1,""))</f>
        <v>1</v>
      </c>
      <c r="C8" s="70" t="str">
        <f>IF(H8=0,"",IF(AND(H8='Résultats officiels'!H8,H!E8='Résultats officiels'!E8,'Résultats officiels'!F8=H!F8),1,""))</f>
        <v/>
      </c>
      <c r="D8" s="67" t="s">
        <v>104</v>
      </c>
      <c r="E8" s="217">
        <v>2</v>
      </c>
      <c r="F8" s="217">
        <v>0</v>
      </c>
      <c r="G8" s="72" t="s">
        <v>123</v>
      </c>
      <c r="H8" s="95">
        <f>IF(E8="",0,IF(F8="",0,IF(E8&gt;F8,1,IF(E8&lt;F8,2,IF(E8=F8,3)))))</f>
        <v>1</v>
      </c>
      <c r="I8" s="95"/>
      <c r="J8" s="90" t="s">
        <v>0</v>
      </c>
      <c r="K8" s="90" t="s">
        <v>38</v>
      </c>
      <c r="L8" s="90" t="s">
        <v>35</v>
      </c>
      <c r="M8" s="90" t="s">
        <v>22</v>
      </c>
      <c r="N8" s="90" t="str">
        <f>"+/-"</f>
        <v>+/-</v>
      </c>
      <c r="O8" s="293">
        <f>IF(AND(R8="",R9=""),0,IF(V8="",0,IF(V9="",0,IF(AND(R8="A",V8&gt;V9),1,IF(AND(R8="A",V8&lt;V9),2,IF(AND(R8="A",V8=V9,W8&gt;W9),1,IF(AND(R8="A",V8=V9,W8&lt;W9),2,IF(AND(R9="A",V8&gt;V9),2,IF(AND(R9="A",V8&lt;V9),1,IF(AND(R9="A",V8=V9,W8&gt;W9),2,IF(AND(R9="A",V8=V9,W8&lt;W9),1)))))))))))</f>
        <v>0</v>
      </c>
      <c r="P8" s="293"/>
      <c r="Q8" s="97" t="str">
        <f>IF(AND('Résultats officiels'!O8&gt;0,U8='Résultats officiels'!U8),"E",IF(AND('Résultats officiels'!O12&gt;0,'Résultats officiels'!U13=H!U8),"E",""))</f>
        <v>E</v>
      </c>
      <c r="R8" s="98" t="str">
        <f>IF('Résultats officiels'!O8=0,"",IF(AND(U8='Résultats officiels'!U8,H!U9='Résultats officiels'!U9),"A",""))</f>
        <v/>
      </c>
      <c r="S8" s="286" t="str">
        <f>IF(O8=0,"",IF(AND(R8="A",O8='Résultats officiels'!O8),1,IF(AND(H!R9="A",H!O8='Résultats officiels'!O12),1,"")))</f>
        <v/>
      </c>
      <c r="T8" s="287" t="str">
        <f>IF(O8=0,"",IF(AND(R8="A",O8='Résultats officiels'!O8,V8='Résultats officiels'!V8,'Résultats officiels'!V9=H!V9),1,IF(AND(H!R9="A",H!O8='Résultats officiels'!O12,H!V8='Résultats officiels'!V13,'Résultats officiels'!V12=H!V9),1,"")))</f>
        <v/>
      </c>
      <c r="U8" s="99" t="str">
        <f>IF(OR(I10&lt;2),"A1",T(J9))</f>
        <v>Russie</v>
      </c>
      <c r="V8" s="218">
        <v>1</v>
      </c>
      <c r="W8" s="12"/>
      <c r="X8" s="95"/>
      <c r="Y8" s="312"/>
      <c r="Z8" s="312"/>
      <c r="AA8" s="312"/>
      <c r="AB8" s="95"/>
      <c r="AC8" s="95"/>
      <c r="AD8" s="80"/>
      <c r="AE8" s="80"/>
      <c r="AF8" s="1"/>
      <c r="AG8" s="1"/>
      <c r="AH8" s="1"/>
      <c r="AK8" s="11"/>
      <c r="AL8" s="13" t="s">
        <v>39</v>
      </c>
      <c r="AM8" s="14" t="s">
        <v>40</v>
      </c>
      <c r="AN8" s="15" t="s">
        <v>38</v>
      </c>
      <c r="AO8" s="13" t="s">
        <v>41</v>
      </c>
      <c r="AP8" s="15" t="s">
        <v>42</v>
      </c>
      <c r="AQ8" s="16" t="s">
        <v>43</v>
      </c>
      <c r="AR8" s="15" t="s">
        <v>44</v>
      </c>
      <c r="AS8" s="15" t="s">
        <v>45</v>
      </c>
      <c r="AT8" s="15" t="s">
        <v>46</v>
      </c>
      <c r="AU8" s="15" t="s">
        <v>47</v>
      </c>
      <c r="AV8" s="13" t="s">
        <v>48</v>
      </c>
      <c r="AW8" s="15" t="s">
        <v>49</v>
      </c>
      <c r="AX8" s="15" t="s">
        <v>50</v>
      </c>
      <c r="AY8" s="16" t="s">
        <v>51</v>
      </c>
      <c r="AZ8" s="13" t="s">
        <v>52</v>
      </c>
      <c r="BA8" s="15" t="s">
        <v>53</v>
      </c>
      <c r="BB8" s="15" t="s">
        <v>54</v>
      </c>
      <c r="BC8" s="16" t="s">
        <v>55</v>
      </c>
      <c r="BD8" s="13" t="s">
        <v>56</v>
      </c>
      <c r="BE8" s="15" t="s">
        <v>57</v>
      </c>
      <c r="BF8" s="15" t="s">
        <v>58</v>
      </c>
      <c r="BG8" s="16" t="s">
        <v>59</v>
      </c>
      <c r="BH8" s="13" t="s">
        <v>60</v>
      </c>
      <c r="BI8" s="15" t="s">
        <v>52</v>
      </c>
      <c r="BJ8" s="15" t="s">
        <v>53</v>
      </c>
      <c r="BK8" s="15" t="s">
        <v>54</v>
      </c>
      <c r="BL8" s="15" t="s">
        <v>55</v>
      </c>
      <c r="BM8" s="15" t="s">
        <v>61</v>
      </c>
      <c r="BN8" s="15" t="s">
        <v>62</v>
      </c>
      <c r="BO8" s="15" t="s">
        <v>63</v>
      </c>
      <c r="BP8" s="15" t="s">
        <v>64</v>
      </c>
      <c r="BQ8" s="15" t="s">
        <v>65</v>
      </c>
      <c r="BR8" s="15" t="s">
        <v>66</v>
      </c>
      <c r="BS8" s="15" t="s">
        <v>67</v>
      </c>
      <c r="BT8" s="13" t="s">
        <v>68</v>
      </c>
      <c r="BU8" s="15" t="s">
        <v>69</v>
      </c>
      <c r="BV8" s="15" t="s">
        <v>70</v>
      </c>
      <c r="BW8" s="16" t="s">
        <v>71</v>
      </c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</row>
    <row r="9" spans="1:100" ht="9.9499999999999993" customHeight="1">
      <c r="A9" s="80"/>
      <c r="B9" s="69" t="str">
        <f>IF(H9=0,"",IF(H9='Résultats officiels'!H9,1,""))</f>
        <v/>
      </c>
      <c r="C9" s="70" t="str">
        <f>IF(H9=0,"",IF(AND(H9='Résultats officiels'!H9,H!E9='Résultats officiels'!E9,'Résultats officiels'!F9=H!F9),1,""))</f>
        <v/>
      </c>
      <c r="D9" s="68" t="s">
        <v>122</v>
      </c>
      <c r="E9" s="217">
        <v>1</v>
      </c>
      <c r="F9" s="217">
        <v>1</v>
      </c>
      <c r="G9" s="73" t="s">
        <v>82</v>
      </c>
      <c r="H9" s="95">
        <f t="shared" ref="H9:H69" si="0">IF(E9="",0,IF(F9="",0,IF(E9&gt;F9,1,IF(E9&lt;F9,2,IF(E9=F9,3)))))</f>
        <v>3</v>
      </c>
      <c r="I9" s="101">
        <f>AI9</f>
        <v>1</v>
      </c>
      <c r="J9" s="102" t="str">
        <f>INDEX(AM9:AM12,MATCH(AK9,$AL9:$AL12,0))</f>
        <v>Russie</v>
      </c>
      <c r="K9" s="103">
        <f>INDEX(AN9:AN12,MATCH(AK9,$AL9:$AL12,0))</f>
        <v>7</v>
      </c>
      <c r="L9" s="104">
        <f>INDEX(AO9:AO12,MATCH(AK9,$AL9:$AL12,0))</f>
        <v>6</v>
      </c>
      <c r="M9" s="103">
        <f>INDEX(AP9:AP12,MATCH(AK9,$AL9:$AL12,0))</f>
        <v>3</v>
      </c>
      <c r="N9" s="105">
        <f>INDEX(AQ9:AQ12,MATCH(AK9,$AL9:$AL12,0))</f>
        <v>3</v>
      </c>
      <c r="O9" s="293"/>
      <c r="P9" s="293"/>
      <c r="Q9" s="97" t="str">
        <f>IF(AND('Résultats officiels'!O8&gt;0,U9='Résultats officiels'!U9),"E",IF(AND('Résultats officiels'!O12&gt;0,'Résultats officiels'!U12=H!U9),"E",""))</f>
        <v>E</v>
      </c>
      <c r="R9" s="98" t="str">
        <f>IF('Résultats officiels'!O12=0,"",IF(AND(U8='Résultats officiels'!U13,'Résultats officiels'!U12=H!U9),"A",""))</f>
        <v/>
      </c>
      <c r="S9" s="286" t="str">
        <f>IF(Y9=0,"",IF(Y9='Résultats officiels'!Y9,1,""))</f>
        <v/>
      </c>
      <c r="T9" s="287"/>
      <c r="U9" s="99" t="str">
        <f>IF(OR(I19&lt;3,I18&lt;2),"B2",T(J18))</f>
        <v>Portugal</v>
      </c>
      <c r="V9" s="219">
        <v>2</v>
      </c>
      <c r="W9" s="12"/>
      <c r="X9" s="95"/>
      <c r="Y9" s="312"/>
      <c r="Z9" s="312"/>
      <c r="AA9" s="312"/>
      <c r="AB9" s="95"/>
      <c r="AC9" s="95"/>
      <c r="AD9" s="80"/>
      <c r="AE9" s="80"/>
      <c r="AF9" s="1"/>
      <c r="AG9" s="1"/>
      <c r="AH9" s="1"/>
      <c r="AI9" s="17">
        <v>1</v>
      </c>
      <c r="AJ9" s="18">
        <f>ROUND(AK9,0)</f>
        <v>1</v>
      </c>
      <c r="AK9" s="19">
        <f>MIN(AL9:AL12)</f>
        <v>0.95000000000000018</v>
      </c>
      <c r="AL9" s="20">
        <f>SUM(BD9:BG9)+2.45</f>
        <v>0.95000000000000018</v>
      </c>
      <c r="AM9" s="21" t="str">
        <f>D8</f>
        <v>Russie</v>
      </c>
      <c r="AN9" s="22">
        <f>SUM(AR9:AU9)</f>
        <v>7</v>
      </c>
      <c r="AO9" s="23">
        <f>E8+E10+F12</f>
        <v>6</v>
      </c>
      <c r="AP9" s="22">
        <f>F8+F10+E12</f>
        <v>3</v>
      </c>
      <c r="AQ9" s="24">
        <f>AO9-AP9</f>
        <v>3</v>
      </c>
      <c r="AR9" s="22" t="s">
        <v>73</v>
      </c>
      <c r="AS9" s="22">
        <f>IF(ISBLANK(E8),0,IF(E8&gt;F8,3,IF(E8=F8,1,0)))</f>
        <v>3</v>
      </c>
      <c r="AT9" s="22">
        <f>IF(ISBLANK(E10),0,IF(E10&gt;F10,3,IF(E10=F10,1,0)))</f>
        <v>3</v>
      </c>
      <c r="AU9" s="22">
        <f>IF(ISBLANK(F12),0,IF(F12&gt;E12,3,IF(F12=E12,1,0)))</f>
        <v>1</v>
      </c>
      <c r="AV9" s="23" t="s">
        <v>73</v>
      </c>
      <c r="AW9" s="22" t="b">
        <f>(10*(AQ9-AQ10)+AO9-AO10&gt;0)</f>
        <v>1</v>
      </c>
      <c r="AX9" s="22" t="b">
        <f>10*(AQ9-AQ11)+AO9-AO11&gt;0</f>
        <v>1</v>
      </c>
      <c r="AY9" s="24" t="b">
        <f>10*(AQ9-AQ12)+AO9-AO12&gt;0</f>
        <v>1</v>
      </c>
      <c r="AZ9" s="23">
        <f>10000*(AS9+AT9)+(E10-F10+E8-F8)*100+(E10+E8)</f>
        <v>60304</v>
      </c>
      <c r="BA9" s="22">
        <f>10000*(AS9+AU9)+(E8-F8+F12-E12)*100+(E8+F12)</f>
        <v>40204</v>
      </c>
      <c r="BB9" s="22">
        <f>10000*(AT9+AU9)+(E10-F10+F12-E12)*100+(E10+F12)</f>
        <v>40104</v>
      </c>
      <c r="BC9" s="24" t="s">
        <v>73</v>
      </c>
      <c r="BD9" s="23" t="s">
        <v>73</v>
      </c>
      <c r="BE9" s="25">
        <f>IF($AN9&gt;$AN10,-0.5,IF($AN10&gt;$AN9,0.5,IF(AW9,-0.5,IF(AV10,0.5,BU9))))</f>
        <v>-0.5</v>
      </c>
      <c r="BF9" s="25">
        <f>IF($AN9&gt;$AN11,-0.5,IF($AN11&gt;$AN9,0.5,IF(AX9,-0.5,IF(AV11,0.5,BV9))))</f>
        <v>-0.5</v>
      </c>
      <c r="BG9" s="26">
        <f>IF($AN9&gt;$AN12,-0.5,IF($AN12&gt;$AN9,0.5,IF(AY9,-0.5,IF(AV12,0.5,BW9))))</f>
        <v>-0.5</v>
      </c>
      <c r="BH9" s="27" t="b">
        <f>AND(AND(AN9=AN10,AN10=AN11,AN11=AN12),AND(AO9=AO10,AO10=AO11,AO11=AO12),AND(AP9=AP10,AP10=AP11,AP11=AP12))</f>
        <v>0</v>
      </c>
      <c r="BI9" s="27" t="b">
        <f>AND(NOT(BH9),AN9=AN10,AN9=AN11,AO9=AO10,AO9=AO11,AP9=AP10,AP9=AP11)</f>
        <v>0</v>
      </c>
      <c r="BJ9" s="27" t="b">
        <f>AND(NOT(BH9),AN9=AN10,AN9=AN12,AO9=AO10,AO9=AO12,AP9=AP10,AP9=AP12)</f>
        <v>0</v>
      </c>
      <c r="BK9" s="27" t="b">
        <f>AND(NOT(BH9),AN9=AN11,AN9=AN12,AO9=AO11,AO9=AO12,AP9=AP11,AP9=AP12)</f>
        <v>0</v>
      </c>
      <c r="BL9" s="27" t="b">
        <f>AND(NOT(BH9),AN10=AN11,AN10=AN12,AO10=AO11,AO10=AO12,AP10=AP11,AP10=AP12)</f>
        <v>0</v>
      </c>
      <c r="BM9" s="27" t="b">
        <f>AND(NOT(BH9),NOT(BI9),NOT(BJ9),AN9=AN10,AO9=AO10,AP9=AP10)</f>
        <v>0</v>
      </c>
      <c r="BN9" s="27" t="b">
        <f>AND(NOT(BH9),NOT(BI9),NOT(BK9),AN9=AN11,AO9=AO11,AP9=AP11)</f>
        <v>0</v>
      </c>
      <c r="BO9" s="27" t="b">
        <f>AND(NOT(BH9),NOT(BJ9),NOT(BK9),AN9=AN12,AO9=AO12,AP9=AP12)</f>
        <v>0</v>
      </c>
      <c r="BP9" s="27" t="b">
        <f>AND(NOT(BH9),NOT(BI9),NOT(BL9),AN10=AN11,AO10=AO11)</f>
        <v>0</v>
      </c>
      <c r="BQ9" s="27" t="b">
        <f>AND(NOT(BH9),NOT(BJ9),NOT(BL9),AN10=AN12,AO10=AO12,AP10=AP12)</f>
        <v>0</v>
      </c>
      <c r="BR9" s="27" t="b">
        <f>AND(NOT(BH9),NOT(BK9),NOT(BL9),AN11=AN12,AO11=AO12,AP11=AP12)</f>
        <v>0</v>
      </c>
      <c r="BS9" s="27" t="b">
        <f t="array" ref="BS9">AND(NOT(BH9:BR9))</f>
        <v>1</v>
      </c>
      <c r="BT9" s="23" t="s">
        <v>73</v>
      </c>
      <c r="BU9" s="22">
        <f>IF($BM9,IF(F8-E8&lt;0,-0.5,IF(E8-F8&lt;0,0.5,0)),IF($BI9,IF($AZ9&gt;$AZ10,-0.5,IF($AZ9&lt;$AZ10,0.5,0)),IF($BJ9,IF($BA9&gt;$BA10,-0.5, IF($BA9&lt;$BA10,0.5,0)),0)))</f>
        <v>0</v>
      </c>
      <c r="BV9" s="22">
        <f>IF($BN9,IF(F10-E10&lt;0,-0.5,IF(E10-F10&lt;0,0.5,0)),IF($BI9,IF($AZ9&gt;$AZ11,-0.5,IF($AZ9&lt;$AZ11,0.5,0)),IF($BK9,IF($BB9&gt;$BB11,-0.5,IF($BB9&lt;$BB11,0.5,0)),0)))</f>
        <v>0</v>
      </c>
      <c r="BW9" s="24">
        <f>IF($BO9,IF(E12-F12&lt;0,-0.5,IF(F12-E12&lt;0,0.5,0)),IF($BJ9,IF($BA9&gt;$BA12,-0.5,IF($BA9&lt;$BA12,0.5,0)),IF($BK9,IF($BB9&gt;$BB12,-0.5, IF($BB9&lt;$BB12,0.5,0)),0)))</f>
        <v>0</v>
      </c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</row>
    <row r="10" spans="1:100" ht="9.9499999999999993" customHeight="1">
      <c r="A10" s="80"/>
      <c r="B10" s="69">
        <f>IF(H10=0,"",IF(H10='Résultats officiels'!H10,1,""))</f>
        <v>1</v>
      </c>
      <c r="C10" s="70" t="str">
        <f>IF(H10=0,"",IF(AND(H10='Résultats officiels'!H10,H!E10='Résultats officiels'!E10,'Résultats officiels'!F10=H!F10),1,""))</f>
        <v/>
      </c>
      <c r="D10" s="68" t="str">
        <f>D8</f>
        <v>Russie</v>
      </c>
      <c r="E10" s="217">
        <v>2</v>
      </c>
      <c r="F10" s="217">
        <v>1</v>
      </c>
      <c r="G10" s="73" t="str">
        <f>D9</f>
        <v>Egypte</v>
      </c>
      <c r="H10" s="95">
        <f t="shared" si="0"/>
        <v>1</v>
      </c>
      <c r="I10" s="106">
        <f>AI10</f>
        <v>2</v>
      </c>
      <c r="J10" s="107" t="str">
        <f>INDEX(AM9:AM12,MATCH(AK10,$AL9:$AL12,0))</f>
        <v>Uruguay</v>
      </c>
      <c r="K10" s="108">
        <f>INDEX(AN9:AN12,MATCH(AK10,$AL9:$AL12,0))</f>
        <v>5</v>
      </c>
      <c r="L10" s="109">
        <f>INDEX(AO9:AO12,MATCH(AK10,$AL9:$AL12,0))</f>
        <v>5</v>
      </c>
      <c r="M10" s="108">
        <f>INDEX(AP9:AP12,MATCH(AK10,$AL9:$AL12,0))</f>
        <v>4</v>
      </c>
      <c r="N10" s="110">
        <f>INDEX(AQ9:AQ12,MATCH(AK10,$AL9:$AL12,0))</f>
        <v>1</v>
      </c>
      <c r="O10" s="293">
        <f>IF(AND(R10="",R11=""),0,IF(V10="",0,IF(V11="",0,IF(AND(R10="A",V10&gt;V11),1,IF(AND(R10="A",V10&lt;V11),2,IF(AND(R10="A",V10=V11,W10&gt;W11),1,IF(AND(R10="A",V10=V11,W10&lt;W11),2,IF(AND(R11="A",V10&gt;V11),2,IF(AND(R11="A",V10&lt;V11),1,IF(AND(R11="A",V10=V11,W10&gt;W11),2,IF(AND(R11="A",V10=V11,W10&lt;W11),1)))))))))))</f>
        <v>0</v>
      </c>
      <c r="P10" s="293"/>
      <c r="Q10" s="97" t="str">
        <f>IF(AND('Résultats officiels'!O10&gt;0,U10='Résultats officiels'!U10),"E",IF(AND('Résultats officiels'!O14&gt;0,'Résultats officiels'!U15=H!U10),"E",""))</f>
        <v>E</v>
      </c>
      <c r="R10" s="98" t="str">
        <f>IF('Résultats officiels'!O10=0,"",IF(AND(U10='Résultats officiels'!U10,U11='Résultats officiels'!U11),"A",""))</f>
        <v/>
      </c>
      <c r="S10" s="286" t="str">
        <f>IF(O10=0,"",IF(AND(R10="A",O10='Résultats officiels'!O10),1,IF(AND(H!R11="A",H!O10='Résultats officiels'!O14),1,"")))</f>
        <v/>
      </c>
      <c r="T10" s="310" t="str">
        <f>IF(O10=0,"",IF(AND(R10="A",O10='Résultats officiels'!O10,V10='Résultats officiels'!V10,'Résultats officiels'!V11=H!V11),1,IF(AND(H!R11="A",H!O10='Résultats officiels'!O14,H!V10='Résultats officiels'!V15,'Résultats officiels'!V14=H!V11),1,"")))</f>
        <v/>
      </c>
      <c r="U10" s="99" t="str">
        <f>IF(OR(I26&lt;2),"C1",T(J25))</f>
        <v>France</v>
      </c>
      <c r="V10" s="218">
        <v>2</v>
      </c>
      <c r="W10" s="12"/>
      <c r="X10" s="95"/>
      <c r="Y10" s="312"/>
      <c r="Z10" s="312"/>
      <c r="AA10" s="312"/>
      <c r="AB10" s="95"/>
      <c r="AC10" s="95"/>
      <c r="AD10" s="80"/>
      <c r="AE10" s="80"/>
      <c r="AF10" s="1"/>
      <c r="AG10" s="1"/>
      <c r="AH10" s="1"/>
      <c r="AI10" s="17">
        <f>IF(ROUND(AK10,0)=ROUND(AK9,0),AI9,2)</f>
        <v>2</v>
      </c>
      <c r="AJ10" s="18">
        <f>ROUND(AK10,0)</f>
        <v>2</v>
      </c>
      <c r="AK10" s="19">
        <f>MAX(MIN(AL9:AL11),MIN(AL9,AL10,AL12),MIN(AL9,AL11,AL12),MIN(AL10:AL12))</f>
        <v>1.98</v>
      </c>
      <c r="AL10" s="28">
        <f>SUM(BD10:BG10)+2.46</f>
        <v>3.96</v>
      </c>
      <c r="AM10" s="21" t="str">
        <f>G8</f>
        <v>Arabie Saoudite</v>
      </c>
      <c r="AN10" s="22">
        <f>SUM(AR10:AU10)</f>
        <v>0</v>
      </c>
      <c r="AO10" s="23">
        <f>F8+F11+E13</f>
        <v>1</v>
      </c>
      <c r="AP10" s="22">
        <f>E8+E11+F13</f>
        <v>5</v>
      </c>
      <c r="AQ10" s="24">
        <f>AO10-AP10</f>
        <v>-4</v>
      </c>
      <c r="AR10" s="22">
        <f>IF(ISBLANK(F8),0,IF(AS9=3,0,IF(AS9=1,1,3)))</f>
        <v>0</v>
      </c>
      <c r="AS10" s="22" t="s">
        <v>73</v>
      </c>
      <c r="AT10" s="22">
        <f>IF(ISBLANK(E13),0,IF(AS11=3,0,IF(AS11=1,1,3)))</f>
        <v>0</v>
      </c>
      <c r="AU10" s="22">
        <f>IF(ISBLANK(F11),0,IF(F11&gt;E11,3,IF(F11=E11,1,0)))</f>
        <v>0</v>
      </c>
      <c r="AV10" s="23" t="b">
        <f>(10*(AQ9-AQ10)+AO9-AO10&lt;0)</f>
        <v>0</v>
      </c>
      <c r="AW10" s="22" t="s">
        <v>73</v>
      </c>
      <c r="AX10" s="22" t="b">
        <f>10*(AQ10-AQ11)+AO10-AO11&gt;0</f>
        <v>0</v>
      </c>
      <c r="AY10" s="24" t="b">
        <f>10*(AQ10-AQ12)+AO10-AO12&gt;0</f>
        <v>0</v>
      </c>
      <c r="AZ10" s="23">
        <f>10000*(AR10+AT10)+(F8-E8+E13-F13)*100+(F8+E13)</f>
        <v>-300</v>
      </c>
      <c r="BA10" s="22">
        <f>10000*(AR10+AU10)+(F8-E8+F11-E11)*100+(F8+F11)</f>
        <v>-299</v>
      </c>
      <c r="BB10" s="22" t="s">
        <v>73</v>
      </c>
      <c r="BC10" s="24">
        <f>10000*(AT10+AU10)+(F11-E11+E13-F13)*100+(F11+E13)</f>
        <v>-199</v>
      </c>
      <c r="BD10" s="29">
        <f>-BE9</f>
        <v>0.5</v>
      </c>
      <c r="BE10" s="22" t="s">
        <v>73</v>
      </c>
      <c r="BF10" s="25">
        <f>IF($AN10&gt;$AN11,-0.5,IF($AN11&gt;$AN10,0.5,IF(AX10,-0.5,IF(AW11,0.5,BV10))))</f>
        <v>0.5</v>
      </c>
      <c r="BG10" s="26">
        <f>IF($AN10&gt;$AN12,-0.5,IF($AN12&gt;$AN10,0.5,IF(AY10,-0.5,IF(AW12,0.5,BW10))))</f>
        <v>0.5</v>
      </c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23"/>
      <c r="BU10" s="22" t="s">
        <v>73</v>
      </c>
      <c r="BV10" s="22">
        <f>IF($BP9,IF(F13-E13&lt;0,-0.5,IF(E13-F13&lt;0,0.5,0)),IF($BI9,IF($AZ10&gt;$AZ11,-0.5,IF($AZ10&lt;$AZ11,0.5,0)),IF($BL9,IF($BC10&gt;$BC11,-0.5,IF($BC10&lt;$BC11,0.5,0)),0)))</f>
        <v>0</v>
      </c>
      <c r="BW10" s="24">
        <f>IF($BQ9,IF(E11-F11&lt;0,-0.5,IF(F11-E11&lt;0,0.5,0)),IF($BJ9,IF($BA10&gt;$BA12,-0.5,IF($BA10&lt;$BA12,0.5,0)),IF($BL9,IF($BC10&gt;$BC12,-0.5,IF($BC10&lt;$BC12,0.5,0)),0)))</f>
        <v>0</v>
      </c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</row>
    <row r="11" spans="1:100" ht="9.9499999999999993" customHeight="1">
      <c r="A11" s="80"/>
      <c r="B11" s="69">
        <f>IF(H11=0,"",IF(H11='Résultats officiels'!H11,1,""))</f>
        <v>1</v>
      </c>
      <c r="C11" s="70" t="str">
        <f>IF(H11=0,"",IF(AND(H11='Résultats officiels'!H11,H!E11='Résultats officiels'!E11,'Résultats officiels'!F11=H!F11),1,""))</f>
        <v/>
      </c>
      <c r="D11" s="68" t="str">
        <f>G9</f>
        <v>Uruguay</v>
      </c>
      <c r="E11" s="217">
        <v>2</v>
      </c>
      <c r="F11" s="217">
        <v>1</v>
      </c>
      <c r="G11" s="73" t="str">
        <f>G8</f>
        <v>Arabie Saoudite</v>
      </c>
      <c r="H11" s="95">
        <f t="shared" si="0"/>
        <v>1</v>
      </c>
      <c r="I11" s="106">
        <f>AI11</f>
        <v>3</v>
      </c>
      <c r="J11" s="68" t="str">
        <f>INDEX(AM9:AM12,MATCH(AK11,$AL9:$AL12,0))</f>
        <v>Egypte</v>
      </c>
      <c r="K11" s="111">
        <f>INDEX(AN9:AN12,MATCH(AK11,$AL9:$AL12,0))</f>
        <v>4</v>
      </c>
      <c r="L11" s="112">
        <f>INDEX(AO9:AO12,MATCH(AK11,$AL9:$AL12,0))</f>
        <v>3</v>
      </c>
      <c r="M11" s="111">
        <f>INDEX(AP9:AP12,MATCH(AK11,$AL9:$AL12,0))</f>
        <v>3</v>
      </c>
      <c r="N11" s="113">
        <f>INDEX(AQ9:AQ12,MATCH(AK11,$AL9:$AL12,0))</f>
        <v>0</v>
      </c>
      <c r="O11" s="293"/>
      <c r="P11" s="293"/>
      <c r="Q11" s="97" t="str">
        <f>IF(AND('Résultats officiels'!O10&gt;0,U11='Résultats officiels'!U11),"E",IF(AND('Résultats officiels'!O14&gt;0,'Résultats officiels'!U14=H!U11),"E",""))</f>
        <v/>
      </c>
      <c r="R11" s="98" t="str">
        <f>IF('Résultats officiels'!O14=0,"",IF(AND(U10='Résultats officiels'!U15,'Résultats officiels'!U14=H!U11),"A",""))</f>
        <v/>
      </c>
      <c r="S11" s="286" t="str">
        <f>IF(Y11=0,"",IF(Y11='Résultats officiels'!Y11,1,""))</f>
        <v/>
      </c>
      <c r="T11" s="310"/>
      <c r="U11" s="99" t="str">
        <f>IF(OR(I35&lt;3,I34&lt;2),"D2",T(J34))</f>
        <v>Islande</v>
      </c>
      <c r="V11" s="219">
        <v>1</v>
      </c>
      <c r="W11" s="12"/>
      <c r="X11" s="95"/>
      <c r="Y11" s="312"/>
      <c r="Z11" s="312"/>
      <c r="AA11" s="312"/>
      <c r="AB11" s="95"/>
      <c r="AC11" s="95"/>
      <c r="AD11" s="80"/>
      <c r="AE11" s="80"/>
      <c r="AF11" s="1"/>
      <c r="AG11" s="1"/>
      <c r="AH11" s="1"/>
      <c r="AI11" s="17">
        <f>IF(ROUND(AK11,0)=ROUND(AK10,0),AI10,3)</f>
        <v>3</v>
      </c>
      <c r="AJ11" s="18">
        <f>ROUND(AK11,0)</f>
        <v>3</v>
      </c>
      <c r="AK11" s="19">
        <f>MIN(MAX(AL9:AL11),MAX(AL9,AL10,AL12),MAX(AL9,AL11,AL12),MAX(AL10:AL12))</f>
        <v>2.97</v>
      </c>
      <c r="AL11" s="28">
        <f>SUM(BD11:BG11)+2.47</f>
        <v>2.97</v>
      </c>
      <c r="AM11" s="21" t="str">
        <f>D9</f>
        <v>Egypte</v>
      </c>
      <c r="AN11" s="22">
        <f>SUM(AR11:AU11)</f>
        <v>4</v>
      </c>
      <c r="AO11" s="23">
        <f>E9+F10+F13</f>
        <v>3</v>
      </c>
      <c r="AP11" s="22">
        <f>F9+E10+E13</f>
        <v>3</v>
      </c>
      <c r="AQ11" s="24">
        <f>AO11-AP11</f>
        <v>0</v>
      </c>
      <c r="AR11" s="22">
        <f>IF(ISBLANK(F10),0,IF(AT9=3,0,IF(AT9=1,1,3)))</f>
        <v>0</v>
      </c>
      <c r="AS11" s="22">
        <f>IF(ISBLANK(F13),0,IF(F13&gt;E13,3,IF(F13=E13,1,0)))</f>
        <v>3</v>
      </c>
      <c r="AT11" s="22" t="s">
        <v>73</v>
      </c>
      <c r="AU11" s="22">
        <f>IF(ISBLANK(E9),0,IF(E9&gt;F9,3,IF(E9=F9,1,0)))</f>
        <v>1</v>
      </c>
      <c r="AV11" s="23" t="b">
        <f>10*(AQ9-AQ11)+AO9-AO11&lt;0</f>
        <v>0</v>
      </c>
      <c r="AW11" s="22" t="b">
        <f>10*(AQ10-AQ11)+AO10-AO11&lt;0</f>
        <v>1</v>
      </c>
      <c r="AX11" s="22" t="s">
        <v>73</v>
      </c>
      <c r="AY11" s="24" t="b">
        <f>10*(AQ11-AQ12)+AO11-AO12&gt;0</f>
        <v>0</v>
      </c>
      <c r="AZ11" s="23">
        <f>10000*(AR11+AS11)+(F10-E10+F13-E13)*100+(F10+F13)</f>
        <v>30002</v>
      </c>
      <c r="BA11" s="22" t="s">
        <v>73</v>
      </c>
      <c r="BB11" s="22">
        <f>10000*(AR11+AU11)+(E9-F9+F10-E10)*100+(E9+F10)</f>
        <v>9902</v>
      </c>
      <c r="BC11" s="24">
        <f>10000*(AS11+AU11)+(E9-F9+F13-E13)*100+(E9+F13)</f>
        <v>40102</v>
      </c>
      <c r="BD11" s="29">
        <f>-BF9</f>
        <v>0.5</v>
      </c>
      <c r="BE11" s="25">
        <f>-BF10</f>
        <v>-0.5</v>
      </c>
      <c r="BF11" s="25" t="s">
        <v>73</v>
      </c>
      <c r="BG11" s="26">
        <f>IF($AN11&gt;$AN12,-0.5,IF($AN12&gt;$AN11,0.5,IF(AY11,-0.5,IF(AX12,0.5,BW11))))</f>
        <v>0.5</v>
      </c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23"/>
      <c r="BU11" s="22"/>
      <c r="BV11" s="22" t="s">
        <v>73</v>
      </c>
      <c r="BW11" s="24">
        <f>IF($BR9,IF(F9-E9&lt;0,-0.5,IF(E9-F9&lt;0,0.5,0)),IF($BK9,IF($BB11&gt;$BB12,-0.5,IF($BB11&lt;$BB12,0.5,0)),IF($BL9,IF($BC11&gt;$BC12,-0.5,IF($BC11&lt;$BC12,0.5,0)),0)))</f>
        <v>0</v>
      </c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</row>
    <row r="12" spans="1:100" ht="9.9499999999999993" customHeight="1">
      <c r="A12" s="80"/>
      <c r="B12" s="69" t="str">
        <f>IF(H12=0,"",IF(H12='Résultats officiels'!H12,1,""))</f>
        <v/>
      </c>
      <c r="C12" s="70" t="str">
        <f>IF(H12=0,"",IF(AND(H12='Résultats officiels'!H12,H!E12='Résultats officiels'!E12,'Résultats officiels'!F12=H!F12),1,""))</f>
        <v/>
      </c>
      <c r="D12" s="68" t="str">
        <f>G9</f>
        <v>Uruguay</v>
      </c>
      <c r="E12" s="217">
        <v>2</v>
      </c>
      <c r="F12" s="217">
        <v>2</v>
      </c>
      <c r="G12" s="73" t="str">
        <f>D8</f>
        <v>Russie</v>
      </c>
      <c r="H12" s="95">
        <f t="shared" si="0"/>
        <v>3</v>
      </c>
      <c r="I12" s="114">
        <f>AI12</f>
        <v>4</v>
      </c>
      <c r="J12" s="71" t="str">
        <f>INDEX(AM9:AM12,MATCH(AK12,$AL9:$AL12,0))</f>
        <v>Arabie Saoudite</v>
      </c>
      <c r="K12" s="115">
        <f>INDEX(AN9:AN12,MATCH(AK12,$AL9:$AL12,0))</f>
        <v>0</v>
      </c>
      <c r="L12" s="116">
        <f>INDEX(AO9:AO12,MATCH(AK12,$AL9:$AL12,0))</f>
        <v>1</v>
      </c>
      <c r="M12" s="115">
        <f>INDEX(AP9:AP12,MATCH(AK12,$AL9:$AL12,0))</f>
        <v>5</v>
      </c>
      <c r="N12" s="117">
        <f>INDEX(AQ9:AQ12,MATCH(AK12,$AL9:$AL12,0))</f>
        <v>-4</v>
      </c>
      <c r="O12" s="293">
        <f t="shared" ref="O12" si="1">IF(AND(R12="",R13=""),0,IF(V12="",0,IF(V13="",0,IF(AND(R12="A",V12&gt;V13),1,IF(AND(R12="A",V12&lt;V13),2,IF(AND(R12="A",V12=V13,W12&gt;W13),1,IF(AND(R12="A",V12=V13,W12&lt;W13),2,IF(AND(R13="A",V12&gt;V13),2,IF(AND(R13="A",V12&lt;V13),1,IF(AND(R13="A",V12=V13,W12&gt;W13),2,IF(AND(R13="A",V12=V13,W12&lt;W13),1)))))))))))</f>
        <v>0</v>
      </c>
      <c r="P12" s="293"/>
      <c r="Q12" s="97" t="str">
        <f>IF(AND('Résultats officiels'!O12&gt;0,U12='Résultats officiels'!U12),"E",IF(AND('Résultats officiels'!O8&gt;0,'Résultats officiels'!U9=H!U12),"E",""))</f>
        <v>E</v>
      </c>
      <c r="R12" s="98" t="str">
        <f>IF('Résultats officiels'!O12=0,"",IF(AND(U12='Résultats officiels'!U12,'Résultats officiels'!U13=H!U13),"A",""))</f>
        <v/>
      </c>
      <c r="S12" s="286" t="str">
        <f>IF(O12=0,"",IF(AND(R12="A",O12='Résultats officiels'!O12),1,IF(AND(H!R13="A",H!O12='Résultats officiels'!O8),1,"")))</f>
        <v/>
      </c>
      <c r="T12" s="308" t="str">
        <f>IF(O12=0,"",IF(AND(R12="A",O12='Résultats officiels'!O12,V12='Résultats officiels'!V12,'Résultats officiels'!V13=H!V13),1,IF(AND(H!R13="A",H!O12='Résultats officiels'!O8,H!V12='Résultats officiels'!V9,'Résultats officiels'!V8=H!V13),1,"")))</f>
        <v/>
      </c>
      <c r="U12" s="99" t="str">
        <f>IF(OR(I18&lt;2),"B1",T(J17))</f>
        <v>Espagne</v>
      </c>
      <c r="V12" s="218">
        <v>1</v>
      </c>
      <c r="W12" s="12">
        <v>3</v>
      </c>
      <c r="X12" s="95"/>
      <c r="Y12" s="312"/>
      <c r="Z12" s="312"/>
      <c r="AA12" s="312"/>
      <c r="AB12" s="95"/>
      <c r="AC12" s="95"/>
      <c r="AD12" s="80"/>
      <c r="AE12" s="80"/>
      <c r="AF12" s="1"/>
      <c r="AG12" s="1"/>
      <c r="AH12" s="1"/>
      <c r="AI12" s="17">
        <f>IF(ROUND(AK12,0)=ROUND(AK11,0),AI11,4)</f>
        <v>4</v>
      </c>
      <c r="AJ12" s="18">
        <f>ROUND(AK12,0)</f>
        <v>4</v>
      </c>
      <c r="AK12" s="19">
        <f>MAX(AL9:AL12)</f>
        <v>3.96</v>
      </c>
      <c r="AL12" s="30">
        <f>SUM(BD12:BG12)+2.48</f>
        <v>1.98</v>
      </c>
      <c r="AM12" s="31" t="str">
        <f>G9</f>
        <v>Uruguay</v>
      </c>
      <c r="AN12" s="27">
        <f>SUM(AR12:AU12)</f>
        <v>5</v>
      </c>
      <c r="AO12" s="32">
        <f>F9+E11+E12</f>
        <v>5</v>
      </c>
      <c r="AP12" s="27">
        <f>E9+F11+F12</f>
        <v>4</v>
      </c>
      <c r="AQ12" s="33">
        <f>AO12-AP12</f>
        <v>1</v>
      </c>
      <c r="AR12" s="27">
        <f>IF(ISBLANK(E12),0,IF(AU9=3,0,IF(AU9=1,1,3)))</f>
        <v>1</v>
      </c>
      <c r="AS12" s="27">
        <f>IF(ISBLANK(E11),0,IF(AU10=3,0,IF(AU10=1,1,3)))</f>
        <v>3</v>
      </c>
      <c r="AT12" s="27">
        <f>IF(ISBLANK(F9),0,IF(AU11=3,0,IF(AU11=1,1,3)))</f>
        <v>1</v>
      </c>
      <c r="AU12" s="27" t="s">
        <v>73</v>
      </c>
      <c r="AV12" s="32" t="b">
        <f>10*(AQ9-AQ12)+AO9-AO12&lt;0</f>
        <v>0</v>
      </c>
      <c r="AW12" s="27" t="b">
        <f>10*(AQ10-AQ12)+AO10-AO12&lt;0</f>
        <v>1</v>
      </c>
      <c r="AX12" s="27" t="b">
        <f>10*(AQ11-AQ12)+AO11-AO12&lt;0</f>
        <v>1</v>
      </c>
      <c r="AY12" s="33" t="s">
        <v>73</v>
      </c>
      <c r="AZ12" s="32" t="s">
        <v>73</v>
      </c>
      <c r="BA12" s="27">
        <f>10000*(AR12+AS12)+(E12-F12+E11-F11)*100+(E12+E11)</f>
        <v>40104</v>
      </c>
      <c r="BB12" s="27">
        <f>10000*(AR12+AT12)+(F9-E9+E12-F12)*100+(F9+E12)</f>
        <v>20003</v>
      </c>
      <c r="BC12" s="33">
        <f>10000*(AS12+AT12)+(E11-F11+F9-E9)*100+(E11+F9)</f>
        <v>40103</v>
      </c>
      <c r="BD12" s="34">
        <f>-BG9</f>
        <v>0.5</v>
      </c>
      <c r="BE12" s="35">
        <f>-BG10</f>
        <v>-0.5</v>
      </c>
      <c r="BF12" s="35">
        <f>-BG11</f>
        <v>-0.5</v>
      </c>
      <c r="BG12" s="33" t="s">
        <v>73</v>
      </c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32"/>
      <c r="BU12" s="27"/>
      <c r="BV12" s="27"/>
      <c r="BW12" s="33" t="s">
        <v>73</v>
      </c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</row>
    <row r="13" spans="1:100" ht="9.9499999999999993" customHeight="1">
      <c r="A13" s="80"/>
      <c r="B13" s="69" t="str">
        <f>IF(H13=0,"",IF(H13='Résultats officiels'!H13,1,""))</f>
        <v/>
      </c>
      <c r="C13" s="70" t="str">
        <f>IF(H13=0,"",IF(AND(H13='Résultats officiels'!H13,H!E13='Résultats officiels'!E13,'Résultats officiels'!F13=H!F13),1,""))</f>
        <v/>
      </c>
      <c r="D13" s="71" t="str">
        <f>G8</f>
        <v>Arabie Saoudite</v>
      </c>
      <c r="E13" s="217">
        <v>0</v>
      </c>
      <c r="F13" s="217">
        <v>1</v>
      </c>
      <c r="G13" s="74" t="str">
        <f>D9</f>
        <v>Egypte</v>
      </c>
      <c r="H13" s="95">
        <f t="shared" si="0"/>
        <v>2</v>
      </c>
      <c r="I13" s="118"/>
      <c r="J13" s="119" t="str">
        <f>IF(OR(I11&lt;3,I10&lt;2),"TIRAGE AU SORT !!!"," ")</f>
        <v xml:space="preserve"> </v>
      </c>
      <c r="K13" s="171"/>
      <c r="L13" s="171"/>
      <c r="M13" s="171"/>
      <c r="N13" s="171"/>
      <c r="O13" s="293"/>
      <c r="P13" s="293"/>
      <c r="Q13" s="97" t="str">
        <f>IF(AND('Résultats officiels'!O12&gt;0,U13='Résultats officiels'!U13),"E",IF(AND('Résultats officiels'!O8&gt;0,'Résultats officiels'!U8=H!U13),"E",""))</f>
        <v>E</v>
      </c>
      <c r="R13" s="98" t="str">
        <f>IF('Résultats officiels'!O8=0,"",IF(AND(U12='Résultats officiels'!U9,'Résultats officiels'!U8=H!U13),"A",""))</f>
        <v/>
      </c>
      <c r="S13" s="286" t="str">
        <f>IF(Y13=0,"",IF(Y13='Résultats officiels'!Y13,1,""))</f>
        <v/>
      </c>
      <c r="T13" s="308"/>
      <c r="U13" s="99" t="str">
        <f>IF(OR(I11&lt;3,I10&lt;2),"A2",T(J10))</f>
        <v>Uruguay</v>
      </c>
      <c r="V13" s="219">
        <v>1</v>
      </c>
      <c r="W13" s="12">
        <v>2</v>
      </c>
      <c r="X13" s="95"/>
      <c r="Y13" s="311"/>
      <c r="Z13" s="311"/>
      <c r="AA13" s="311"/>
      <c r="AB13" s="95"/>
      <c r="AC13" s="95"/>
      <c r="AD13" s="80"/>
      <c r="AE13" s="80"/>
      <c r="AF13" s="1"/>
      <c r="AG13" s="1"/>
      <c r="AH13" s="1"/>
      <c r="AJ13" s="19"/>
      <c r="AK13" s="19"/>
      <c r="AL13" s="19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</row>
    <row r="14" spans="1:100" ht="9.9499999999999993" customHeight="1">
      <c r="A14" s="80"/>
      <c r="B14" s="95"/>
      <c r="C14" s="95"/>
      <c r="D14" s="95"/>
      <c r="E14" s="95"/>
      <c r="F14" s="95"/>
      <c r="G14" s="95"/>
      <c r="H14" s="95"/>
      <c r="I14" s="170"/>
      <c r="J14" s="95"/>
      <c r="K14" s="95"/>
      <c r="L14" s="95"/>
      <c r="M14" s="95"/>
      <c r="N14" s="95"/>
      <c r="O14" s="293">
        <f t="shared" ref="O14" si="2">IF(AND(R14="",R15=""),0,IF(V14="",0,IF(V15="",0,IF(AND(R14="A",V14&gt;V15),1,IF(AND(R14="A",V14&lt;V15),2,IF(AND(R14="A",V14=V15,W14&gt;W15),1,IF(AND(R14="A",V14=V15,W14&lt;W15),2,IF(AND(R15="A",V14&gt;V15),2,IF(AND(R15="A",V14&lt;V15),1,IF(AND(R15="A",V14=V15,W14&gt;W15),2,IF(AND(R15="A",V14=V15,W14&lt;W15),1)))))))))))</f>
        <v>0</v>
      </c>
      <c r="P14" s="293"/>
      <c r="Q14" s="97" t="str">
        <f>IF(AND('Résultats officiels'!O14&gt;0,U14='Résultats officiels'!U14),"E",IF(AND('Résultats officiels'!O10&gt;0,'Résultats officiels'!U11=H!U14),"E",""))</f>
        <v>E</v>
      </c>
      <c r="R14" s="98" t="str">
        <f>IF('Résultats officiels'!O14=0,"",IF(AND(U14='Résultats officiels'!U14,'Résultats officiels'!U15=H!U15),"A",""))</f>
        <v/>
      </c>
      <c r="S14" s="286" t="str">
        <f>IF(O14=0,"",IF(AND(R14="A",O14='Résultats officiels'!O14),1,IF(AND(H!R15="A",H!O14='Résultats officiels'!O10),1,"")))</f>
        <v/>
      </c>
      <c r="T14" s="308" t="str">
        <f>IF(O14=0,"",IF(AND(R14="A",O14='Résultats officiels'!O14,V14='Résultats officiels'!V14,'Résultats officiels'!V15=H!V15),1,IF(AND(H!R15="A",H!O14='Résultats officiels'!O10,H!V14='Résultats officiels'!V11,'Résultats officiels'!V10=H!V15),1,"")))</f>
        <v/>
      </c>
      <c r="U14" s="99" t="str">
        <f>IF(OR(I34&lt;2),"D1",T(J33))</f>
        <v>Argentine</v>
      </c>
      <c r="V14" s="218">
        <v>1</v>
      </c>
      <c r="W14" s="12">
        <v>2</v>
      </c>
      <c r="X14" s="95"/>
      <c r="Y14" s="311"/>
      <c r="Z14" s="311"/>
      <c r="AA14" s="311"/>
      <c r="AB14" s="95"/>
      <c r="AC14" s="95"/>
      <c r="AD14" s="80"/>
      <c r="AE14" s="80"/>
      <c r="AF14" s="36"/>
      <c r="AG14" s="36"/>
      <c r="AH14" s="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</row>
    <row r="15" spans="1:100" ht="9.9499999999999993" customHeight="1">
      <c r="A15" s="80"/>
      <c r="B15" s="90" t="s">
        <v>74</v>
      </c>
      <c r="C15" s="91"/>
      <c r="D15" s="92"/>
      <c r="E15" s="93"/>
      <c r="F15" s="93"/>
      <c r="G15" s="94"/>
      <c r="H15" s="95"/>
      <c r="I15" s="170"/>
      <c r="J15" s="95"/>
      <c r="K15" s="95"/>
      <c r="L15" s="95"/>
      <c r="M15" s="95"/>
      <c r="N15" s="95"/>
      <c r="O15" s="293"/>
      <c r="P15" s="293"/>
      <c r="Q15" s="97" t="str">
        <f>IF(AND('Résultats officiels'!O14&gt;0,U15='Résultats officiels'!U15),"E",IF(AND('Résultats officiels'!O10&gt;0,'Résultats officiels'!U10=H!U15),"E",""))</f>
        <v/>
      </c>
      <c r="R15" s="98" t="str">
        <f>IF('Résultats officiels'!O10=0,"",IF(AND(U15='Résultats officiels'!U10,'Résultats officiels'!U11=H!U14),"A",""))</f>
        <v/>
      </c>
      <c r="S15" s="286" t="str">
        <f>IF(Y15=0,"",IF(Y15='Résultats officiels'!Y15,1,""))</f>
        <v/>
      </c>
      <c r="T15" s="308"/>
      <c r="U15" s="99" t="str">
        <f>IF(OR(I27&lt;3,I26&lt;2),"C2",T(J26))</f>
        <v>Australie</v>
      </c>
      <c r="V15" s="219">
        <v>1</v>
      </c>
      <c r="W15" s="12">
        <v>3</v>
      </c>
      <c r="X15" s="95"/>
      <c r="Y15" s="311"/>
      <c r="Z15" s="311"/>
      <c r="AA15" s="311"/>
      <c r="AB15" s="95"/>
      <c r="AC15" s="95"/>
      <c r="AD15" s="80"/>
      <c r="AE15" s="80"/>
      <c r="AF15" s="1"/>
      <c r="AG15" s="1"/>
      <c r="AH15" s="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</row>
    <row r="16" spans="1:100" ht="9.9499999999999993" customHeight="1">
      <c r="A16" s="80"/>
      <c r="B16" s="69" t="str">
        <f>IF(H16=0,"",IF(H16='Résultats officiels'!H16,1,""))</f>
        <v/>
      </c>
      <c r="C16" s="75" t="str">
        <f>IF(H16=0,"",IF(AND(H16='Résultats officiels'!H16,H!E16='Résultats officiels'!E16,'Résultats officiels'!F16=H!F16),1,""))</f>
        <v/>
      </c>
      <c r="D16" s="67" t="s">
        <v>124</v>
      </c>
      <c r="E16" s="217">
        <v>2</v>
      </c>
      <c r="F16" s="217">
        <v>2</v>
      </c>
      <c r="G16" s="72" t="s">
        <v>96</v>
      </c>
      <c r="H16" s="95">
        <f t="shared" si="0"/>
        <v>3</v>
      </c>
      <c r="I16" s="170"/>
      <c r="J16" s="90" t="s">
        <v>74</v>
      </c>
      <c r="K16" s="90" t="s">
        <v>38</v>
      </c>
      <c r="L16" s="90" t="s">
        <v>35</v>
      </c>
      <c r="M16" s="90" t="s">
        <v>22</v>
      </c>
      <c r="N16" s="90" t="str">
        <f>"+/-"</f>
        <v>+/-</v>
      </c>
      <c r="O16" s="293">
        <f t="shared" ref="O16" si="3">IF(AND(R16="",R17=""),0,IF(V16="",0,IF(V17="",0,IF(AND(R16="A",V16&gt;V17),1,IF(AND(R16="A",V16&lt;V17),2,IF(AND(R16="A",V16=V17,W16&gt;W17),1,IF(AND(R16="A",V16=V17,W16&lt;W17),2,IF(AND(R17="A",V16&gt;V17),2,IF(AND(R17="A",V16&lt;V17),1,IF(AND(R17="A",V16=V17,W16&gt;W17),2,IF(AND(R17="A",V16=V17,W16&lt;W17),1)))))))))))</f>
        <v>1</v>
      </c>
      <c r="P16" s="293"/>
      <c r="Q16" s="97" t="str">
        <f>IF(AND('Résultats officiels'!O16&gt;0,U16='Résultats officiels'!U16),"E",IF(AND('Résultats officiels'!O20&gt;0,'Résultats officiels'!U21=H!U16),"E",""))</f>
        <v>E</v>
      </c>
      <c r="R16" s="98" t="str">
        <f>IF('Résultats officiels'!O16=0,"",IF(AND(U16='Résultats officiels'!U16,'Résultats officiels'!U17=H!U17),"A",""))</f>
        <v>A</v>
      </c>
      <c r="S16" s="286">
        <f>IF(O16=0,"",IF(AND(R16="A",O16='Résultats officiels'!O16),1,IF(AND(H!R17="A",H!O16='Résultats officiels'!O20),1,"")))</f>
        <v>1</v>
      </c>
      <c r="T16" s="308" t="str">
        <f>IF(O16=0,"",IF(AND(R16="A",O16='Résultats officiels'!O16,V16='Résultats officiels'!V16,'Résultats officiels'!V17=H!V17),1,IF(AND(H!R17="A",H!O16='Résultats officiels'!O20,H!V16='Résultats officiels'!V21,'Résultats officiels'!V20=H!V17),1,"")))</f>
        <v/>
      </c>
      <c r="U16" s="121" t="str">
        <f>IF(OR(I42&lt;2),"E1",T(J41))</f>
        <v>Brésil</v>
      </c>
      <c r="V16" s="218">
        <v>2</v>
      </c>
      <c r="W16" s="12"/>
      <c r="X16" s="95"/>
      <c r="Y16" s="311"/>
      <c r="Z16" s="311"/>
      <c r="AA16" s="311"/>
      <c r="AB16" s="95"/>
      <c r="AC16" s="95"/>
      <c r="AD16" s="80"/>
      <c r="AE16" s="80"/>
      <c r="AF16" s="1"/>
      <c r="AG16" s="1"/>
      <c r="AH16" s="1"/>
      <c r="AL16" s="13" t="s">
        <v>39</v>
      </c>
      <c r="AM16" s="14" t="s">
        <v>40</v>
      </c>
      <c r="AN16" s="15" t="s">
        <v>38</v>
      </c>
      <c r="AO16" s="13" t="s">
        <v>41</v>
      </c>
      <c r="AP16" s="15" t="s">
        <v>42</v>
      </c>
      <c r="AQ16" s="16" t="s">
        <v>43</v>
      </c>
      <c r="AR16" s="15" t="s">
        <v>44</v>
      </c>
      <c r="AS16" s="15" t="s">
        <v>45</v>
      </c>
      <c r="AT16" s="15" t="s">
        <v>46</v>
      </c>
      <c r="AU16" s="15" t="s">
        <v>47</v>
      </c>
      <c r="AV16" s="13" t="s">
        <v>48</v>
      </c>
      <c r="AW16" s="15" t="s">
        <v>49</v>
      </c>
      <c r="AX16" s="15" t="s">
        <v>50</v>
      </c>
      <c r="AY16" s="16" t="s">
        <v>51</v>
      </c>
      <c r="AZ16" s="13" t="s">
        <v>52</v>
      </c>
      <c r="BA16" s="15" t="s">
        <v>53</v>
      </c>
      <c r="BB16" s="15" t="s">
        <v>54</v>
      </c>
      <c r="BC16" s="16" t="s">
        <v>55</v>
      </c>
      <c r="BD16" s="13" t="s">
        <v>56</v>
      </c>
      <c r="BE16" s="15" t="s">
        <v>57</v>
      </c>
      <c r="BF16" s="15" t="s">
        <v>58</v>
      </c>
      <c r="BG16" s="16" t="s">
        <v>59</v>
      </c>
      <c r="BH16" s="13" t="s">
        <v>60</v>
      </c>
      <c r="BI16" s="15" t="s">
        <v>52</v>
      </c>
      <c r="BJ16" s="15" t="s">
        <v>53</v>
      </c>
      <c r="BK16" s="15" t="s">
        <v>54</v>
      </c>
      <c r="BL16" s="15" t="s">
        <v>55</v>
      </c>
      <c r="BM16" s="15" t="s">
        <v>61</v>
      </c>
      <c r="BN16" s="15" t="s">
        <v>62</v>
      </c>
      <c r="BO16" s="15" t="s">
        <v>63</v>
      </c>
      <c r="BP16" s="15" t="s">
        <v>64</v>
      </c>
      <c r="BQ16" s="15" t="s">
        <v>65</v>
      </c>
      <c r="BR16" s="15" t="s">
        <v>66</v>
      </c>
      <c r="BS16" s="16" t="s">
        <v>67</v>
      </c>
      <c r="BT16" s="13" t="s">
        <v>68</v>
      </c>
      <c r="BU16" s="15" t="s">
        <v>69</v>
      </c>
      <c r="BV16" s="15" t="s">
        <v>70</v>
      </c>
      <c r="BW16" s="16" t="s">
        <v>71</v>
      </c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</row>
    <row r="17" spans="1:100" ht="9.9499999999999993" customHeight="1">
      <c r="A17" s="80"/>
      <c r="B17" s="69" t="str">
        <f>IF(H17=0,"",IF(H17='Résultats officiels'!H17,1,""))</f>
        <v/>
      </c>
      <c r="C17" s="75" t="str">
        <f>IF(H17=0,"",IF(AND(H17='Résultats officiels'!H17,H!E17='Résultats officiels'!E17,'Résultats officiels'!F17=H!F17),1,""))</f>
        <v/>
      </c>
      <c r="D17" s="68" t="s">
        <v>101</v>
      </c>
      <c r="E17" s="217">
        <v>2</v>
      </c>
      <c r="F17" s="217">
        <v>3</v>
      </c>
      <c r="G17" s="73" t="s">
        <v>75</v>
      </c>
      <c r="H17" s="95">
        <f t="shared" si="0"/>
        <v>2</v>
      </c>
      <c r="I17" s="101">
        <f>AI17</f>
        <v>1</v>
      </c>
      <c r="J17" s="122" t="str">
        <f>INDEX(AM17:AM20,MATCH(AK17,$AL17:$AL20,0))</f>
        <v>Espagne</v>
      </c>
      <c r="K17" s="103">
        <f>INDEX(AN17:AN20,MATCH(AK17,$AL17:$AL20,0))</f>
        <v>7</v>
      </c>
      <c r="L17" s="104">
        <f>INDEX(AO17:AO20,MATCH(AK17,$AL17:$AL20,0))</f>
        <v>6</v>
      </c>
      <c r="M17" s="103">
        <f>INDEX(AP17:AP20,MATCH(AK17,$AL17:$AL20,0))</f>
        <v>4</v>
      </c>
      <c r="N17" s="123">
        <f>INDEX(AQ17:AQ20,MATCH(AK17,$AL17:$AL20,0))</f>
        <v>2</v>
      </c>
      <c r="O17" s="293"/>
      <c r="P17" s="293"/>
      <c r="Q17" s="97" t="str">
        <f>IF(AND('Résultats officiels'!O16&gt;0,U17='Résultats officiels'!U17),"E",IF(AND('Résultats officiels'!O20&gt;0,'Résultats officiels'!U20=H!U17),"E",""))</f>
        <v>E</v>
      </c>
      <c r="R17" s="98" t="str">
        <f>IF('Résultats officiels'!O20=0,"",IF(AND(U16='Résultats officiels'!U21,'Résultats officiels'!U20=H!U17),"A",""))</f>
        <v/>
      </c>
      <c r="S17" s="286" t="str">
        <f>IF(Y17=0,"",IF(Y17='Résultats officiels'!Y17,1,""))</f>
        <v/>
      </c>
      <c r="T17" s="308"/>
      <c r="U17" s="121" t="str">
        <f>IF(OR(I51&lt;3,I50&lt;2),"F2",T(J50))</f>
        <v>Mexique</v>
      </c>
      <c r="V17" s="219">
        <v>1</v>
      </c>
      <c r="W17" s="12"/>
      <c r="X17" s="95"/>
      <c r="Y17" s="311"/>
      <c r="Z17" s="311"/>
      <c r="AA17" s="311"/>
      <c r="AB17" s="95"/>
      <c r="AC17" s="95"/>
      <c r="AD17" s="80"/>
      <c r="AE17" s="80"/>
      <c r="AF17" s="1"/>
      <c r="AG17" s="1"/>
      <c r="AH17" s="1"/>
      <c r="AI17" s="17">
        <v>1</v>
      </c>
      <c r="AJ17" s="18">
        <f>ROUND(AK17,0)</f>
        <v>1</v>
      </c>
      <c r="AK17" s="19">
        <f>MIN(AL17:AL20)</f>
        <v>0.98</v>
      </c>
      <c r="AL17" s="20">
        <f>SUM(BD17:BG17)+2.45</f>
        <v>2.95</v>
      </c>
      <c r="AM17" s="21" t="str">
        <f>D16</f>
        <v>Maroc</v>
      </c>
      <c r="AN17" s="22">
        <f>SUM(AR17:AU17)</f>
        <v>2</v>
      </c>
      <c r="AO17" s="23">
        <f>E16+E18+F20</f>
        <v>4</v>
      </c>
      <c r="AP17" s="22">
        <f>F16+F18+E20</f>
        <v>5</v>
      </c>
      <c r="AQ17" s="24">
        <f>AO17-AP17</f>
        <v>-1</v>
      </c>
      <c r="AR17" s="22" t="s">
        <v>73</v>
      </c>
      <c r="AS17" s="22">
        <f>IF(ISBLANK(E16),0,IF(E16&gt;F16,3,IF(E16=F16,1,0)))</f>
        <v>1</v>
      </c>
      <c r="AT17" s="22">
        <f>IF(ISBLANK(E18),0,IF(E18&gt;F18,3,IF(E18=F18,1,0)))</f>
        <v>0</v>
      </c>
      <c r="AU17" s="22">
        <f>IF(ISBLANK(F20),0,IF(F20&gt;E20,3,IF(F20=E20,1,0)))</f>
        <v>1</v>
      </c>
      <c r="AV17" s="23" t="s">
        <v>73</v>
      </c>
      <c r="AW17" s="22" t="b">
        <f>(10*(AQ17-AQ18)+AO17-AO18&gt;0)</f>
        <v>1</v>
      </c>
      <c r="AX17" s="22" t="b">
        <f>10*(AQ17-AQ19)+AO17-AO19&gt;0</f>
        <v>0</v>
      </c>
      <c r="AY17" s="24" t="b">
        <f>10*(AQ17-AQ20)+AO17-AO20&gt;0</f>
        <v>0</v>
      </c>
      <c r="AZ17" s="23">
        <f>10000*(AS17+AT17)+(E18-F18+E16-F16)*100+(E18+E16)</f>
        <v>9903</v>
      </c>
      <c r="BA17" s="22">
        <f>10000*(AS17+AU17)+(E16-F16+F20-E20)*100+(E16+F20)</f>
        <v>20003</v>
      </c>
      <c r="BB17" s="22">
        <f>10000*(AT17+AU17)+(F20-E20+E18-F18)*100+(F20+E18)</f>
        <v>9902</v>
      </c>
      <c r="BC17" s="24" t="s">
        <v>73</v>
      </c>
      <c r="BD17" s="23" t="s">
        <v>73</v>
      </c>
      <c r="BE17" s="25">
        <f>IF($AN17&gt;$AN18,-0.5,IF($AN18&gt;$AN17,0.5,IF(AW17,-0.5,IF(AV18,0.5,BU17))))</f>
        <v>-0.5</v>
      </c>
      <c r="BF17" s="25">
        <f>IF($AN17&gt;$AN19,-0.5,IF($AN19&gt;$AN17,0.5,IF(AX17,-0.5,IF(AV19,0.5,BV17))))</f>
        <v>0.5</v>
      </c>
      <c r="BG17" s="26">
        <f>IF($AN17&gt;$AN20,-0.5,IF($AN20&gt;$AN17,0.5,IF(AY17,-0.5,IF(AV20,0.5,BW17))))</f>
        <v>0.5</v>
      </c>
      <c r="BH17" s="27" t="b">
        <f>AND(AND(AN17=AN18,AN18=AN19,AN19=AN20),AND(AO17=AO18,AO18=AO19,AO19=AO20),AND(AP17=AP18,AP18=AP19,AP19=AP20))</f>
        <v>0</v>
      </c>
      <c r="BI17" s="27" t="b">
        <f>AND(NOT(BH17),AN17=AN18,AN17=AN19,AO17=AO18,AO17=AO19,AP17=AP18,AP17=AP19)</f>
        <v>0</v>
      </c>
      <c r="BJ17" s="27" t="b">
        <f>AND(NOT(BH17),AN17=AN18,AN17=AN20,AO17=AO18,AO17=AO20,AP17=AP18,AP17=AP20)</f>
        <v>0</v>
      </c>
      <c r="BK17" s="27" t="b">
        <f>AND(NOT(BH17),AN17=AN19,AN17=AN20,AO17=AO19,AO17=AO20,AP17=AP19,AP17=AP20)</f>
        <v>0</v>
      </c>
      <c r="BL17" s="27" t="b">
        <f>AND(NOT(BH17),AN18=AN19,AN18=AN20,AO18=AO19,AO18=AO20,AP18=AP19,AP18=AP20)</f>
        <v>0</v>
      </c>
      <c r="BM17" s="27" t="b">
        <f>AND(NOT(BH17),NOT(BI17),NOT(BJ17),AN17=AN18,AO17=AO18,AP17=AP18)</f>
        <v>0</v>
      </c>
      <c r="BN17" s="27" t="b">
        <f>AND(NOT(BH17),NOT(BI17),NOT(BK17),AN17=AN19,AO17=AO19,AP17=AP19)</f>
        <v>0</v>
      </c>
      <c r="BO17" s="27" t="b">
        <f>AND(NOT(BH17),NOT(BJ17),NOT(BK17),AN17=AN20,AO17=AO20,AP17=AP20)</f>
        <v>0</v>
      </c>
      <c r="BP17" s="27" t="b">
        <f>AND(NOT(BH17),NOT(BI17),NOT(BL17),AN18=AN19,AO18=AO19)</f>
        <v>0</v>
      </c>
      <c r="BQ17" s="27" t="b">
        <f>AND(NOT(BH17),NOT(BJ17),NOT(BL17),AN18=AN20,AO18=AO20,AP18=AP20)</f>
        <v>0</v>
      </c>
      <c r="BR17" s="27" t="b">
        <f>AND(NOT(BH17),NOT(BK17),NOT(BL17),AN19=AN20,AO19=AO20,AP19=AP20)</f>
        <v>0</v>
      </c>
      <c r="BS17" s="27" t="b">
        <f t="array" ref="BS17">AND(NOT(BH17:BR17))</f>
        <v>1</v>
      </c>
      <c r="BT17" s="23" t="s">
        <v>73</v>
      </c>
      <c r="BU17" s="22">
        <f>IF($BM17,IF(F16-E16&lt;0,-0.5,IF(E16-F16&lt;0,0.5,0)),IF($BI17,IF($AZ17&gt;$AZ18,-0.5,IF($AZ17&lt;$AZ18,0.5,0)),IF($BJ17,IF($BA17&gt;$BA18,-0.5, IF($BA17&lt;$BA18,0.5,0)),0)))</f>
        <v>0</v>
      </c>
      <c r="BV17" s="22">
        <f>IF($BN17,IF(F18-E18&lt;0,-0.5,IF(E18-F18&lt;0,0.5,0)),IF($BI17,IF($AZ17&gt;$AZ19,-0.5,IF($AZ17&lt;$AZ19,0.5,0)),IF($BK17,IF($BB17&gt;$BB19,-0.5,IF($BB17&lt;$BB19,0.5,0)),0)))</f>
        <v>0</v>
      </c>
      <c r="BW17" s="24">
        <f>IF($BO17,IF(E20-F20&lt;0,-0.5,IF(F20-E20&lt;0,0.5,0)),IF($BJ17,IF($BA17&gt;$BA20,-0.5,IF($BA17&lt;$BA20,0.5,0)),IF($BK17,IF($BB17&gt;$BB20,-0.5, IF($BB17&lt;$BB20,0.5,0)),0)))</f>
        <v>0</v>
      </c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</row>
    <row r="18" spans="1:100" ht="9.9499999999999993" customHeight="1">
      <c r="A18" s="80"/>
      <c r="B18" s="69">
        <f>IF(H18=0,"",IF(H18='Résultats officiels'!H18,1,""))</f>
        <v>1</v>
      </c>
      <c r="C18" s="75" t="str">
        <f>IF(H18=0,"",IF(AND(H18='Résultats officiels'!H18,H!E18='Résultats officiels'!E18,'Résultats officiels'!F18=H!F18),1,""))</f>
        <v/>
      </c>
      <c r="D18" s="68" t="str">
        <f>D16</f>
        <v>Maroc</v>
      </c>
      <c r="E18" s="217">
        <v>1</v>
      </c>
      <c r="F18" s="217">
        <v>2</v>
      </c>
      <c r="G18" s="73" t="str">
        <f>D17</f>
        <v>Portugal</v>
      </c>
      <c r="H18" s="95">
        <f t="shared" si="0"/>
        <v>2</v>
      </c>
      <c r="I18" s="106">
        <f>AI18</f>
        <v>2</v>
      </c>
      <c r="J18" s="124" t="str">
        <f>INDEX(AM17:AM20,MATCH(AK18,$AL17:$AL20,0))</f>
        <v>Portugal</v>
      </c>
      <c r="K18" s="108">
        <f>INDEX(AN17:AN20,MATCH(AK18,$AL17:$AL20,0))</f>
        <v>6</v>
      </c>
      <c r="L18" s="109">
        <f>INDEX(AO17:AO20,MATCH(AK18,$AL17:$AL20,0))</f>
        <v>6</v>
      </c>
      <c r="M18" s="108">
        <f>INDEX(AP17:AP20,MATCH(AK18,$AL17:$AL20,0))</f>
        <v>5</v>
      </c>
      <c r="N18" s="110">
        <f>INDEX(AQ17:AQ20,MATCH(AK18,$AL17:$AL20,0))</f>
        <v>1</v>
      </c>
      <c r="O18" s="293">
        <f t="shared" ref="O18" si="4">IF(AND(R18="",R19=""),0,IF(V18="",0,IF(V19="",0,IF(AND(R18="A",V18&gt;V19),1,IF(AND(R18="A",V18&lt;V19),2,IF(AND(R18="A",V18=V19,W18&gt;W19),1,IF(AND(R18="A",V18=V19,W18&lt;W19),2,IF(AND(R19="A",V18&gt;V19),2,IF(AND(R19="A",V18&lt;V19),1,IF(AND(R19="A",V18=V19,W18&gt;W19),2,IF(AND(R19="A",V18=V19,W18&lt;W19),1)))))))))))</f>
        <v>0</v>
      </c>
      <c r="P18" s="293"/>
      <c r="Q18" s="97" t="str">
        <f>IF(AND('Résultats officiels'!O18&gt;0,U18='Résultats officiels'!U18),"E",IF(AND('Résultats officiels'!O22&gt;0,'Résultats officiels'!U23=H!U18),"E",""))</f>
        <v>E</v>
      </c>
      <c r="R18" s="98" t="str">
        <f>IF('Résultats officiels'!O18=0,"",IF(AND(U18='Résultats officiels'!U18,'Résultats officiels'!U19=H!U19),"A",""))</f>
        <v/>
      </c>
      <c r="S18" s="286" t="str">
        <f>IF(O18=0,"",IF(AND(R18="A",O18='Résultats officiels'!O18),1,IF(AND(H!R19="A",H!O18='Résultats officiels'!O22),1,"")))</f>
        <v/>
      </c>
      <c r="T18" s="308" t="str">
        <f>IF(O18=0,"",IF(AND(R18="A",O18='Résultats officiels'!O18,V18='Résultats officiels'!V18,'Résultats officiels'!V19=H!V19),1,IF(AND(H!R19="A",H!O18='Résultats officiels'!O22,H!V18='Résultats officiels'!V23,'Résultats officiels'!V22=H!V19),1,"")))</f>
        <v/>
      </c>
      <c r="U18" s="121" t="str">
        <f>IF(OR(I58&lt;2),"G1",T(J57))</f>
        <v>Belgique</v>
      </c>
      <c r="V18" s="218">
        <v>1</v>
      </c>
      <c r="W18" s="12">
        <v>4</v>
      </c>
      <c r="X18" s="95"/>
      <c r="Y18" s="311"/>
      <c r="Z18" s="311"/>
      <c r="AA18" s="311"/>
      <c r="AB18" s="95"/>
      <c r="AC18" s="95"/>
      <c r="AD18" s="80"/>
      <c r="AE18" s="80"/>
      <c r="AF18" s="1"/>
      <c r="AG18" s="1"/>
      <c r="AH18" s="1"/>
      <c r="AI18" s="17">
        <f>IF(ROUND(AK18,0)=ROUND(AK17,0),AI17,2)</f>
        <v>2</v>
      </c>
      <c r="AJ18" s="18">
        <f>ROUND(AK18,0)</f>
        <v>2</v>
      </c>
      <c r="AK18" s="19">
        <f>MAX(MIN(AL17:AL19),MIN(AL17,AL18,AL20),MIN(AL17,AL19,AL20),MIN(AL18:AL20))</f>
        <v>1.9700000000000002</v>
      </c>
      <c r="AL18" s="28">
        <f>SUM(BD18:BG18)+2.46</f>
        <v>3.96</v>
      </c>
      <c r="AM18" s="21" t="str">
        <f>G16</f>
        <v>Iran</v>
      </c>
      <c r="AN18" s="22">
        <f>SUM(AR18:AU18)</f>
        <v>1</v>
      </c>
      <c r="AO18" s="23">
        <f>F16+F19+E21</f>
        <v>4</v>
      </c>
      <c r="AP18" s="22">
        <f>E16+E19+F21</f>
        <v>6</v>
      </c>
      <c r="AQ18" s="24">
        <f>AO18-AP18</f>
        <v>-2</v>
      </c>
      <c r="AR18" s="22">
        <f>IF(ISBLANK(F16),0,IF(AS17=3,0,IF(AS17=1,1,3)))</f>
        <v>1</v>
      </c>
      <c r="AS18" s="22" t="s">
        <v>73</v>
      </c>
      <c r="AT18" s="22">
        <f>IF(ISBLANK(E21),0,IF(AS19=3,0,IF(AS19=1,1,3)))</f>
        <v>0</v>
      </c>
      <c r="AU18" s="22">
        <f>IF(ISBLANK(F19),0,IF(F19&gt;E19,3,IF(F19=E19,1,0)))</f>
        <v>0</v>
      </c>
      <c r="AV18" s="23" t="b">
        <f>(10*(AQ17-AQ18)+AO17-AO18&lt;0)</f>
        <v>0</v>
      </c>
      <c r="AW18" s="22" t="s">
        <v>73</v>
      </c>
      <c r="AX18" s="22" t="b">
        <f>10*(AQ18-AQ19)+AO18-AO19&gt;0</f>
        <v>0</v>
      </c>
      <c r="AY18" s="24" t="b">
        <f>10*(AQ18-AQ20)+AO18-AO20&gt;0</f>
        <v>0</v>
      </c>
      <c r="AZ18" s="23">
        <f>10000*(AR18+AT18)+(F16-E16+E21-F21)*100+(F16+E21)</f>
        <v>9903</v>
      </c>
      <c r="BA18" s="22">
        <f>10000*(AR18+AU18)+(F16-E16+F19-E19)*100+(F16+F19)</f>
        <v>9903</v>
      </c>
      <c r="BB18" s="22" t="s">
        <v>73</v>
      </c>
      <c r="BC18" s="24">
        <f>10000*(AT18+AU18)+(F19-E19+E21-F21)*100+(F19+E21)</f>
        <v>-198</v>
      </c>
      <c r="BD18" s="29">
        <f>-BE17</f>
        <v>0.5</v>
      </c>
      <c r="BE18" s="22" t="s">
        <v>73</v>
      </c>
      <c r="BF18" s="25">
        <f>IF($AN18&gt;$AN19,-0.5,IF($AN19&gt;$AN18,0.5,IF(AX18,-0.5,IF(AW19,0.5,BV18))))</f>
        <v>0.5</v>
      </c>
      <c r="BG18" s="26">
        <f>IF($AN18&gt;$AN20,-0.5,IF($AN20&gt;$AN18,0.5,IF(AY18,-0.5,IF(AW20,0.5,BW18))))</f>
        <v>0.5</v>
      </c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23"/>
      <c r="BU18" s="22" t="s">
        <v>73</v>
      </c>
      <c r="BV18" s="22">
        <f>IF($BP17,IF(F21-E21&lt;0,-0.5,IF(E21-F21&lt;0,0.5,0)),IF($BI17,IF($AZ18&gt;$AZ19,-0.5,IF($AZ18&lt;$AZ19,0.5,0)),IF($BL17,IF($BC18&gt;$BC19,-0.5,IF($BC18&lt;$BC19,0.5,0)),0)))</f>
        <v>0</v>
      </c>
      <c r="BW18" s="24">
        <f>IF($BQ17,IF(E19-F19&lt;0,-0.5,IF(F19-E19&lt;0,0.5,0)),IF($BJ17,IF($BA18&gt;$BA20,-0.5,IF($BA18&lt;$BA20,0.5,0)),IF($BL17,IF($BC18&gt;$BC20,-0.5,IF($BC18&lt;$BC20,0.5,0)),0)))</f>
        <v>0</v>
      </c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</row>
    <row r="19" spans="1:100" ht="9.9499999999999993" customHeight="1">
      <c r="A19" s="80"/>
      <c r="B19" s="69">
        <f>IF(H19=0,"",IF(H19='Résultats officiels'!H19,1,""))</f>
        <v>1</v>
      </c>
      <c r="C19" s="75" t="str">
        <f>IF(H19=0,"",IF(AND(H19='Résultats officiels'!H19,H!E19='Résultats officiels'!E19,'Résultats officiels'!F19=H!F19),1,""))</f>
        <v/>
      </c>
      <c r="D19" s="68" t="str">
        <f>G17</f>
        <v>Espagne</v>
      </c>
      <c r="E19" s="217">
        <v>2</v>
      </c>
      <c r="F19" s="217">
        <v>1</v>
      </c>
      <c r="G19" s="73" t="str">
        <f>G16</f>
        <v>Iran</v>
      </c>
      <c r="H19" s="95">
        <f t="shared" si="0"/>
        <v>1</v>
      </c>
      <c r="I19" s="106">
        <f>AI19</f>
        <v>3</v>
      </c>
      <c r="J19" s="68" t="str">
        <f>INDEX(AM17:AM20,MATCH(AK19,$AL17:$AL20,0))</f>
        <v>Maroc</v>
      </c>
      <c r="K19" s="111">
        <f>INDEX(AN17:AN20,MATCH(AK19,$AL17:$AL20,0))</f>
        <v>2</v>
      </c>
      <c r="L19" s="112">
        <f>INDEX(AO17:AO20,MATCH(AK19,$AL17:$AL20,0))</f>
        <v>4</v>
      </c>
      <c r="M19" s="111">
        <f>INDEX(AP17:AP20,MATCH(AK19,$AL17:$AL20,0))</f>
        <v>5</v>
      </c>
      <c r="N19" s="113">
        <f>INDEX(AQ17:AQ20,MATCH(AK19,$AL17:$AL20,0))</f>
        <v>-1</v>
      </c>
      <c r="O19" s="293"/>
      <c r="P19" s="293"/>
      <c r="Q19" s="97" t="str">
        <f>IF(AND('Résultats officiels'!O18&gt;0,U19='Résultats officiels'!U19),"E",IF(AND('Résultats officiels'!O22&gt;0,'Résultats officiels'!U22=H!U19),"E",""))</f>
        <v>E</v>
      </c>
      <c r="R19" s="98" t="str">
        <f>IF('Résultats officiels'!O22=0,"",IF(AND(U18='Résultats officiels'!U23,'Résultats officiels'!U22=H!U19),"A",""))</f>
        <v/>
      </c>
      <c r="S19" s="286" t="str">
        <f>IF(Y19=0,"",IF(Y19='Résultats officiels'!Y19,1,""))</f>
        <v/>
      </c>
      <c r="T19" s="308"/>
      <c r="U19" s="121" t="str">
        <f>IF(OR(I67&lt;3,I66&lt;2),"H2",T(J66))</f>
        <v>Colombie</v>
      </c>
      <c r="V19" s="219">
        <v>1</v>
      </c>
      <c r="W19" s="12">
        <v>3</v>
      </c>
      <c r="X19" s="95"/>
      <c r="Y19" s="311"/>
      <c r="Z19" s="311"/>
      <c r="AA19" s="311"/>
      <c r="AB19" s="95"/>
      <c r="AC19" s="95"/>
      <c r="AD19" s="80"/>
      <c r="AE19" s="80"/>
      <c r="AF19" s="1"/>
      <c r="AG19" s="1"/>
      <c r="AH19" s="36"/>
      <c r="AI19" s="17">
        <f>IF(ROUND(AK19,0)=ROUND(AK18,0),AI18,3)</f>
        <v>3</v>
      </c>
      <c r="AJ19" s="18">
        <f>ROUND(AK19,0)</f>
        <v>3</v>
      </c>
      <c r="AK19" s="19">
        <f>MIN(MAX(AL17:AL19),MAX(AL17,AL18,AL20),MAX(AL17,AL19,AL20),MAX(AL18:AL20))</f>
        <v>2.95</v>
      </c>
      <c r="AL19" s="28">
        <f>SUM(BD19:BG19)+2.47</f>
        <v>1.9700000000000002</v>
      </c>
      <c r="AM19" s="21" t="str">
        <f>D17</f>
        <v>Portugal</v>
      </c>
      <c r="AN19" s="22">
        <f>SUM(AR19:AU19)</f>
        <v>6</v>
      </c>
      <c r="AO19" s="23">
        <f>E17+F18+F21</f>
        <v>6</v>
      </c>
      <c r="AP19" s="22">
        <f>F17+E18+E21</f>
        <v>5</v>
      </c>
      <c r="AQ19" s="24">
        <f>AO19-AP19</f>
        <v>1</v>
      </c>
      <c r="AR19" s="22">
        <f>IF(ISBLANK(F18),0,IF(AT17=3,0,IF(AT17=1,1,3)))</f>
        <v>3</v>
      </c>
      <c r="AS19" s="22">
        <f>IF(ISBLANK(F21),0,IF(F21&gt;E21,3,IF(F21=E21,1,0)))</f>
        <v>3</v>
      </c>
      <c r="AT19" s="22" t="s">
        <v>73</v>
      </c>
      <c r="AU19" s="22">
        <f>IF(ISBLANK(E17),0,IF(E17&gt;F17,3,IF(E17=F17,1,0)))</f>
        <v>0</v>
      </c>
      <c r="AV19" s="23" t="b">
        <f>10*(AQ17-AQ19)+AO17-AO19&lt;0</f>
        <v>1</v>
      </c>
      <c r="AW19" s="22" t="b">
        <f>10*(AQ18-AQ19)+AO18-AO19&lt;0</f>
        <v>1</v>
      </c>
      <c r="AX19" s="22" t="s">
        <v>73</v>
      </c>
      <c r="AY19" s="24" t="b">
        <f>10*(AQ19-AQ20)+AO19-AO20&gt;0</f>
        <v>0</v>
      </c>
      <c r="AZ19" s="23">
        <f>10000*(AR19+AS19)+(F18-E18+F21-E21)*100+(F18+F21)</f>
        <v>60204</v>
      </c>
      <c r="BA19" s="22" t="s">
        <v>73</v>
      </c>
      <c r="BB19" s="22">
        <f>10000*(AR19+AU19)+(E17-F17+F18-E18)*100+(E17+F18)</f>
        <v>30004</v>
      </c>
      <c r="BC19" s="24">
        <f>10000*(AS19+AU19)+(E17-F17+F21-E21)*100+(E17+F21)</f>
        <v>30004</v>
      </c>
      <c r="BD19" s="29">
        <f>-BF17</f>
        <v>-0.5</v>
      </c>
      <c r="BE19" s="25">
        <f>-BF18</f>
        <v>-0.5</v>
      </c>
      <c r="BF19" s="25" t="s">
        <v>73</v>
      </c>
      <c r="BG19" s="26">
        <f>IF($AN19&gt;$AN20,-0.5,IF($AN20&gt;$AN19,0.5,IF(AY19,-0.5,IF(AX20,0.5,BW19))))</f>
        <v>0.5</v>
      </c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23"/>
      <c r="BU19" s="22"/>
      <c r="BV19" s="22" t="s">
        <v>73</v>
      </c>
      <c r="BW19" s="24">
        <f>IF($BR17,IF(F17-E17&lt;0,-0.5,IF(E17-F17&lt;0,0.5,0)),IF($BK17,IF($BB19&gt;$BB20,-0.5,IF($BB19&lt;$BB20,0.5,0)),IF($BL17,IF($BC19&gt;$BC20,-0.5,IF($BC19&lt;$BC20,0.5,0)),0)))</f>
        <v>0</v>
      </c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</row>
    <row r="20" spans="1:100" ht="9.9499999999999993" customHeight="1">
      <c r="A20" s="80"/>
      <c r="B20" s="69">
        <f>IF(H20=0,"",IF(H20='Résultats officiels'!H20,1,""))</f>
        <v>1</v>
      </c>
      <c r="C20" s="75" t="str">
        <f>IF(H20=0,"",IF(AND(H20='Résultats officiels'!H20,H!E20='Résultats officiels'!E20,'Résultats officiels'!F20=H!F20),1,""))</f>
        <v/>
      </c>
      <c r="D20" s="68" t="str">
        <f>G17</f>
        <v>Espagne</v>
      </c>
      <c r="E20" s="217">
        <v>1</v>
      </c>
      <c r="F20" s="217">
        <v>1</v>
      </c>
      <c r="G20" s="73" t="str">
        <f>D16</f>
        <v>Maroc</v>
      </c>
      <c r="H20" s="95">
        <f t="shared" si="0"/>
        <v>3</v>
      </c>
      <c r="I20" s="114">
        <f>AI20</f>
        <v>4</v>
      </c>
      <c r="J20" s="71" t="str">
        <f>INDEX(AM17:AM20,MATCH(AK20,$AL17:$AL20,0))</f>
        <v>Iran</v>
      </c>
      <c r="K20" s="115">
        <f>INDEX(AN17:AN20,MATCH(AK20,$AL17:$AL20,0))</f>
        <v>1</v>
      </c>
      <c r="L20" s="116">
        <f>INDEX(AO17:AO20,MATCH(AK20,$AL17:$AL20,0))</f>
        <v>4</v>
      </c>
      <c r="M20" s="115">
        <f>INDEX(AP17:AP20,MATCH(AK20,$AL17:$AL20,0))</f>
        <v>6</v>
      </c>
      <c r="N20" s="117">
        <f>INDEX(AQ17:AQ20,MATCH(AK20,$AL17:$AL20,0))</f>
        <v>-2</v>
      </c>
      <c r="O20" s="293">
        <f t="shared" ref="O20" si="5">IF(AND(R20="",R21=""),0,IF(V20="",0,IF(V21="",0,IF(AND(R20="A",V20&gt;V21),1,IF(AND(R20="A",V20&lt;V21),2,IF(AND(R20="A",V20=V21,W20&gt;W21),1,IF(AND(R20="A",V20=V21,W20&lt;W21),2,IF(AND(R21="A",V20&gt;V21),2,IF(AND(R21="A",V20&lt;V21),1,IF(AND(R21="A",V20=V21,W20&gt;W21),2,IF(AND(R21="A",V20=V21,W20&lt;W21),1)))))))))))</f>
        <v>0</v>
      </c>
      <c r="P20" s="293"/>
      <c r="Q20" s="97" t="str">
        <f>IF(AND('Résultats officiels'!O20&gt;0,U20='Résultats officiels'!U20),"E",IF(AND('Résultats officiels'!O16&gt;0,'Résultats officiels'!U17=H!U20),"E",""))</f>
        <v/>
      </c>
      <c r="R20" s="98" t="str">
        <f>IF('Résultats officiels'!O20=0,"",IF(AND(U20='Résultats officiels'!U20,'Résultats officiels'!U21=H!U21),"A",""))</f>
        <v/>
      </c>
      <c r="S20" s="286" t="str">
        <f>IF(O20=0,"",IF(AND(R20="A",O20='Résultats officiels'!O20),1,IF(AND(H!R21="A",H!O20='Résultats officiels'!O16),1,"")))</f>
        <v/>
      </c>
      <c r="T20" s="308" t="str">
        <f>IF(O20=0,"",IF(AND(R20="A",O20='Résultats officiels'!O20,V20='Résultats officiels'!V20,'Résultats officiels'!V21=H!V21),1,IF(AND(H!R21="A",H!O20='Résultats officiels'!O16,H!V20='Résultats officiels'!V17,'Résultats officiels'!V16=H!V21),1,"")))</f>
        <v/>
      </c>
      <c r="U20" s="121" t="str">
        <f>IF(OR(I50&lt;2),"F1",T(J49))</f>
        <v>Allemagne</v>
      </c>
      <c r="V20" s="218">
        <v>2</v>
      </c>
      <c r="W20" s="12"/>
      <c r="X20" s="95"/>
      <c r="Y20" s="309"/>
      <c r="Z20" s="309"/>
      <c r="AA20" s="309"/>
      <c r="AB20" s="95"/>
      <c r="AC20" s="95"/>
      <c r="AD20" s="80"/>
      <c r="AE20" s="80"/>
      <c r="AF20" s="1"/>
      <c r="AG20" s="1"/>
      <c r="AH20" s="1"/>
      <c r="AI20" s="17">
        <f>IF(ROUND(AK20,0)=ROUND(AK19,0),AI19,4)</f>
        <v>4</v>
      </c>
      <c r="AJ20" s="18">
        <f>ROUND(AK20,0)</f>
        <v>4</v>
      </c>
      <c r="AK20" s="19">
        <f>MAX(AL17:AL20)</f>
        <v>3.96</v>
      </c>
      <c r="AL20" s="30">
        <f>SUM(BD20:BG20)+2.48</f>
        <v>0.98</v>
      </c>
      <c r="AM20" s="31" t="str">
        <f>G17</f>
        <v>Espagne</v>
      </c>
      <c r="AN20" s="27">
        <f>SUM(AR20:AU20)</f>
        <v>7</v>
      </c>
      <c r="AO20" s="32">
        <f>F17+E19+E20</f>
        <v>6</v>
      </c>
      <c r="AP20" s="27">
        <f>E17+F19+F20</f>
        <v>4</v>
      </c>
      <c r="AQ20" s="33">
        <f>AO20-AP20</f>
        <v>2</v>
      </c>
      <c r="AR20" s="27">
        <f>IF(ISBLANK(E20),0,IF(AU17=3,0,IF(AU17=1,1,3)))</f>
        <v>1</v>
      </c>
      <c r="AS20" s="27">
        <f>IF(ISBLANK(E19),0,IF(AU18=3,0,IF(AU18=1,1,3)))</f>
        <v>3</v>
      </c>
      <c r="AT20" s="27">
        <f>IF(ISBLANK(F17),0,IF(AU19=3,0,IF(AU19=1,1,3)))</f>
        <v>3</v>
      </c>
      <c r="AU20" s="27" t="s">
        <v>73</v>
      </c>
      <c r="AV20" s="32" t="b">
        <f>10*(AQ17-AQ20)+AO17-AO20&lt;0</f>
        <v>1</v>
      </c>
      <c r="AW20" s="27" t="b">
        <f>10*(AQ18-AQ20)+AO18-AO20&lt;0</f>
        <v>1</v>
      </c>
      <c r="AX20" s="27" t="b">
        <f>10*(AQ19-AQ20)+AO19-AO20&lt;0</f>
        <v>1</v>
      </c>
      <c r="AY20" s="33" t="s">
        <v>73</v>
      </c>
      <c r="AZ20" s="32" t="s">
        <v>73</v>
      </c>
      <c r="BA20" s="27">
        <f>10000*(AR20+AS20)+(E19-F19+E20-F20)*100+(E19+E20)</f>
        <v>40103</v>
      </c>
      <c r="BB20" s="27">
        <f>10000*(AR20+AT20)+(E20-F20+F17-E17)*100+(E20+F17)</f>
        <v>40104</v>
      </c>
      <c r="BC20" s="33">
        <f>10000*(AS20+AT20)+(E19-F19+F17-E17)*100+(E19+F17)</f>
        <v>60205</v>
      </c>
      <c r="BD20" s="34">
        <f>-BG17</f>
        <v>-0.5</v>
      </c>
      <c r="BE20" s="35">
        <f>-BG18</f>
        <v>-0.5</v>
      </c>
      <c r="BF20" s="35">
        <f>-BG19</f>
        <v>-0.5</v>
      </c>
      <c r="BG20" s="33" t="s">
        <v>73</v>
      </c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32"/>
      <c r="BU20" s="27"/>
      <c r="BV20" s="27"/>
      <c r="BW20" s="33" t="s">
        <v>73</v>
      </c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</row>
    <row r="21" spans="1:100" ht="9.9499999999999993" customHeight="1">
      <c r="A21" s="80"/>
      <c r="B21" s="69" t="str">
        <f>IF(H21=0,"",IF(H21='Résultats officiels'!H21,1,""))</f>
        <v/>
      </c>
      <c r="C21" s="75" t="str">
        <f>IF(H21=0,"",IF(AND(H21='Résultats officiels'!H21,H!E21='Résultats officiels'!E21,'Résultats officiels'!F21=H!F21),1,""))</f>
        <v/>
      </c>
      <c r="D21" s="71" t="str">
        <f>G16</f>
        <v>Iran</v>
      </c>
      <c r="E21" s="217">
        <v>1</v>
      </c>
      <c r="F21" s="217">
        <v>2</v>
      </c>
      <c r="G21" s="74" t="str">
        <f>D17</f>
        <v>Portugal</v>
      </c>
      <c r="H21" s="95">
        <f t="shared" si="0"/>
        <v>2</v>
      </c>
      <c r="I21" s="118"/>
      <c r="J21" s="119" t="str">
        <f>IF(OR(I19&lt;3,I18&lt;2),"TIRAGE AU SORT !!!"," ")</f>
        <v xml:space="preserve"> </v>
      </c>
      <c r="K21" s="171"/>
      <c r="L21" s="171"/>
      <c r="M21" s="171"/>
      <c r="N21" s="171"/>
      <c r="O21" s="293"/>
      <c r="P21" s="293"/>
      <c r="Q21" s="97" t="str">
        <f>IF(AND('Résultats officiels'!O20&gt;0,U21='Résultats officiels'!U21),"E",IF(AND('Résultats officiels'!O16&gt;0,'Résultats officiels'!U16=H!U21),"E",""))</f>
        <v>E</v>
      </c>
      <c r="R21" s="98" t="str">
        <f>IF('Résultats officiels'!O16=0,"",IF(AND(U20='Résultats officiels'!U17,'Résultats officiels'!U16=H!U21),"A",""))</f>
        <v/>
      </c>
      <c r="S21" s="286" t="str">
        <f>IF(Y21=0,"",IF(Y21='Résultats officiels'!Y21,1,""))</f>
        <v/>
      </c>
      <c r="T21" s="308"/>
      <c r="U21" s="121" t="str">
        <f>IF(OR(I43&lt;3,I42&lt;2),"E2",T(J42))</f>
        <v>Suisse</v>
      </c>
      <c r="V21" s="219">
        <v>1</v>
      </c>
      <c r="W21" s="12"/>
      <c r="X21" s="95"/>
      <c r="Y21" s="309"/>
      <c r="Z21" s="309"/>
      <c r="AA21" s="309"/>
      <c r="AB21" s="95"/>
      <c r="AC21" s="95"/>
      <c r="AD21" s="80"/>
      <c r="AE21" s="80"/>
      <c r="AF21" s="1"/>
      <c r="AG21" s="1"/>
      <c r="AH21" s="1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</row>
    <row r="22" spans="1:100" ht="9.9499999999999993" customHeight="1">
      <c r="A22" s="80"/>
      <c r="B22" s="95"/>
      <c r="C22" s="95"/>
      <c r="D22" s="95"/>
      <c r="E22" s="95"/>
      <c r="F22" s="95"/>
      <c r="G22" s="95"/>
      <c r="H22" s="95"/>
      <c r="I22" s="170"/>
      <c r="J22" s="95"/>
      <c r="K22" s="95"/>
      <c r="L22" s="95"/>
      <c r="M22" s="95"/>
      <c r="N22" s="95"/>
      <c r="O22" s="293">
        <f t="shared" ref="O22" si="6">IF(AND(R22="",R23=""),0,IF(V22="",0,IF(V23="",0,IF(AND(R22="A",V22&gt;V23),1,IF(AND(R22="A",V22&lt;V23),2,IF(AND(R22="A",V22=V23,W22&gt;W23),1,IF(AND(R22="A",V22=V23,W22&lt;W23),2,IF(AND(R23="A",V22&gt;V23),2,IF(AND(R23="A",V22&lt;V23),1,IF(AND(R23="A",V22=V23,W22&gt;W23),2,IF(AND(R23="A",V22=V23,W22&lt;W23),1)))))))))))</f>
        <v>0</v>
      </c>
      <c r="P22" s="293"/>
      <c r="Q22" s="97" t="str">
        <f>IF(AND('Résultats officiels'!O22&gt;0,U22='Résultats officiels'!U22),"E",IF(AND('Résultats officiels'!O18&gt;0,'Résultats officiels'!U19=H!U22),"E",""))</f>
        <v/>
      </c>
      <c r="R22" s="98" t="str">
        <f>IF('Résultats officiels'!O22=0,"",IF(AND(U22='Résultats officiels'!U22,'Résultats officiels'!U23=H!U23),"A",""))</f>
        <v/>
      </c>
      <c r="S22" s="286" t="str">
        <f>IF(O22=0,"",IF(AND(R22="A",O22='Résultats officiels'!O22),1,IF(AND(H!R23="A",H!O22='Résultats officiels'!O18),1,"")))</f>
        <v/>
      </c>
      <c r="T22" s="308" t="str">
        <f>IF(O22=0,"",IF(AND(R22="A",O22='Résultats officiels'!O22,V22='Résultats officiels'!V22,'Résultats officiels'!V23=H!V23),1,IF(AND(H!R23="A",H!O22='Résultats officiels'!O18,H!V22='Résultats officiels'!V19,'Résultats officiels'!V18=H!V23),1,"")))</f>
        <v/>
      </c>
      <c r="U22" s="121" t="str">
        <f>IF(OR(I66&lt;2),"H1",T(J65))</f>
        <v>Pologne</v>
      </c>
      <c r="V22" s="218">
        <v>1</v>
      </c>
      <c r="W22" s="12"/>
      <c r="X22" s="95"/>
      <c r="Y22" s="309"/>
      <c r="Z22" s="309"/>
      <c r="AA22" s="309"/>
      <c r="AB22" s="95"/>
      <c r="AC22" s="95"/>
      <c r="AD22" s="80"/>
      <c r="AE22" s="80"/>
      <c r="AF22" s="1"/>
      <c r="AG22" s="1"/>
      <c r="AH22" s="1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</row>
    <row r="23" spans="1:100" ht="9.9499999999999993" customHeight="1">
      <c r="A23" s="80"/>
      <c r="B23" s="90" t="s">
        <v>77</v>
      </c>
      <c r="C23" s="91"/>
      <c r="D23" s="92"/>
      <c r="E23" s="93"/>
      <c r="F23" s="93"/>
      <c r="G23" s="94"/>
      <c r="H23" s="95"/>
      <c r="I23" s="170"/>
      <c r="J23" s="95"/>
      <c r="K23" s="95"/>
      <c r="L23" s="95"/>
      <c r="M23" s="95"/>
      <c r="N23" s="95"/>
      <c r="O23" s="293"/>
      <c r="P23" s="293"/>
      <c r="Q23" s="97" t="str">
        <f>IF(AND('Résultats officiels'!O22&gt;0,U23='Résultats officiels'!U23),"E",IF(AND('Résultats officiels'!O18&gt;0,'Résultats officiels'!U18=H!U23),"E",""))</f>
        <v>E</v>
      </c>
      <c r="R23" s="98" t="str">
        <f>IF('Résultats officiels'!O18=0,"",IF(AND(U22='Résultats officiels'!U19,'Résultats officiels'!U18=H!U23),"A",""))</f>
        <v/>
      </c>
      <c r="S23" s="286" t="str">
        <f>IF(Y23=0,"",IF(Y23='Résultats officiels'!Y23,1,""))</f>
        <v/>
      </c>
      <c r="T23" s="308"/>
      <c r="U23" s="121" t="str">
        <f>IF(OR(I59&lt;3,I58&lt;2),"G2",T(J58))</f>
        <v>Angleterre</v>
      </c>
      <c r="V23" s="219">
        <v>2</v>
      </c>
      <c r="W23" s="12"/>
      <c r="X23" s="95"/>
      <c r="Y23" s="309"/>
      <c r="Z23" s="309"/>
      <c r="AA23" s="309"/>
      <c r="AB23" s="95"/>
      <c r="AC23" s="95"/>
      <c r="AD23" s="80"/>
      <c r="AE23" s="80"/>
      <c r="AF23" s="1"/>
      <c r="AG23" s="1"/>
      <c r="AH23" s="1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</row>
    <row r="24" spans="1:100" ht="9.9499999999999993" customHeight="1">
      <c r="A24" s="80"/>
      <c r="B24" s="69">
        <f>IF(H24=0,"",IF(H24='Résultats officiels'!H24,1,""))</f>
        <v>1</v>
      </c>
      <c r="C24" s="75">
        <f>IF(H24=0,"",IF(AND(H24='Résultats officiels'!H24,H!E24='Résultats officiels'!E24,'Résultats officiels'!F24=H!F24),1,""))</f>
        <v>1</v>
      </c>
      <c r="D24" s="67" t="s">
        <v>88</v>
      </c>
      <c r="E24" s="217">
        <v>2</v>
      </c>
      <c r="F24" s="217">
        <v>1</v>
      </c>
      <c r="G24" s="72" t="s">
        <v>76</v>
      </c>
      <c r="H24" s="95">
        <f t="shared" si="0"/>
        <v>1</v>
      </c>
      <c r="I24" s="170"/>
      <c r="J24" s="90" t="s">
        <v>77</v>
      </c>
      <c r="K24" s="90" t="s">
        <v>38</v>
      </c>
      <c r="L24" s="90" t="s">
        <v>35</v>
      </c>
      <c r="M24" s="90" t="s">
        <v>22</v>
      </c>
      <c r="N24" s="90" t="str">
        <f>"+/-"</f>
        <v>+/-</v>
      </c>
      <c r="O24" s="293"/>
      <c r="P24" s="293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80"/>
      <c r="AE24" s="80"/>
      <c r="AF24" s="1"/>
      <c r="AG24" s="1"/>
      <c r="AH24" s="1"/>
      <c r="AL24" s="13" t="s">
        <v>39</v>
      </c>
      <c r="AM24" s="14" t="s">
        <v>40</v>
      </c>
      <c r="AN24" s="15" t="s">
        <v>38</v>
      </c>
      <c r="AO24" s="13" t="s">
        <v>41</v>
      </c>
      <c r="AP24" s="15" t="s">
        <v>42</v>
      </c>
      <c r="AQ24" s="16" t="s">
        <v>43</v>
      </c>
      <c r="AR24" s="15" t="s">
        <v>44</v>
      </c>
      <c r="AS24" s="15" t="s">
        <v>45</v>
      </c>
      <c r="AT24" s="15" t="s">
        <v>46</v>
      </c>
      <c r="AU24" s="15" t="s">
        <v>47</v>
      </c>
      <c r="AV24" s="13" t="s">
        <v>48</v>
      </c>
      <c r="AW24" s="15" t="s">
        <v>49</v>
      </c>
      <c r="AX24" s="15" t="s">
        <v>50</v>
      </c>
      <c r="AY24" s="16" t="s">
        <v>51</v>
      </c>
      <c r="AZ24" s="13" t="s">
        <v>52</v>
      </c>
      <c r="BA24" s="15" t="s">
        <v>53</v>
      </c>
      <c r="BB24" s="15" t="s">
        <v>54</v>
      </c>
      <c r="BC24" s="16" t="s">
        <v>55</v>
      </c>
      <c r="BD24" s="13" t="s">
        <v>56</v>
      </c>
      <c r="BE24" s="15" t="s">
        <v>57</v>
      </c>
      <c r="BF24" s="15" t="s">
        <v>58</v>
      </c>
      <c r="BG24" s="16" t="s">
        <v>59</v>
      </c>
      <c r="BH24" s="13" t="s">
        <v>60</v>
      </c>
      <c r="BI24" s="15" t="s">
        <v>52</v>
      </c>
      <c r="BJ24" s="15" t="s">
        <v>53</v>
      </c>
      <c r="BK24" s="15" t="s">
        <v>54</v>
      </c>
      <c r="BL24" s="15" t="s">
        <v>55</v>
      </c>
      <c r="BM24" s="15" t="s">
        <v>61</v>
      </c>
      <c r="BN24" s="15" t="s">
        <v>62</v>
      </c>
      <c r="BO24" s="15" t="s">
        <v>63</v>
      </c>
      <c r="BP24" s="15" t="s">
        <v>64</v>
      </c>
      <c r="BQ24" s="15" t="s">
        <v>65</v>
      </c>
      <c r="BR24" s="15" t="s">
        <v>66</v>
      </c>
      <c r="BS24" s="16" t="s">
        <v>67</v>
      </c>
      <c r="BT24" s="13" t="s">
        <v>68</v>
      </c>
      <c r="BU24" s="15" t="s">
        <v>69</v>
      </c>
      <c r="BV24" s="15" t="s">
        <v>70</v>
      </c>
      <c r="BW24" s="16" t="s">
        <v>71</v>
      </c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</row>
    <row r="25" spans="1:100" ht="9.9499999999999993" customHeight="1">
      <c r="A25" s="80"/>
      <c r="B25" s="69" t="str">
        <f>IF(H25=0,"",IF(H25='Résultats officiels'!H25,1,""))</f>
        <v/>
      </c>
      <c r="C25" s="75" t="str">
        <f>IF(H25=0,"",IF(AND(H25='Résultats officiels'!H25,H!E25='Résultats officiels'!E25,'Résultats officiels'!F25=H!F25),1,""))</f>
        <v/>
      </c>
      <c r="D25" s="68" t="s">
        <v>125</v>
      </c>
      <c r="E25" s="217">
        <v>1</v>
      </c>
      <c r="F25" s="217">
        <v>0</v>
      </c>
      <c r="G25" s="73" t="s">
        <v>126</v>
      </c>
      <c r="H25" s="95">
        <f t="shared" si="0"/>
        <v>1</v>
      </c>
      <c r="I25" s="101">
        <f>AI25</f>
        <v>1</v>
      </c>
      <c r="J25" s="122" t="str">
        <f>INDEX(AM25:AM28,MATCH(AK25,$AL25:$AL28,0))</f>
        <v>France</v>
      </c>
      <c r="K25" s="103">
        <f>INDEX(AN25:AN28,MATCH(AK25,$AL25:$AL28,0))</f>
        <v>9</v>
      </c>
      <c r="L25" s="104">
        <f>INDEX(AO25:AO28,MATCH(AK25,$AL25:$AL28,0))</f>
        <v>6</v>
      </c>
      <c r="M25" s="103">
        <f>INDEX(AP25:AP28,MATCH(AK25,$AL25:$AL28,0))</f>
        <v>2</v>
      </c>
      <c r="N25" s="123">
        <f>INDEX(AQ25:AQ28,MATCH(AK25,$AL25:$AL28,0))</f>
        <v>4</v>
      </c>
      <c r="O25" s="293"/>
      <c r="P25" s="293"/>
      <c r="Q25" s="95"/>
      <c r="R25" s="95"/>
      <c r="S25" s="294" t="s">
        <v>80</v>
      </c>
      <c r="T25" s="295"/>
      <c r="U25" s="295"/>
      <c r="V25" s="296"/>
      <c r="W25" s="90" t="s">
        <v>2</v>
      </c>
      <c r="X25" s="95"/>
      <c r="Y25" s="95"/>
      <c r="Z25" s="95"/>
      <c r="AA25" s="95"/>
      <c r="AB25" s="95"/>
      <c r="AC25" s="95"/>
      <c r="AD25" s="80"/>
      <c r="AE25" s="80"/>
      <c r="AF25" s="1"/>
      <c r="AG25" s="1"/>
      <c r="AH25" s="1"/>
      <c r="AI25" s="17">
        <v>1</v>
      </c>
      <c r="AJ25" s="18">
        <f>ROUND(AK25,0)</f>
        <v>1</v>
      </c>
      <c r="AK25" s="19">
        <f>MIN(AL25:AL28)</f>
        <v>0.95000000000000018</v>
      </c>
      <c r="AL25" s="20">
        <f>SUM(BD25:BG25)+2.45</f>
        <v>0.95000000000000018</v>
      </c>
      <c r="AM25" s="21" t="str">
        <f>D24</f>
        <v>France</v>
      </c>
      <c r="AN25" s="22">
        <f>SUM(AR25:AU25)</f>
        <v>9</v>
      </c>
      <c r="AO25" s="23">
        <f>E24+E26+F28</f>
        <v>6</v>
      </c>
      <c r="AP25" s="22">
        <f>F24+F26+E28</f>
        <v>2</v>
      </c>
      <c r="AQ25" s="24">
        <f>AO25-AP25</f>
        <v>4</v>
      </c>
      <c r="AR25" s="22" t="s">
        <v>73</v>
      </c>
      <c r="AS25" s="22">
        <f>IF(ISBLANK(E24),0,IF(E24&gt;F24,3,IF(E24=F24,1,0)))</f>
        <v>3</v>
      </c>
      <c r="AT25" s="22">
        <f>IF(ISBLANK(E26),0,IF(E26&gt;F26,3,IF(E26=F26,1,0)))</f>
        <v>3</v>
      </c>
      <c r="AU25" s="22">
        <f>IF(ISBLANK(F28),0,IF(F28&gt;E28,3,IF(F28=E28,1,0)))</f>
        <v>3</v>
      </c>
      <c r="AV25" s="23" t="s">
        <v>73</v>
      </c>
      <c r="AW25" s="22" t="b">
        <f>(10*(AQ25-AQ26)+AO25-AO26&gt;0)</f>
        <v>1</v>
      </c>
      <c r="AX25" s="22" t="b">
        <f>10*(AQ25-AQ27)+AO25-AO27&gt;0</f>
        <v>1</v>
      </c>
      <c r="AY25" s="24" t="b">
        <f>10*(AQ25-AQ28)+AO25-AO28&gt;0</f>
        <v>1</v>
      </c>
      <c r="AZ25" s="23">
        <f>10000*(AS25+AT25)+(E26-F26+E24-F24)*100+(E26+E24)</f>
        <v>60304</v>
      </c>
      <c r="BA25" s="22">
        <f>10000*(AS25+AU25)+(E24-F24+F28-E28)*100+(E24+F28)</f>
        <v>60204</v>
      </c>
      <c r="BB25" s="22">
        <f>10000*(AT25+AU25)+(F28-E28+E26-F26)*100+(F28+E26)</f>
        <v>60304</v>
      </c>
      <c r="BC25" s="24" t="s">
        <v>73</v>
      </c>
      <c r="BD25" s="23" t="s">
        <v>73</v>
      </c>
      <c r="BE25" s="25">
        <f>IF($AN25&gt;$AN26,-0.5,IF($AN26&gt;$AN25,0.5,IF(AW25,-0.5,IF(AV26,0.5,BU25))))</f>
        <v>-0.5</v>
      </c>
      <c r="BF25" s="25">
        <f>IF($AN25&gt;$AN27,-0.5,IF($AN27&gt;$AN25,0.5,IF(AX25,-0.5,IF(AV27,0.5,BV25))))</f>
        <v>-0.5</v>
      </c>
      <c r="BG25" s="26">
        <f>IF($AN25&gt;$AN28,-0.5,IF($AN28&gt;$AN25,0.5,IF(AY25,-0.5,IF(AV28,0.5,BW25))))</f>
        <v>-0.5</v>
      </c>
      <c r="BH25" s="27" t="b">
        <f>AND(AND(AN25=AN26,AN26=AN27,AN27=AN28),AND(AO25=AO26,AO26=AO27,AO27=AO28),AND(AP25=AP26,AP26=AP27,AP27=AP28))</f>
        <v>0</v>
      </c>
      <c r="BI25" s="27" t="b">
        <f>AND(NOT(BH25),AN25=AN26,AN25=AN27,AO25=AO26,AO25=AO27,AP25=AP26,AP25=AP27)</f>
        <v>0</v>
      </c>
      <c r="BJ25" s="27" t="b">
        <f>AND(NOT(BH25),AN25=AN26,AN25=AN28,AO25=AO26,AO25=AO28,AP25=AP26,AP25=AP28)</f>
        <v>0</v>
      </c>
      <c r="BK25" s="27" t="b">
        <f>AND(NOT(BH25),AN25=AN27,AN25=AN28,AO25=AO27,AO25=AO28,AP25=AP27,AP25=AP28)</f>
        <v>0</v>
      </c>
      <c r="BL25" s="27" t="b">
        <f>AND(NOT(BH25),AN26=AN27,AN26=AN28,AO26=AO27,AO26=AO28,AP26=AP27,AP26=AP28)</f>
        <v>0</v>
      </c>
      <c r="BM25" s="27" t="b">
        <f>AND(NOT(BH25),NOT(BI25),NOT(BJ25),AN25=AN26,AO25=AO26,AP25=AP26)</f>
        <v>0</v>
      </c>
      <c r="BN25" s="27" t="b">
        <f>AND(NOT(BH25),NOT(BI25),NOT(BK25),AN25=AN27,AO25=AO27,AP25=AP27)</f>
        <v>0</v>
      </c>
      <c r="BO25" s="27" t="b">
        <f>AND(NOT(BH25),NOT(BJ25),NOT(BK25),AN25=AN28,AO25=AO28,AP25=AP28)</f>
        <v>0</v>
      </c>
      <c r="BP25" s="27" t="b">
        <f>AND(NOT(BH25),NOT(BI25),NOT(BL25),AN26=AN27,AO26=AO27)</f>
        <v>0</v>
      </c>
      <c r="BQ25" s="27" t="b">
        <f>AND(NOT(BH25),NOT(BJ25),NOT(BL25),AN26=AN28,AO26=AO28,AP26=AP28)</f>
        <v>0</v>
      </c>
      <c r="BR25" s="27" t="b">
        <f>AND(NOT(BH25),NOT(BK25),NOT(BL25),AN27=AN28,AO27=AO28,AP27=AP28)</f>
        <v>0</v>
      </c>
      <c r="BS25" s="27" t="b">
        <f t="array" ref="BS25">AND(NOT(BH25:BR25))</f>
        <v>1</v>
      </c>
      <c r="BT25" s="23" t="s">
        <v>73</v>
      </c>
      <c r="BU25" s="22">
        <f>IF($BM25,IF(F24-E24&lt;0,-0.5,IF(E24-F24&lt;0,0.5,0)),IF($BI25,IF($AZ25&gt;$AZ26,-0.5,IF($AZ25&lt;$AZ26,0.5,0)),IF($BJ25,IF($BA25&gt;$BA26,-0.5, IF($BA25&lt;$BA26,0.5,0)),0)))</f>
        <v>0</v>
      </c>
      <c r="BV25" s="22">
        <f>IF($BN25,IF(F26-E26&lt;0,-0.5,IF(E26-F26&lt;0,0.5,0)),IF($BI25,IF($AZ25&gt;$AZ27,-0.5,IF($AZ25&lt;$AZ27,0.5,0)),IF($BK25,IF($BB25&gt;$BB27,-0.5,IF($BB25&lt;$BB27,0.5,0)),0)))</f>
        <v>0</v>
      </c>
      <c r="BW25" s="24">
        <f>IF($BO25,IF(E28-F28&lt;0,-0.5,IF(F28-E28&lt;0,0.5,0)),IF($BJ25,IF($BA25&gt;$BA28,-0.5,IF($BA25&lt;$BA28,0.5,0)),IF($BK25,IF($BB25&gt;$BB28,-0.5, IF($BB25&lt;$BB28,0.5,0)),0)))</f>
        <v>0</v>
      </c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</row>
    <row r="26" spans="1:100" ht="9.9499999999999993" customHeight="1">
      <c r="A26" s="80"/>
      <c r="B26" s="69">
        <f>IF(H26=0,"",IF(H26='Résultats officiels'!H26,1,""))</f>
        <v>1</v>
      </c>
      <c r="C26" s="75" t="str">
        <f>IF(H26=0,"",IF(AND(H26='Résultats officiels'!H26,H!E26='Résultats officiels'!E26,'Résultats officiels'!F26=H!F26),1,""))</f>
        <v/>
      </c>
      <c r="D26" s="68" t="str">
        <f>D24</f>
        <v>France</v>
      </c>
      <c r="E26" s="217">
        <v>2</v>
      </c>
      <c r="F26" s="217">
        <v>0</v>
      </c>
      <c r="G26" s="73" t="str">
        <f>D25</f>
        <v>Pérou</v>
      </c>
      <c r="H26" s="95">
        <f t="shared" si="0"/>
        <v>1</v>
      </c>
      <c r="I26" s="106">
        <f>AI26</f>
        <v>2</v>
      </c>
      <c r="J26" s="124" t="str">
        <f>INDEX(AM25:AM28,MATCH(AK26,$AL25:$AL28,0))</f>
        <v>Australie</v>
      </c>
      <c r="K26" s="108">
        <f>INDEX(AN25:AN28,MATCH(AK26,$AL25:$AL28,0))</f>
        <v>6</v>
      </c>
      <c r="L26" s="109">
        <f>INDEX(AO25:AO28,MATCH(AK26,$AL25:$AL28,0))</f>
        <v>3</v>
      </c>
      <c r="M26" s="108">
        <f>INDEX(AP25:AP28,MATCH(AK26,$AL25:$AL28,0))</f>
        <v>2</v>
      </c>
      <c r="N26" s="110">
        <f>INDEX(AQ25:AQ28,MATCH(AK26,$AL25:$AL28,0))</f>
        <v>1</v>
      </c>
      <c r="O26" s="293">
        <f>IF(AND(R26="",R27=""),0,IF(V26="",0,IF(V27="",0,IF(AND(R26="A",V26&gt;V27),1,IF(AND(R26="A",V26&lt;V27),2,IF(AND(R26="A",V26=V27,W26&gt;W27),1,IF(AND(R26="A",V26=V27,W26&lt;W27),2,IF(AND(R27="A",V26&gt;V27),1,IF(AND(R27="A",V26&lt;V27),2,IF(AND(R27="A",V26=V27,W26&gt;W27),1,IF(AND(R27="A",V26=V27,W26&lt;W27),2)))))))))))</f>
        <v>0</v>
      </c>
      <c r="P26" s="293"/>
      <c r="Q26" s="97" t="str">
        <f>IF(AND('Résultats officiels'!O26&gt;0,U26='Résultats officiels'!U26),"E",IF(AND('Résultats officiels'!O28&gt;0,'Résultats officiels'!U28=H!U26),"E",""))</f>
        <v/>
      </c>
      <c r="R26" s="98" t="str">
        <f>IF('Résultats officiels'!O26=0,"",IF(AND(U26='Résultats officiels'!U26,'Résultats officiels'!U27=H!U27),"A",""))</f>
        <v/>
      </c>
      <c r="S26" s="286" t="str">
        <f>IF(O26=0,"",IF(AND(R26="A",O26='Résultats officiels'!O26),1,IF(AND(H!R27="A",H!O26='Résultats officiels'!O28),1,"")))</f>
        <v/>
      </c>
      <c r="T26" s="287" t="str">
        <f>IF(O26=0,"",IF(AND(R26="A",O26='Résultats officiels'!O26,V26='Résultats officiels'!V26,'Résultats officiels'!V27=H!V27),1,IF(AND(H!R27="A",H!O26='Résultats officiels'!O28,H!V26='Résultats officiels'!V28,'Résultats officiels'!V29=H!V27),1,"")))</f>
        <v/>
      </c>
      <c r="U26" s="125" t="str">
        <f>IF(100*V8+W8&gt;100*V9+W9,U8,IF(100*V8+W8&lt;100*V9+W9,U9,CONCATENATE(U8," ou ",U9)))</f>
        <v>Portugal</v>
      </c>
      <c r="V26" s="218">
        <v>2</v>
      </c>
      <c r="W26" s="12">
        <v>3</v>
      </c>
      <c r="X26" s="95">
        <f>IF(100*V8+W8&gt;100*V9+W9,1,IF(100*V8+W8&lt;100*V9+W9,1,0))</f>
        <v>1</v>
      </c>
      <c r="Y26" s="95"/>
      <c r="Z26" s="95"/>
      <c r="AA26" s="95"/>
      <c r="AB26" s="95"/>
      <c r="AC26" s="95"/>
      <c r="AD26" s="80"/>
      <c r="AE26" s="80"/>
      <c r="AF26" s="1"/>
      <c r="AG26" s="1"/>
      <c r="AH26" s="1"/>
      <c r="AI26" s="17">
        <f>IF(ROUND(AK26,0)=ROUND(AK25,0),AI25,2)</f>
        <v>2</v>
      </c>
      <c r="AJ26" s="18">
        <f>ROUND(AK26,0)</f>
        <v>2</v>
      </c>
      <c r="AK26" s="19">
        <f>MAX(MIN(AL25:AL27),MIN(AL25,AL26,AL28),MIN(AL25,AL27,AL28),MIN(AL26:AL28))</f>
        <v>1.96</v>
      </c>
      <c r="AL26" s="28">
        <f>SUM(BD26:BG26)+2.46</f>
        <v>1.96</v>
      </c>
      <c r="AM26" s="21" t="str">
        <f>G24</f>
        <v>Australie</v>
      </c>
      <c r="AN26" s="22">
        <f>SUM(AR26:AU26)</f>
        <v>6</v>
      </c>
      <c r="AO26" s="23">
        <f>F24+F27+E29</f>
        <v>3</v>
      </c>
      <c r="AP26" s="22">
        <f>E24+E27+F29</f>
        <v>2</v>
      </c>
      <c r="AQ26" s="24">
        <f>AO26-AP26</f>
        <v>1</v>
      </c>
      <c r="AR26" s="22">
        <f>IF(ISBLANK(F24),0,IF(AS25=3,0,IF(AS25=1,1,3)))</f>
        <v>0</v>
      </c>
      <c r="AS26" s="22" t="s">
        <v>73</v>
      </c>
      <c r="AT26" s="22">
        <f>IF(ISBLANK(E29),0,IF(AS27=3,0,IF(AS27=1,1,3)))</f>
        <v>3</v>
      </c>
      <c r="AU26" s="22">
        <f>IF(ISBLANK(F27),0,IF(F27&gt;E27,3,IF(F27=E27,1,0)))</f>
        <v>3</v>
      </c>
      <c r="AV26" s="23" t="b">
        <f>(10*(AQ25-AQ26)+AO25-AO26&lt;0)</f>
        <v>0</v>
      </c>
      <c r="AW26" s="22" t="s">
        <v>73</v>
      </c>
      <c r="AX26" s="22" t="b">
        <f>10*(AQ26-AQ27)+AO26-AO27&gt;0</f>
        <v>1</v>
      </c>
      <c r="AY26" s="24" t="b">
        <f>10*(AQ26-AQ28)+AO26-AO28&gt;0</f>
        <v>1</v>
      </c>
      <c r="AZ26" s="23">
        <f>10000*(AR26+AT26)+(F24-E24+E29-F29)*100+(F24+E29)</f>
        <v>30002</v>
      </c>
      <c r="BA26" s="22">
        <f>10000*(AR26+AU26)+(F24-E24+F27-E27)*100+(F24+F27)</f>
        <v>30002</v>
      </c>
      <c r="BB26" s="22" t="s">
        <v>73</v>
      </c>
      <c r="BC26" s="24">
        <f>10000*(AT26+AU26)+(F27-E27+E29-F29)*100+(F27+E29)</f>
        <v>60202</v>
      </c>
      <c r="BD26" s="29">
        <f>-BE25</f>
        <v>0.5</v>
      </c>
      <c r="BE26" s="22" t="s">
        <v>73</v>
      </c>
      <c r="BF26" s="25">
        <f>IF($AN26&gt;$AN27,-0.5,IF($AN27&gt;$AN26,0.5,IF(AX26,-0.5,IF(AW27,0.5,BV26))))</f>
        <v>-0.5</v>
      </c>
      <c r="BG26" s="26">
        <f>IF($AN26&gt;$AN28,-0.5,IF($AN28&gt;$AN26,0.5,IF(AY26,-0.5,IF(AW28,0.5,BW26))))</f>
        <v>-0.5</v>
      </c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23"/>
      <c r="BU26" s="22" t="s">
        <v>73</v>
      </c>
      <c r="BV26" s="22">
        <f>IF($BP25,IF(F29-E29&lt;0,-0.5,IF(E29-F29&lt;0,0.5,0)),IF($BI25,IF($AZ26&gt;$AZ27,-0.5,IF($AZ26&lt;$AZ27,0.5,0)),IF($BL25,IF($BC26&gt;$BC27,-0.5,IF($BC26&lt;$BC27,0.5,0)),0)))</f>
        <v>0</v>
      </c>
      <c r="BW26" s="24">
        <f>IF($BQ25,IF(E27-F27&lt;0,-0.5,IF(F27-E27&lt;0,0.5,0)),IF($BJ25,IF($BA26&gt;$BA28,-0.5,IF($BA26&lt;$BA28,0.5,0)),IF($BL25,IF($BC26&gt;$BC28,-0.5,IF($BC26&lt;$BC28,0.5,0)),0)))</f>
        <v>0</v>
      </c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</row>
    <row r="27" spans="1:100" ht="9.9499999999999993" customHeight="1">
      <c r="A27" s="80"/>
      <c r="B27" s="69" t="str">
        <f>IF(H27=0,"",IF(H27='Résultats officiels'!H27,1,""))</f>
        <v/>
      </c>
      <c r="C27" s="75" t="str">
        <f>IF(H27=0,"",IF(AND(H27='Résultats officiels'!H27,H!E27='Résultats officiels'!E27,'Résultats officiels'!F27=H!F27),1,""))</f>
        <v/>
      </c>
      <c r="D27" s="68" t="str">
        <f>G25</f>
        <v>Danemark</v>
      </c>
      <c r="E27" s="217">
        <v>0</v>
      </c>
      <c r="F27" s="217">
        <v>1</v>
      </c>
      <c r="G27" s="73" t="str">
        <f>G24</f>
        <v>Australie</v>
      </c>
      <c r="H27" s="95">
        <f t="shared" si="0"/>
        <v>2</v>
      </c>
      <c r="I27" s="106">
        <f>AI27</f>
        <v>3</v>
      </c>
      <c r="J27" s="68" t="str">
        <f>INDEX(AM25:AM28,MATCH(AK27,$AL25:$AL28,0))</f>
        <v>Pérou</v>
      </c>
      <c r="K27" s="111">
        <f>INDEX(AN25:AN28,MATCH(AK27,$AL25:$AL28,0))</f>
        <v>3</v>
      </c>
      <c r="L27" s="112">
        <f>INDEX(AO25:AO28,MATCH(AK27,$AL25:$AL28,0))</f>
        <v>1</v>
      </c>
      <c r="M27" s="111">
        <f>INDEX(AP25:AP28,MATCH(AK27,$AL25:$AL28,0))</f>
        <v>3</v>
      </c>
      <c r="N27" s="113">
        <f>INDEX(AQ25:AQ28,MATCH(AK27,$AL25:$AL28,0))</f>
        <v>-2</v>
      </c>
      <c r="O27" s="293"/>
      <c r="P27" s="293"/>
      <c r="Q27" s="97" t="str">
        <f>IF(AND('Résultats officiels'!O26&gt;0,U27='Résultats officiels'!U27),"E",IF(AND('Résultats officiels'!O28&gt;0,'Résultats officiels'!U29=H!U27),"E",""))</f>
        <v>E</v>
      </c>
      <c r="R27" s="98" t="str">
        <f>IF('Résultats officiels'!O28=0,"",IF(AND(U26='Résultats officiels'!U28,'Résultats officiels'!U29=H!U27),"A",""))</f>
        <v/>
      </c>
      <c r="S27" s="286" t="str">
        <f>IF(Y27=0,"",IF(Y27='Résultats officiels'!Y27,1,""))</f>
        <v/>
      </c>
      <c r="T27" s="287"/>
      <c r="U27" s="125" t="str">
        <f>IF(100*V10+W10&gt;100*V11+W11,U10,IF(100*V10+W10&lt;100*V11+W11,U11,CONCATENATE(U10," ou ",U11)))</f>
        <v>France</v>
      </c>
      <c r="V27" s="219">
        <v>2</v>
      </c>
      <c r="W27" s="12">
        <v>4</v>
      </c>
      <c r="X27" s="95">
        <f>IF(100*V10+W10&gt;100*V11+W11,1,IF(100*V10+W10&lt;100*V11+W11,1,0))</f>
        <v>1</v>
      </c>
      <c r="Y27" s="95"/>
      <c r="Z27" s="95"/>
      <c r="AA27" s="95"/>
      <c r="AB27" s="95"/>
      <c r="AC27" s="95"/>
      <c r="AD27" s="80"/>
      <c r="AE27" s="80"/>
      <c r="AF27" s="1"/>
      <c r="AG27" s="1"/>
      <c r="AH27" s="1"/>
      <c r="AI27" s="17">
        <f>IF(ROUND(AK27,0)=ROUND(AK26,0),AI26,3)</f>
        <v>3</v>
      </c>
      <c r="AJ27" s="18">
        <f>ROUND(AK27,0)</f>
        <v>3</v>
      </c>
      <c r="AK27" s="19">
        <f>MIN(MAX(AL25:AL27),MAX(AL25,AL26,AL28),MAX(AL25,AL27,AL28),MAX(AL26:AL28))</f>
        <v>2.97</v>
      </c>
      <c r="AL27" s="28">
        <f>SUM(BD27:BG27)+2.47</f>
        <v>2.97</v>
      </c>
      <c r="AM27" s="21" t="str">
        <f>D25</f>
        <v>Pérou</v>
      </c>
      <c r="AN27" s="22">
        <f>SUM(AR27:AU27)</f>
        <v>3</v>
      </c>
      <c r="AO27" s="23">
        <f>E25+F26+F29</f>
        <v>1</v>
      </c>
      <c r="AP27" s="22">
        <f>F25+E26+E29</f>
        <v>3</v>
      </c>
      <c r="AQ27" s="24">
        <f>AO27-AP27</f>
        <v>-2</v>
      </c>
      <c r="AR27" s="22">
        <f>IF(ISBLANK(F26),0,IF(AT25=3,0,IF(AT25=1,1,3)))</f>
        <v>0</v>
      </c>
      <c r="AS27" s="22">
        <f>IF(ISBLANK(F29),0,IF(F29&gt;E29,3,IF(F29=E29,1,0)))</f>
        <v>0</v>
      </c>
      <c r="AT27" s="22" t="s">
        <v>73</v>
      </c>
      <c r="AU27" s="22">
        <f>IF(ISBLANK(E25),0,IF(E25&gt;F25,3,IF(E25=F25,1,0)))</f>
        <v>3</v>
      </c>
      <c r="AV27" s="23" t="b">
        <f>10*(AQ25-AQ27)+AO25-AO27&lt;0</f>
        <v>0</v>
      </c>
      <c r="AW27" s="22" t="b">
        <f>10*(AQ26-AQ27)+AO26-AO27&lt;0</f>
        <v>0</v>
      </c>
      <c r="AX27" s="22" t="s">
        <v>73</v>
      </c>
      <c r="AY27" s="24" t="b">
        <f>10*(AQ27-AQ28)+AO27-AO28&gt;0</f>
        <v>1</v>
      </c>
      <c r="AZ27" s="23">
        <f>10000*(AR27+AS27)+(F26-E26+F29-E29)*100+(F26+F29)</f>
        <v>-300</v>
      </c>
      <c r="BA27" s="22" t="s">
        <v>73</v>
      </c>
      <c r="BB27" s="22">
        <f>10000*(AR27+AU27)+(E25-F25+F26-E26)*100+(E25+F26)</f>
        <v>29901</v>
      </c>
      <c r="BC27" s="24">
        <f>10000*(AS27+AU27)+(E25-F25+F29-E29)*100+(E25+F29)</f>
        <v>30001</v>
      </c>
      <c r="BD27" s="29">
        <f>-BF25</f>
        <v>0.5</v>
      </c>
      <c r="BE27" s="25">
        <f>-BF26</f>
        <v>0.5</v>
      </c>
      <c r="BF27" s="25" t="s">
        <v>73</v>
      </c>
      <c r="BG27" s="26">
        <f>IF($AN27&gt;$AN28,-0.5,IF($AN28&gt;$AN27,0.5,IF(AY27,-0.5,IF(AX28,0.5,BW27))))</f>
        <v>-0.5</v>
      </c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23"/>
      <c r="BU27" s="22"/>
      <c r="BV27" s="22" t="s">
        <v>73</v>
      </c>
      <c r="BW27" s="24">
        <f>IF($BR25,IF(F25-E25&lt;0,-0.5,IF(E25-F25&lt;0,0.5,0)),IF($BK25,IF($BB27&gt;$BB28,-0.5,IF($BB27&lt;$BB28,0.5,0)),IF($BL25,IF($BC27&gt;$BC28,-0.5,IF($BC27&lt;$BC28,0.5,0)),0)))</f>
        <v>0</v>
      </c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</row>
    <row r="28" spans="1:100" ht="9.9499999999999993" customHeight="1">
      <c r="A28" s="80"/>
      <c r="B28" s="69" t="str">
        <f>IF(H28=0,"",IF(H28='Résultats officiels'!H28,1,""))</f>
        <v/>
      </c>
      <c r="C28" s="75" t="str">
        <f>IF(H28=0,"",IF(AND(H28='Résultats officiels'!H28,H!E28='Résultats officiels'!E28,'Résultats officiels'!F28=H!F28),1,""))</f>
        <v/>
      </c>
      <c r="D28" s="68" t="str">
        <f>G25</f>
        <v>Danemark</v>
      </c>
      <c r="E28" s="217">
        <v>1</v>
      </c>
      <c r="F28" s="217">
        <v>2</v>
      </c>
      <c r="G28" s="73" t="str">
        <f>D24</f>
        <v>France</v>
      </c>
      <c r="H28" s="95">
        <f t="shared" si="0"/>
        <v>2</v>
      </c>
      <c r="I28" s="114">
        <f>AI28</f>
        <v>4</v>
      </c>
      <c r="J28" s="71" t="str">
        <f>INDEX(AM25:AM28,MATCH(AK28,$AL25:$AL28,0))</f>
        <v>Danemark</v>
      </c>
      <c r="K28" s="115">
        <f>INDEX(AN25:AN28,MATCH(AK28,$AL25:$AL28,0))</f>
        <v>0</v>
      </c>
      <c r="L28" s="116">
        <f>INDEX(AO25:AO28,MATCH(AK28,$AL25:$AL28,0))</f>
        <v>1</v>
      </c>
      <c r="M28" s="115">
        <f>INDEX(AP25:AP28,MATCH(AK28,$AL25:$AL28,0))</f>
        <v>4</v>
      </c>
      <c r="N28" s="117">
        <f>INDEX(AQ25:AQ28,MATCH(AK28,$AL25:$AL28,0))</f>
        <v>-3</v>
      </c>
      <c r="O28" s="293">
        <f>IF(AND(R28="",R29=""),0,IF(V28="",0,IF(V29="",0,IF(AND(R28="A",V28&gt;V29),1,IF(AND(R28="A",V28&lt;V29),2,IF(AND(R28="A",V28=V29,W28&gt;W29),1,IF(AND(R28="A",V28=V29,W28&lt;W29),2,IF(AND(R29="A",V28&gt;V29),1,IF(AND(R29="A",V28&lt;V29),2,IF(AND(R29="A",V28=V29,W28&gt;W29),1,IF(AND(R29="A",V28=V29,W28&lt;W29),2)))))))))))</f>
        <v>0</v>
      </c>
      <c r="P28" s="293"/>
      <c r="Q28" s="97" t="str">
        <f>IF(AND('Résultats officiels'!O28&gt;0,U28='Résultats officiels'!U28),"E",IF(AND('Résultats officiels'!O26&gt;0,'Résultats officiels'!U26=H!U28),"E",""))</f>
        <v/>
      </c>
      <c r="R28" s="98" t="str">
        <f>IF('Résultats officiels'!O28=0,"",IF(AND(U28='Résultats officiels'!U28,'Résultats officiels'!U29=H!U29),"A",""))</f>
        <v/>
      </c>
      <c r="S28" s="286" t="str">
        <f>IF(O28=0,"",IF(AND(R28="A",O28='Résultats officiels'!O28),1,IF(AND(H!R29="A",H!O28='Résultats officiels'!O26),1,"")))</f>
        <v/>
      </c>
      <c r="T28" s="287" t="str">
        <f>IF(O28=0,"",IF(AND(R28="A",O28='Résultats officiels'!O28,V28='Résultats officiels'!V28,'Résultats officiels'!V29=H!V29),1,IF(AND(H!R29="A",H!O28='Résultats officiels'!O26,H!V28='Résultats officiels'!V26,'Résultats officiels'!V27=H!V29),1,"")))</f>
        <v/>
      </c>
      <c r="U28" s="125" t="str">
        <f>IF(100*V12+W12&gt;100*V13+W13,U12,IF(100*V12+W12&lt;100*V13+W13,U13,CONCATENATE(U12," ou ",U13)))</f>
        <v>Espagne</v>
      </c>
      <c r="V28" s="218">
        <v>2</v>
      </c>
      <c r="W28" s="12"/>
      <c r="X28" s="95">
        <f>IF(100*V12+W12&gt;100*V13+W13,1,IF(100*V12+W12&lt;100*V13+W13,1,0))</f>
        <v>1</v>
      </c>
      <c r="Y28" s="95"/>
      <c r="Z28" s="95"/>
      <c r="AA28" s="95"/>
      <c r="AB28" s="95"/>
      <c r="AC28" s="95"/>
      <c r="AD28" s="80"/>
      <c r="AE28" s="80"/>
      <c r="AF28" s="1"/>
      <c r="AG28" s="1"/>
      <c r="AH28" s="1"/>
      <c r="AI28" s="17">
        <f>IF(ROUND(AK28,0)=ROUND(AK27,0),AI27,4)</f>
        <v>4</v>
      </c>
      <c r="AJ28" s="18">
        <f>ROUND(AK28,0)</f>
        <v>4</v>
      </c>
      <c r="AK28" s="19">
        <f>MAX(AL25:AL28)</f>
        <v>3.98</v>
      </c>
      <c r="AL28" s="30">
        <f>SUM(BD28:BG28)+2.48</f>
        <v>3.98</v>
      </c>
      <c r="AM28" s="31" t="str">
        <f>G25</f>
        <v>Danemark</v>
      </c>
      <c r="AN28" s="27">
        <f>SUM(AR28:AU28)</f>
        <v>0</v>
      </c>
      <c r="AO28" s="32">
        <f>F25+E27+E28</f>
        <v>1</v>
      </c>
      <c r="AP28" s="27">
        <f>E25+F27+F28</f>
        <v>4</v>
      </c>
      <c r="AQ28" s="33">
        <f>AO28-AP28</f>
        <v>-3</v>
      </c>
      <c r="AR28" s="27">
        <f>IF(ISBLANK(E28),0,IF(AU25=3,0,IF(AU25=1,1,3)))</f>
        <v>0</v>
      </c>
      <c r="AS28" s="27">
        <f>IF(ISBLANK(E27),0,IF(AU26=3,0,IF(AU26=1,1,3)))</f>
        <v>0</v>
      </c>
      <c r="AT28" s="27">
        <f>IF(ISBLANK(F25),0,IF(AU27=3,0,IF(AU27=1,1,3)))</f>
        <v>0</v>
      </c>
      <c r="AU28" s="27" t="s">
        <v>73</v>
      </c>
      <c r="AV28" s="32" t="b">
        <f>10*(AQ25-AQ28)+AO25-AO28&lt;0</f>
        <v>0</v>
      </c>
      <c r="AW28" s="27" t="b">
        <f>10*(AQ26-AQ28)+AO26-AO28&lt;0</f>
        <v>0</v>
      </c>
      <c r="AX28" s="27" t="b">
        <f>10*(AQ27-AQ28)+AO27-AO28&lt;0</f>
        <v>0</v>
      </c>
      <c r="AY28" s="33" t="s">
        <v>73</v>
      </c>
      <c r="AZ28" s="32" t="s">
        <v>73</v>
      </c>
      <c r="BA28" s="27">
        <f>10000*(AR28+AS28)+(E27-F27+E28-F28)*100+(E27+E28)</f>
        <v>-199</v>
      </c>
      <c r="BB28" s="27">
        <f>10000*(AR28+AT28)+(E28-F28+F25-E25)*100+(E28+F25)</f>
        <v>-199</v>
      </c>
      <c r="BC28" s="33">
        <f>10000*(AS28+AT28)+(E27-F27+F25-E25)*100+(E27+F25)</f>
        <v>-200</v>
      </c>
      <c r="BD28" s="34">
        <f>-BG25</f>
        <v>0.5</v>
      </c>
      <c r="BE28" s="35">
        <f>-BG26</f>
        <v>0.5</v>
      </c>
      <c r="BF28" s="35">
        <f>-BG27</f>
        <v>0.5</v>
      </c>
      <c r="BG28" s="33" t="s">
        <v>73</v>
      </c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32"/>
      <c r="BU28" s="27"/>
      <c r="BV28" s="27"/>
      <c r="BW28" s="33" t="s">
        <v>73</v>
      </c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</row>
    <row r="29" spans="1:100" ht="9.9499999999999993" customHeight="1">
      <c r="A29" s="80"/>
      <c r="B29" s="69" t="str">
        <f>IF(H29=0,"",IF(H29='Résultats officiels'!H29,1,""))</f>
        <v/>
      </c>
      <c r="C29" s="75" t="str">
        <f>IF(H29=0,"",IF(AND(H29='Résultats officiels'!H29,H!E29='Résultats officiels'!E29,'Résultats officiels'!F29=H!F29),1,""))</f>
        <v/>
      </c>
      <c r="D29" s="71" t="str">
        <f>G24</f>
        <v>Australie</v>
      </c>
      <c r="E29" s="217">
        <v>1</v>
      </c>
      <c r="F29" s="217">
        <v>0</v>
      </c>
      <c r="G29" s="74" t="str">
        <f>D25</f>
        <v>Pérou</v>
      </c>
      <c r="H29" s="95">
        <f t="shared" si="0"/>
        <v>1</v>
      </c>
      <c r="I29" s="118"/>
      <c r="J29" s="119" t="str">
        <f>IF(OR(I27&lt;3,I26&lt;2),"TIRAGE AU SORT !!!"," ")</f>
        <v xml:space="preserve"> </v>
      </c>
      <c r="K29" s="171"/>
      <c r="L29" s="171"/>
      <c r="M29" s="171"/>
      <c r="N29" s="171"/>
      <c r="O29" s="293"/>
      <c r="P29" s="293"/>
      <c r="Q29" s="97" t="str">
        <f>IF(AND('Résultats officiels'!O28&gt;0,U29='Résultats officiels'!U29),"E",IF(AND('Résultats officiels'!O26&gt;0,'Résultats officiels'!U27=H!U29),"E",""))</f>
        <v/>
      </c>
      <c r="R29" s="98" t="str">
        <f>IF('Résultats officiels'!O26=0,"",IF(AND(U28='Résultats officiels'!U26,'Résultats officiels'!U27=H!U29),"A",""))</f>
        <v/>
      </c>
      <c r="S29" s="286" t="str">
        <f>IF(Y29=0,"",IF(Y29='Résultats officiels'!Y29,1,""))</f>
        <v/>
      </c>
      <c r="T29" s="287"/>
      <c r="U29" s="125" t="str">
        <f>IF(100*V14+W14&gt;100*V15+W15,U14,IF(100*V14+W14&lt;100*V15+W15,U15,CONCATENATE(U14," ou ",U15)))</f>
        <v>Australie</v>
      </c>
      <c r="V29" s="219">
        <v>1</v>
      </c>
      <c r="W29" s="12"/>
      <c r="X29" s="95">
        <f>IF(100*V14+W14&gt;100*V15+W15,1,IF(100*V14+W14&lt;100*V15+W15,1,0))</f>
        <v>1</v>
      </c>
      <c r="Y29" s="95"/>
      <c r="Z29" s="95"/>
      <c r="AA29" s="95"/>
      <c r="AB29" s="95"/>
      <c r="AC29" s="95"/>
      <c r="AD29" s="80"/>
      <c r="AE29" s="80"/>
      <c r="AF29" s="1"/>
      <c r="AG29" s="1"/>
      <c r="AH29" s="1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</row>
    <row r="30" spans="1:100" ht="9.9499999999999993" customHeight="1">
      <c r="A30" s="80"/>
      <c r="B30" s="95"/>
      <c r="C30" s="95"/>
      <c r="D30" s="95"/>
      <c r="E30" s="95"/>
      <c r="F30" s="95"/>
      <c r="G30" s="95"/>
      <c r="H30" s="95"/>
      <c r="I30" s="170"/>
      <c r="J30" s="95"/>
      <c r="K30" s="95"/>
      <c r="L30" s="95"/>
      <c r="M30" s="95"/>
      <c r="N30" s="95"/>
      <c r="O30" s="293">
        <f>IF(AND(R30="",R31=""),0,IF(V30="",0,IF(V31="",0,IF(AND(R30="A",V30&gt;V31),1,IF(AND(R30="A",V30&lt;V31),2,IF(AND(R30="A",V30=V31,W30&gt;W31),1,IF(AND(R30="A",V30=V31,W30&lt;W31),2,IF(AND(R31="A",V30&gt;V31),1,IF(AND(R31="A",V30&lt;V31),2,IF(AND(R31="A",V30=V31,W30&gt;W31),1,IF(AND(R31="A",V30=V31,W30&lt;W31),2)))))))))))</f>
        <v>1</v>
      </c>
      <c r="P30" s="293"/>
      <c r="Q30" s="97" t="str">
        <f>IF(AND('Résultats officiels'!O30&gt;0,U30='Résultats officiels'!U30),"E",IF(AND('Résultats officiels'!O32&gt;0,'Résultats officiels'!U32=H!U30),"E",""))</f>
        <v>E</v>
      </c>
      <c r="R30" s="98" t="str">
        <f>IF('Résultats officiels'!O30=0,"",IF(AND(U30='Résultats officiels'!U30,'Résultats officiels'!U31=H!U31),"A",""))</f>
        <v>A</v>
      </c>
      <c r="S30" s="286" t="str">
        <f>IF(O30=0,"",IF(AND(R30="A",O30='Résultats officiels'!O30),1,IF(AND(H!R31="A",H!O30='Résultats officiels'!O32),1,"")))</f>
        <v/>
      </c>
      <c r="T30" s="287" t="str">
        <f>IF(O30=0,"",IF(AND(R30="A",O30='Résultats officiels'!O30,V30='Résultats officiels'!V30,'Résultats officiels'!V31=H!V31),1,IF(AND(H!R31="A",H!O30='Résultats officiels'!O32,H!V30='Résultats officiels'!V32,'Résultats officiels'!V33=H!V31),1,"")))</f>
        <v/>
      </c>
      <c r="U30" s="125" t="str">
        <f>IF(100*V16+W16&gt;100*V17+W17,U16,IF(100*V16+W16&lt;100*V17+W17,U17,CONCATENATE(U16," ou ",U17)))</f>
        <v>Brésil</v>
      </c>
      <c r="V30" s="218">
        <v>3</v>
      </c>
      <c r="W30" s="12"/>
      <c r="X30" s="95">
        <f>IF(100*V16+W16&gt;100*V17+W17,1,IF(100*V16+W16&lt;100*V17+W17,1,0))</f>
        <v>1</v>
      </c>
      <c r="Y30" s="95"/>
      <c r="Z30" s="95"/>
      <c r="AA30" s="95"/>
      <c r="AB30" s="95"/>
      <c r="AC30" s="95"/>
      <c r="AD30" s="80"/>
      <c r="AE30" s="80"/>
      <c r="AF30" s="1"/>
      <c r="AG30" s="1"/>
      <c r="AH30" s="1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</row>
    <row r="31" spans="1:100" ht="9.9499999999999993" customHeight="1">
      <c r="A31" s="80"/>
      <c r="B31" s="90" t="s">
        <v>81</v>
      </c>
      <c r="C31" s="91"/>
      <c r="D31" s="92"/>
      <c r="E31" s="93"/>
      <c r="F31" s="93"/>
      <c r="G31" s="94"/>
      <c r="H31" s="95"/>
      <c r="I31" s="170"/>
      <c r="J31" s="95"/>
      <c r="K31" s="95"/>
      <c r="L31" s="95"/>
      <c r="M31" s="95"/>
      <c r="N31" s="95"/>
      <c r="O31" s="293"/>
      <c r="P31" s="293"/>
      <c r="Q31" s="97" t="str">
        <f>IF(AND('Résultats officiels'!O30&gt;0,U31='Résultats officiels'!U31),"E",IF(AND('Résultats officiels'!O32&gt;0,'Résultats officiels'!U33=H!U31),"E",""))</f>
        <v>E</v>
      </c>
      <c r="R31" s="98" t="str">
        <f>IF('Résultats officiels'!O32=0,"",IF(AND(U30='Résultats officiels'!U32,'Résultats officiels'!U33=H!U31),"A",""))</f>
        <v/>
      </c>
      <c r="S31" s="286" t="str">
        <f>IF(Y31=0,"",IF(Y31='Résultats officiels'!Y31,1,""))</f>
        <v/>
      </c>
      <c r="T31" s="287"/>
      <c r="U31" s="125" t="str">
        <f>IF(100*V18+W18&gt;100*V19+W19,U18,IF(100*V18+W18&lt;100*V19+W19,U19,CONCATENATE(U18," ou ",U19)))</f>
        <v>Belgique</v>
      </c>
      <c r="V31" s="219">
        <v>2</v>
      </c>
      <c r="W31" s="12"/>
      <c r="X31" s="95">
        <f>IF(100*V18+W18&gt;100*V19+W19,1,IF(100*V18+W18&lt;100*V19+W19,1,0))</f>
        <v>1</v>
      </c>
      <c r="Y31" s="95"/>
      <c r="Z31" s="95"/>
      <c r="AA31" s="95"/>
      <c r="AB31" s="95"/>
      <c r="AC31" s="95"/>
      <c r="AD31" s="80"/>
      <c r="AE31" s="80"/>
      <c r="AF31" s="1"/>
      <c r="AG31" s="1"/>
      <c r="AH31" s="1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</row>
    <row r="32" spans="1:100" ht="9.9499999999999993" customHeight="1">
      <c r="A32" s="80"/>
      <c r="B32" s="69" t="str">
        <f>IF(H32=0,"",IF(H32='Résultats officiels'!H32,1,""))</f>
        <v/>
      </c>
      <c r="C32" s="75" t="str">
        <f>IF(H32=0,"",IF(AND(H32='Résultats officiels'!H32,H!E32='Résultats officiels'!E32,'Résultats officiels'!F32=H!F32),1,""))</f>
        <v/>
      </c>
      <c r="D32" s="67" t="s">
        <v>94</v>
      </c>
      <c r="E32" s="217">
        <v>2</v>
      </c>
      <c r="F32" s="217">
        <v>1</v>
      </c>
      <c r="G32" s="72" t="s">
        <v>127</v>
      </c>
      <c r="H32" s="95">
        <f t="shared" si="0"/>
        <v>1</v>
      </c>
      <c r="I32" s="170"/>
      <c r="J32" s="90" t="s">
        <v>81</v>
      </c>
      <c r="K32" s="90" t="s">
        <v>38</v>
      </c>
      <c r="L32" s="90" t="s">
        <v>35</v>
      </c>
      <c r="M32" s="90" t="s">
        <v>22</v>
      </c>
      <c r="N32" s="90" t="str">
        <f>"+/-"</f>
        <v>+/-</v>
      </c>
      <c r="O32" s="293">
        <f>IF(AND(R32="",R33=""),0,IF(V32="",0,IF(V33="",0,IF(AND(R32="A",V32&gt;V33),1,IF(AND(R32="A",V32&lt;V33),2,IF(AND(R32="A",V32=V33,W32&gt;W33),1,IF(AND(R32="A",V32=V33,W32&lt;W33),2,IF(AND(R33="A",V32&gt;V33),1,IF(AND(R33="A",V32&lt;V33),2,IF(AND(R33="A",V32=V33,W32&gt;W33),1,IF(AND(R33="A",V32=V33,W32&lt;W33),2)))))))))))</f>
        <v>0</v>
      </c>
      <c r="P32" s="293"/>
      <c r="Q32" s="97" t="str">
        <f>IF(AND('Résultats officiels'!O32&gt;0,U32='Résultats officiels'!U32),"E",IF(AND('Résultats officiels'!O30&gt;0,'Résultats officiels'!U30=H!U32),"E",""))</f>
        <v/>
      </c>
      <c r="R32" s="98" t="str">
        <f>IF('Résultats officiels'!O32=0,"",IF(AND(U32='Résultats officiels'!U32,'Résultats officiels'!U33=H!U33),"A",""))</f>
        <v/>
      </c>
      <c r="S32" s="286" t="str">
        <f>IF(O32=0,"",IF(AND(R32="A",O32='Résultats officiels'!O32),1,IF(AND(H!R33="A",H!O32='Résultats officiels'!O30),1,"")))</f>
        <v/>
      </c>
      <c r="T32" s="287" t="str">
        <f>IF(O32=0,"",IF(AND(R32="A",O32='Résultats officiels'!O32,V32='Résultats officiels'!V32,'Résultats officiels'!V33=H!V33),1,IF(AND(H!R33="A",H!O32='Résultats officiels'!O30,H!V32='Résultats officiels'!V30,'Résultats officiels'!V31=H!V33),1,"")))</f>
        <v/>
      </c>
      <c r="U32" s="125" t="str">
        <f>IF(100*V20+W20&gt;100*V21+W21,U20,IF(100*V20+W20&lt;100*V21+W21,U21,CONCATENATE(U20," ou ",U21)))</f>
        <v>Allemagne</v>
      </c>
      <c r="V32" s="218">
        <v>3</v>
      </c>
      <c r="W32" s="12">
        <v>4</v>
      </c>
      <c r="X32" s="95">
        <f>IF(100*V20+W20&gt;100*V21+W21,1,IF(100*V20+W20&lt;100*V21+W21,1,0))</f>
        <v>1</v>
      </c>
      <c r="Y32" s="95"/>
      <c r="Z32" s="95"/>
      <c r="AA32" s="95"/>
      <c r="AB32" s="95"/>
      <c r="AC32" s="95"/>
      <c r="AD32" s="80"/>
      <c r="AE32" s="80"/>
      <c r="AF32" s="1"/>
      <c r="AG32" s="1"/>
      <c r="AH32" s="1"/>
      <c r="AL32" s="13" t="s">
        <v>39</v>
      </c>
      <c r="AM32" s="14" t="s">
        <v>40</v>
      </c>
      <c r="AN32" s="15" t="s">
        <v>38</v>
      </c>
      <c r="AO32" s="13" t="s">
        <v>41</v>
      </c>
      <c r="AP32" s="15" t="s">
        <v>42</v>
      </c>
      <c r="AQ32" s="16" t="s">
        <v>43</v>
      </c>
      <c r="AR32" s="15" t="s">
        <v>44</v>
      </c>
      <c r="AS32" s="15" t="s">
        <v>45</v>
      </c>
      <c r="AT32" s="15" t="s">
        <v>46</v>
      </c>
      <c r="AU32" s="15" t="s">
        <v>47</v>
      </c>
      <c r="AV32" s="13" t="s">
        <v>48</v>
      </c>
      <c r="AW32" s="15" t="s">
        <v>49</v>
      </c>
      <c r="AX32" s="15" t="s">
        <v>50</v>
      </c>
      <c r="AY32" s="16" t="s">
        <v>51</v>
      </c>
      <c r="AZ32" s="13" t="s">
        <v>52</v>
      </c>
      <c r="BA32" s="15" t="s">
        <v>53</v>
      </c>
      <c r="BB32" s="15" t="s">
        <v>54</v>
      </c>
      <c r="BC32" s="16" t="s">
        <v>55</v>
      </c>
      <c r="BD32" s="13" t="s">
        <v>56</v>
      </c>
      <c r="BE32" s="15" t="s">
        <v>57</v>
      </c>
      <c r="BF32" s="15" t="s">
        <v>58</v>
      </c>
      <c r="BG32" s="16" t="s">
        <v>59</v>
      </c>
      <c r="BH32" s="13" t="s">
        <v>60</v>
      </c>
      <c r="BI32" s="15" t="s">
        <v>52</v>
      </c>
      <c r="BJ32" s="15" t="s">
        <v>53</v>
      </c>
      <c r="BK32" s="15" t="s">
        <v>54</v>
      </c>
      <c r="BL32" s="15" t="s">
        <v>55</v>
      </c>
      <c r="BM32" s="15" t="s">
        <v>61</v>
      </c>
      <c r="BN32" s="15" t="s">
        <v>62</v>
      </c>
      <c r="BO32" s="15" t="s">
        <v>63</v>
      </c>
      <c r="BP32" s="15" t="s">
        <v>64</v>
      </c>
      <c r="BQ32" s="15" t="s">
        <v>65</v>
      </c>
      <c r="BR32" s="15" t="s">
        <v>66</v>
      </c>
      <c r="BS32" s="16" t="s">
        <v>67</v>
      </c>
      <c r="BT32" s="13" t="s">
        <v>68</v>
      </c>
      <c r="BU32" s="15" t="s">
        <v>69</v>
      </c>
      <c r="BV32" s="15" t="s">
        <v>70</v>
      </c>
      <c r="BW32" s="16" t="s">
        <v>71</v>
      </c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</row>
    <row r="33" spans="1:100" ht="9.9499999999999993" customHeight="1">
      <c r="A33" s="80"/>
      <c r="B33" s="69" t="str">
        <f>IF(H33=0,"",IF(H33='Résultats officiels'!H33,1,""))</f>
        <v/>
      </c>
      <c r="C33" s="75" t="str">
        <f>IF(H33=0,"",IF(AND(H33='Résultats officiels'!H33,H!E33='Résultats officiels'!E33,'Résultats officiels'!F33=H!F33),1,""))</f>
        <v/>
      </c>
      <c r="D33" s="68" t="s">
        <v>37</v>
      </c>
      <c r="E33" s="217">
        <v>0</v>
      </c>
      <c r="F33" s="217">
        <v>0</v>
      </c>
      <c r="G33" s="73" t="s">
        <v>97</v>
      </c>
      <c r="H33" s="95">
        <f t="shared" si="0"/>
        <v>3</v>
      </c>
      <c r="I33" s="101">
        <f>AI33</f>
        <v>1</v>
      </c>
      <c r="J33" s="122" t="str">
        <f>INDEX(AM33:AM36,MATCH(AK33,$AL33:$AL36,0))</f>
        <v>Argentine</v>
      </c>
      <c r="K33" s="103">
        <f>INDEX(AN33:AN36,MATCH(AK33,$AL33:$AL36,0))</f>
        <v>7</v>
      </c>
      <c r="L33" s="104">
        <f>INDEX(AO33:AO36,MATCH(AK33,$AL33:$AL36,0))</f>
        <v>4</v>
      </c>
      <c r="M33" s="103">
        <f>INDEX(AP33:AP36,MATCH(AK33,$AL33:$AL36,0))</f>
        <v>2</v>
      </c>
      <c r="N33" s="123">
        <f>INDEX(AQ33:AQ36,MATCH(AK33,$AL33:$AL36,0))</f>
        <v>2</v>
      </c>
      <c r="O33" s="293"/>
      <c r="P33" s="293"/>
      <c r="Q33" s="97" t="str">
        <f>IF(AND('Résultats officiels'!O32&gt;0,U33='Résultats officiels'!U33),"E",IF(AND('Résultats officiels'!O30&gt;0,'Résultats officiels'!U31=H!U33),"E",""))</f>
        <v>E</v>
      </c>
      <c r="R33" s="98" t="str">
        <f>IF('Résultats officiels'!O30=0,"",IF(AND(U32='Résultats officiels'!U30,'Résultats officiels'!U31=H!U33),"A",""))</f>
        <v/>
      </c>
      <c r="S33" s="286" t="str">
        <f>IF(Y33=0,"",IF(Y33='Résultats officiels'!Y33,1,""))</f>
        <v/>
      </c>
      <c r="T33" s="287"/>
      <c r="U33" s="125" t="str">
        <f>IF(100*V22+W22&gt;100*V23+W23,U22,IF(100*V22+W22&lt;100*V23+W23,U23,CONCATENATE(U22," ou ",U23)))</f>
        <v>Angleterre</v>
      </c>
      <c r="V33" s="219">
        <v>3</v>
      </c>
      <c r="W33" s="12">
        <v>3</v>
      </c>
      <c r="X33" s="95">
        <f>IF(100*V22+W22&gt;100*V23+W23,1,IF(100*V22+W22&lt;100*V23+W23,1,0))</f>
        <v>1</v>
      </c>
      <c r="Y33" s="95"/>
      <c r="Z33" s="95"/>
      <c r="AA33" s="95"/>
      <c r="AB33" s="95"/>
      <c r="AC33" s="95"/>
      <c r="AD33" s="80"/>
      <c r="AE33" s="80"/>
      <c r="AF33" s="1"/>
      <c r="AG33" s="1"/>
      <c r="AH33" s="1"/>
      <c r="AI33" s="17">
        <v>1</v>
      </c>
      <c r="AJ33" s="18">
        <f>ROUND(AK33,0)</f>
        <v>1</v>
      </c>
      <c r="AK33" s="19">
        <f>MIN(AL33:AL36)</f>
        <v>0.95000000000000018</v>
      </c>
      <c r="AL33" s="20">
        <f>SUM(BD33:BG33)+2.45</f>
        <v>0.95000000000000018</v>
      </c>
      <c r="AM33" s="21" t="str">
        <f>D32</f>
        <v>Argentine</v>
      </c>
      <c r="AN33" s="22">
        <f>SUM(AR33:AU33)</f>
        <v>7</v>
      </c>
      <c r="AO33" s="23">
        <f>E32+E34+F36</f>
        <v>4</v>
      </c>
      <c r="AP33" s="22">
        <f>F32+F34+E36</f>
        <v>2</v>
      </c>
      <c r="AQ33" s="24">
        <f>AO33-AP33</f>
        <v>2</v>
      </c>
      <c r="AR33" s="22" t="s">
        <v>73</v>
      </c>
      <c r="AS33" s="22">
        <f>IF(ISBLANK(E32),0,IF(E32&gt;F32,3,IF(E32=F32,1,0)))</f>
        <v>3</v>
      </c>
      <c r="AT33" s="22">
        <f>IF(ISBLANK(E34),0,IF(E34&gt;F34,3,IF(E34=F34,1,0)))</f>
        <v>3</v>
      </c>
      <c r="AU33" s="22">
        <f>IF(ISBLANK(F36),0,IF(F36&gt;E36,3,IF(F36=E36,1,0)))</f>
        <v>1</v>
      </c>
      <c r="AV33" s="23" t="s">
        <v>73</v>
      </c>
      <c r="AW33" s="22" t="b">
        <f>(10*(AQ33-AQ34)+AO33-AO34&gt;0)</f>
        <v>1</v>
      </c>
      <c r="AX33" s="22" t="b">
        <f>10*(AQ33-AQ35)+AO33-AO35&gt;0</f>
        <v>1</v>
      </c>
      <c r="AY33" s="24" t="b">
        <f>10*(AQ33-AQ36)+AO33-AO36&gt;0</f>
        <v>1</v>
      </c>
      <c r="AZ33" s="23">
        <f>10000*(AS33+AT33)+(E34-F34+E32-F32)*100+(E34+E32)</f>
        <v>60203</v>
      </c>
      <c r="BA33" s="22">
        <f>10000*(AS33+AU33)+(E32-F32+F36-E36)*100+(E32+F36)</f>
        <v>40103</v>
      </c>
      <c r="BB33" s="22">
        <f>10000*(AT33+AU33)+(F36-E36+E34-F34)*100+(F36+E34)</f>
        <v>40102</v>
      </c>
      <c r="BC33" s="24" t="s">
        <v>73</v>
      </c>
      <c r="BD33" s="23" t="s">
        <v>73</v>
      </c>
      <c r="BE33" s="25">
        <f>IF($AN33&gt;$AN34,-0.5,IF($AN34&gt;$AN33,0.5,IF(AW33,-0.5,IF(AV34,0.5,BU33))))</f>
        <v>-0.5</v>
      </c>
      <c r="BF33" s="25">
        <f>IF($AN33&gt;$AN35,-0.5,IF($AN35&gt;$AN33,0.5,IF(AX33,-0.5,IF(AV35,0.5,BV33))))</f>
        <v>-0.5</v>
      </c>
      <c r="BG33" s="26">
        <f>IF($AN33&gt;$AN36,-0.5,IF($AN36&gt;$AN33,0.5,IF(AY33,-0.5,IF(AV36,0.5,BW33))))</f>
        <v>-0.5</v>
      </c>
      <c r="BH33" s="27" t="b">
        <f>AND(AND(AN33=AN34,AN34=AN35,AN35=AN36),AND(AO33=AO34,AO34=AO35,AO35=AO36),AND(AP33=AP34,AP34=AP35,AP35=AP36))</f>
        <v>0</v>
      </c>
      <c r="BI33" s="27" t="b">
        <f>AND(NOT(BH33),AN33=AN34,AN33=AN35,AO33=AO34,AO33=AO35,AP33=AP34,AP33=AP35)</f>
        <v>0</v>
      </c>
      <c r="BJ33" s="27" t="b">
        <f>AND(NOT(BH33),AN33=AN34,AN33=AN36,AO33=AO34,AO33=AO36,AP33=AP34,AP33=AP36)</f>
        <v>0</v>
      </c>
      <c r="BK33" s="27" t="b">
        <f>AND(NOT(BH33),AN33=AN35,AN33=AN36,AO33=AO35,AO33=AO36,AP33=AP35,AP33=AP36)</f>
        <v>0</v>
      </c>
      <c r="BL33" s="27" t="b">
        <f>AND(NOT(BH33),AN34=AN35,AN34=AN36,AO34=AO35,AO34=AO36,AP34=AP35,AP34=AP36)</f>
        <v>0</v>
      </c>
      <c r="BM33" s="27" t="b">
        <f>AND(NOT(BH33),NOT(BI33),NOT(BJ33),AN33=AN34,AO33=AO34,AP33=AP34)</f>
        <v>0</v>
      </c>
      <c r="BN33" s="27" t="b">
        <f>AND(NOT(BH33),NOT(BI33),NOT(BK33),AN33=AN35,AO33=AO35,AP33=AP35)</f>
        <v>0</v>
      </c>
      <c r="BO33" s="27" t="b">
        <f>AND(NOT(BH33),NOT(BJ33),NOT(BK33),AN33=AN36,AO33=AO36,AP33=AP36)</f>
        <v>0</v>
      </c>
      <c r="BP33" s="27" t="b">
        <f>AND(NOT(BH33),NOT(BI33),NOT(BL33),AN34=AN35,AO34=AO35)</f>
        <v>0</v>
      </c>
      <c r="BQ33" s="27" t="b">
        <f>AND(NOT(BH33),NOT(BJ33),NOT(BL33),AN34=AN36,AO34=AO36,AP34=AP36)</f>
        <v>0</v>
      </c>
      <c r="BR33" s="27" t="b">
        <f>AND(NOT(BH33),NOT(BK33),NOT(BL33),AN35=AN36,AO35=AO36,AP35=AP36)</f>
        <v>0</v>
      </c>
      <c r="BS33" s="27" t="b">
        <f t="array" ref="BS33">AND(NOT(BH33:BR33))</f>
        <v>1</v>
      </c>
      <c r="BT33" s="23" t="s">
        <v>73</v>
      </c>
      <c r="BU33" s="22">
        <f>IF($BM33,IF(F32-E32&lt;0,-0.5,IF(E32-F32&lt;0,0.5,0)),IF($BI33,IF($AZ33&gt;$AZ34,-0.5,IF($AZ33&lt;$AZ34,0.5,0)),IF($BJ33,IF($BA33&gt;$BA34,-0.5, IF($BA33&lt;$BA34,0.5,0)),0)))</f>
        <v>0</v>
      </c>
      <c r="BV33" s="22">
        <f>IF($BN33,IF(F34-E34&lt;0,-0.5,IF(E34-F34&lt;0,0.5,0)),IF($BI33,IF($AZ33&gt;$AZ35,-0.5,IF($AZ33&lt;$AZ35,0.5,0)),IF($BK33,IF($BB33&gt;$BB35,-0.5,IF($BB33&lt;$BB35,0.5,0)),0)))</f>
        <v>0</v>
      </c>
      <c r="BW33" s="24">
        <f>IF($BO33,IF(E36-F36&lt;0,-0.5,IF(F36-E36&lt;0,0.5,0)),IF($BJ33,IF($BA33&gt;$BA36,-0.5,IF($BA33&lt;$BA36,0.5,0)),IF($BK33,IF($BB33&gt;$BB36,-0.5, IF($BB33&lt;$BB36,0.5,0)),0)))</f>
        <v>0</v>
      </c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</row>
    <row r="34" spans="1:100" ht="9.9499999999999993" customHeight="1">
      <c r="A34" s="80"/>
      <c r="B34" s="69" t="str">
        <f>IF(H34=0,"",IF(H34='Résultats officiels'!H34,1,""))</f>
        <v/>
      </c>
      <c r="C34" s="75" t="str">
        <f>IF(H34=0,"",IF(AND(H34='Résultats officiels'!H34,H!E34='Résultats officiels'!E34,'Résultats officiels'!F34=H!F34),1,""))</f>
        <v/>
      </c>
      <c r="D34" s="68" t="str">
        <f>D32</f>
        <v>Argentine</v>
      </c>
      <c r="E34" s="217">
        <v>1</v>
      </c>
      <c r="F34" s="217">
        <v>0</v>
      </c>
      <c r="G34" s="73" t="str">
        <f>D33</f>
        <v>Croatie</v>
      </c>
      <c r="H34" s="95">
        <f t="shared" si="0"/>
        <v>1</v>
      </c>
      <c r="I34" s="106">
        <f>AI34</f>
        <v>2</v>
      </c>
      <c r="J34" s="124" t="str">
        <f>INDEX(AM33:AM36,MATCH(AK34,$AL33:$AL36,0))</f>
        <v>Islande</v>
      </c>
      <c r="K34" s="108">
        <f>INDEX(AN33:AN36,MATCH(AK34,$AL33:$AL36,0))</f>
        <v>4</v>
      </c>
      <c r="L34" s="109">
        <f>INDEX(AO33:AO36,MATCH(AK34,$AL33:$AL36,0))</f>
        <v>3</v>
      </c>
      <c r="M34" s="108">
        <f>INDEX(AP33:AP36,MATCH(AK34,$AL33:$AL36,0))</f>
        <v>3</v>
      </c>
      <c r="N34" s="110">
        <f>INDEX(AQ33:AQ36,MATCH(AK34,$AL33:$AL36,0))</f>
        <v>0</v>
      </c>
      <c r="O34" s="293"/>
      <c r="P34" s="293"/>
      <c r="Q34" s="95"/>
      <c r="R34" s="95"/>
      <c r="S34" s="95"/>
      <c r="T34" s="95"/>
      <c r="U34" s="95"/>
      <c r="V34" s="95"/>
      <c r="W34" s="95"/>
      <c r="X34" s="126"/>
      <c r="Y34" s="95"/>
      <c r="Z34" s="95"/>
      <c r="AA34" s="95"/>
      <c r="AB34" s="95"/>
      <c r="AC34" s="95"/>
      <c r="AD34" s="80"/>
      <c r="AE34" s="80"/>
      <c r="AF34" s="1"/>
      <c r="AG34" s="1"/>
      <c r="AH34" s="1"/>
      <c r="AI34" s="17">
        <f>IF(ROUND(AK34,0)=ROUND(AK33,0),AI33,2)</f>
        <v>2</v>
      </c>
      <c r="AJ34" s="18">
        <f>ROUND(AK34,0)</f>
        <v>2</v>
      </c>
      <c r="AK34" s="19">
        <f>MAX(MIN(AL33:AL35),MIN(AL33,AL34,AL36),MIN(AL33,AL35,AL36),MIN(AL34:AL36))</f>
        <v>1.96</v>
      </c>
      <c r="AL34" s="28">
        <f>SUM(BD34:BG34)+2.46</f>
        <v>1.96</v>
      </c>
      <c r="AM34" s="21" t="str">
        <f>G32</f>
        <v>Islande</v>
      </c>
      <c r="AN34" s="22">
        <f>SUM(AR34:AU34)</f>
        <v>4</v>
      </c>
      <c r="AO34" s="23">
        <f>F32+F35+E37</f>
        <v>3</v>
      </c>
      <c r="AP34" s="22">
        <f>E32+E35+F37</f>
        <v>3</v>
      </c>
      <c r="AQ34" s="24">
        <f>AO34-AP34</f>
        <v>0</v>
      </c>
      <c r="AR34" s="22">
        <f>IF(ISBLANK(F32),0,IF(AS33=3,0,IF(AS33=1,1,3)))</f>
        <v>0</v>
      </c>
      <c r="AS34" s="22" t="s">
        <v>73</v>
      </c>
      <c r="AT34" s="22">
        <f>IF(ISBLANK(E37),0,IF(AS35=3,0,IF(AS35=1,1,3)))</f>
        <v>3</v>
      </c>
      <c r="AU34" s="22">
        <f>IF(ISBLANK(F35),0,IF(F35&gt;E35,3,IF(F35=E35,1,0)))</f>
        <v>1</v>
      </c>
      <c r="AV34" s="23" t="b">
        <f>(10*(AQ33-AQ34)+AO33-AO34&lt;0)</f>
        <v>0</v>
      </c>
      <c r="AW34" s="22" t="s">
        <v>73</v>
      </c>
      <c r="AX34" s="22" t="b">
        <f>10*(AQ34-AQ35)+AO34-AO35&gt;0</f>
        <v>1</v>
      </c>
      <c r="AY34" s="24" t="b">
        <f>10*(AQ34-AQ36)+AO34-AO36&gt;0</f>
        <v>1</v>
      </c>
      <c r="AZ34" s="23">
        <f>10000*(AR34+AT34)+(F32-E32+E37-F37)*100+(F32+E37)</f>
        <v>30002</v>
      </c>
      <c r="BA34" s="22">
        <f>10000*(AR34+AU34)+(F32-E32+F35-E35)*100+(F32+F35)</f>
        <v>9902</v>
      </c>
      <c r="BB34" s="22" t="s">
        <v>73</v>
      </c>
      <c r="BC34" s="24">
        <f>10000*(AT34+AU34)+(F35-E35+E37-F37)*100+(F35+E37)</f>
        <v>40102</v>
      </c>
      <c r="BD34" s="29">
        <f>-BE33</f>
        <v>0.5</v>
      </c>
      <c r="BE34" s="22" t="s">
        <v>73</v>
      </c>
      <c r="BF34" s="25">
        <f>IF($AN34&gt;$AN35,-0.5,IF($AN35&gt;$AN34,0.5,IF(AX34,-0.5,IF(AW35,0.5,BV34))))</f>
        <v>-0.5</v>
      </c>
      <c r="BG34" s="26">
        <f>IF($AN34&gt;$AN36,-0.5,IF($AN36&gt;$AN34,0.5,IF(AY34,-0.5,IF(AW36,0.5,BW34))))</f>
        <v>-0.5</v>
      </c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23"/>
      <c r="BU34" s="22" t="s">
        <v>73</v>
      </c>
      <c r="BV34" s="22">
        <f>IF($BP33,IF(F37-E37&lt;0,-0.5,IF(E37-F37&lt;0,0.5,0)),IF($BI33,IF($AZ34&gt;$AZ35,-0.5,IF($AZ34&lt;$AZ35,0.5,0)),IF($BL33,IF($BC34&gt;$BC35,-0.5,IF($BC34&lt;$BC35,0.5,0)),0)))</f>
        <v>0</v>
      </c>
      <c r="BW34" s="24">
        <f>IF($BQ33,IF(E35-F35&lt;0,-0.5,IF(F35-E35&lt;0,0.5,0)),IF($BJ33,IF($BA34&gt;$BA36,-0.5,IF($BA34&lt;$BA36,0.5,0)),IF($BL33,IF($BC34&gt;$BC36,-0.5,IF($BC34&lt;$BC36,0.5,0)),0)))</f>
        <v>0</v>
      </c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</row>
    <row r="35" spans="1:100" ht="9.9499999999999993" customHeight="1">
      <c r="A35" s="80"/>
      <c r="B35" s="69" t="str">
        <f>IF(H35=0,"",IF(H35='Résultats officiels'!H35,1,""))</f>
        <v/>
      </c>
      <c r="C35" s="75" t="str">
        <f>IF(H35=0,"",IF(AND(H35='Résultats officiels'!H35,H!E35='Résultats officiels'!E35,'Résultats officiels'!F35=H!F35),1,""))</f>
        <v/>
      </c>
      <c r="D35" s="68" t="str">
        <f>G33</f>
        <v>Nigéria</v>
      </c>
      <c r="E35" s="217">
        <v>1</v>
      </c>
      <c r="F35" s="217">
        <v>1</v>
      </c>
      <c r="G35" s="73" t="str">
        <f>G32</f>
        <v>Islande</v>
      </c>
      <c r="H35" s="95">
        <f t="shared" si="0"/>
        <v>3</v>
      </c>
      <c r="I35" s="106">
        <f>AI35</f>
        <v>3</v>
      </c>
      <c r="J35" s="68" t="str">
        <f>INDEX(AM33:AM36,MATCH(AK35,$AL33:$AL36,0))</f>
        <v>Nigéria</v>
      </c>
      <c r="K35" s="111">
        <f>INDEX(AN33:AN36,MATCH(AK35,$AL33:$AL36,0))</f>
        <v>3</v>
      </c>
      <c r="L35" s="112">
        <f>INDEX(AO33:AO36,MATCH(AK35,$AL33:$AL36,0))</f>
        <v>2</v>
      </c>
      <c r="M35" s="111">
        <f>INDEX(AP33:AP36,MATCH(AK35,$AL33:$AL36,0))</f>
        <v>2</v>
      </c>
      <c r="N35" s="113">
        <f>INDEX(AQ33:AQ36,MATCH(AK35,$AL33:$AL36,0))</f>
        <v>0</v>
      </c>
      <c r="O35" s="293"/>
      <c r="P35" s="293"/>
      <c r="Q35" s="95"/>
      <c r="R35" s="95"/>
      <c r="S35" s="294" t="s">
        <v>85</v>
      </c>
      <c r="T35" s="295"/>
      <c r="U35" s="295"/>
      <c r="V35" s="296"/>
      <c r="W35" s="90" t="s">
        <v>2</v>
      </c>
      <c r="X35" s="95"/>
      <c r="Y35" s="127"/>
      <c r="Z35" s="95"/>
      <c r="AA35" s="95"/>
      <c r="AB35" s="95"/>
      <c r="AC35" s="95"/>
      <c r="AD35" s="80"/>
      <c r="AE35" s="80"/>
      <c r="AF35" s="1"/>
      <c r="AG35" s="1"/>
      <c r="AH35" s="1"/>
      <c r="AI35" s="17">
        <f>IF(ROUND(AK35,0)=ROUND(AK34,0),AI34,3)</f>
        <v>3</v>
      </c>
      <c r="AJ35" s="18">
        <f>ROUND(AK35,0)</f>
        <v>3</v>
      </c>
      <c r="AK35" s="19">
        <f>MIN(MAX(AL33:AL35),MAX(AL33,AL34,AL36),MAX(AL33,AL35,AL36),MAX(AL34:AL36))</f>
        <v>2.98</v>
      </c>
      <c r="AL35" s="28">
        <f>SUM(BD35:BG35)+2.47</f>
        <v>3.97</v>
      </c>
      <c r="AM35" s="21" t="str">
        <f>D33</f>
        <v>Croatie</v>
      </c>
      <c r="AN35" s="22">
        <f>SUM(AR35:AU35)</f>
        <v>1</v>
      </c>
      <c r="AO35" s="23">
        <f>E33+F34+F37</f>
        <v>0</v>
      </c>
      <c r="AP35" s="22">
        <f>F33+E34+E37</f>
        <v>2</v>
      </c>
      <c r="AQ35" s="24">
        <f>AO35-AP35</f>
        <v>-2</v>
      </c>
      <c r="AR35" s="22">
        <f>IF(ISBLANK(F34),0,IF(AT33=3,0,IF(AT33=1,1,3)))</f>
        <v>0</v>
      </c>
      <c r="AS35" s="22">
        <f>IF(ISBLANK(F37),0,IF(F37&gt;E37,3,IF(F37=E37,1,0)))</f>
        <v>0</v>
      </c>
      <c r="AT35" s="22" t="s">
        <v>73</v>
      </c>
      <c r="AU35" s="22">
        <f>IF(ISBLANK(E33),0,IF(E33&gt;F33,3,IF(E33=F33,1,0)))</f>
        <v>1</v>
      </c>
      <c r="AV35" s="23" t="b">
        <f>10*(AQ33-AQ35)+AO33-AO35&lt;0</f>
        <v>0</v>
      </c>
      <c r="AW35" s="22" t="b">
        <f>10*(AQ34-AQ35)+AO34-AO35&lt;0</f>
        <v>0</v>
      </c>
      <c r="AX35" s="22" t="s">
        <v>73</v>
      </c>
      <c r="AY35" s="24" t="b">
        <f>10*(AQ35-AQ36)+AO35-AO36&gt;0</f>
        <v>0</v>
      </c>
      <c r="AZ35" s="23">
        <f>10000*(AR35+AS35)+(F34-E34+F37-E37)*100+(F34+F37)</f>
        <v>-200</v>
      </c>
      <c r="BA35" s="22" t="s">
        <v>73</v>
      </c>
      <c r="BB35" s="22">
        <f>10000*(AR35+AU35)+(E33-F33+F34-E34)*100+(E33+F34)</f>
        <v>9900</v>
      </c>
      <c r="BC35" s="24">
        <f>10000*(AS35+AU35)+(E33-F33+F37-E37)*100+(E33+F37)</f>
        <v>9900</v>
      </c>
      <c r="BD35" s="29">
        <f>-BF33</f>
        <v>0.5</v>
      </c>
      <c r="BE35" s="25">
        <f>-BF34</f>
        <v>0.5</v>
      </c>
      <c r="BF35" s="25" t="s">
        <v>73</v>
      </c>
      <c r="BG35" s="26">
        <f>IF($AN35&gt;$AN36,-0.5,IF($AN36&gt;$AN35,0.5,IF(AY35,-0.5,IF(AX36,0.5,BW35))))</f>
        <v>0.5</v>
      </c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23"/>
      <c r="BU35" s="22"/>
      <c r="BV35" s="22" t="s">
        <v>73</v>
      </c>
      <c r="BW35" s="24">
        <f>IF($BR33,IF(F33-E33&lt;0,-0.5,IF(E33-F33&lt;0,0.5,0)),IF($BK33,IF($BB35&gt;$BB36,-0.5,IF($BB35&lt;$BB36,0.5,0)),IF($BL33,IF($BC35&gt;$BC36,-0.5,IF($BC35&lt;$BC36,0.5,0)),0)))</f>
        <v>0</v>
      </c>
      <c r="BX35" s="80"/>
      <c r="BY35" s="80"/>
      <c r="BZ35" s="80"/>
      <c r="CA35" s="80"/>
      <c r="CB35" s="80"/>
      <c r="CC35" s="80"/>
      <c r="CD35" s="80"/>
      <c r="CE35" s="80"/>
      <c r="CF35" s="80"/>
      <c r="CG35" s="80"/>
      <c r="CH35" s="80"/>
      <c r="CI35" s="80"/>
      <c r="CJ35" s="80"/>
      <c r="CK35" s="80"/>
      <c r="CL35" s="80"/>
      <c r="CM35" s="80"/>
      <c r="CN35" s="80"/>
      <c r="CO35" s="80"/>
      <c r="CP35" s="80"/>
      <c r="CQ35" s="80"/>
      <c r="CR35" s="80"/>
      <c r="CS35" s="80"/>
      <c r="CT35" s="80"/>
      <c r="CU35" s="80"/>
      <c r="CV35" s="80"/>
    </row>
    <row r="36" spans="1:100" ht="9.9499999999999993" customHeight="1">
      <c r="A36" s="80"/>
      <c r="B36" s="69" t="str">
        <f>IF(H36=0,"",IF(H36='Résultats officiels'!H36,1,""))</f>
        <v/>
      </c>
      <c r="C36" s="75" t="str">
        <f>IF(H36=0,"",IF(AND(H36='Résultats officiels'!H36,H!E36='Résultats officiels'!E36,'Résultats officiels'!F36=H!F36),1,""))</f>
        <v/>
      </c>
      <c r="D36" s="68" t="str">
        <f>G33</f>
        <v>Nigéria</v>
      </c>
      <c r="E36" s="217">
        <v>1</v>
      </c>
      <c r="F36" s="217">
        <v>1</v>
      </c>
      <c r="G36" s="73" t="str">
        <f>D32</f>
        <v>Argentine</v>
      </c>
      <c r="H36" s="95">
        <f t="shared" si="0"/>
        <v>3</v>
      </c>
      <c r="I36" s="114">
        <f>AI36</f>
        <v>4</v>
      </c>
      <c r="J36" s="71" t="str">
        <f>INDEX(AM33:AM36,MATCH(AK36,$AL33:$AL36,0))</f>
        <v>Croatie</v>
      </c>
      <c r="K36" s="115">
        <f>INDEX(AN33:AN36,MATCH(AK36,$AL33:$AL36,0))</f>
        <v>1</v>
      </c>
      <c r="L36" s="116">
        <f>INDEX(AO33:AO36,MATCH(AK36,$AL33:$AL36,0))</f>
        <v>0</v>
      </c>
      <c r="M36" s="115">
        <f>INDEX(AP33:AP36,MATCH(AK36,$AL33:$AL36,0))</f>
        <v>2</v>
      </c>
      <c r="N36" s="117">
        <f>INDEX(AQ33:AQ36,MATCH(AK36,$AL33:$AL36,0))</f>
        <v>-2</v>
      </c>
      <c r="O36" s="293">
        <f t="shared" ref="O36" si="7">IF(AND(R36="",R37=""),0,IF(V36="",0,IF(V37="",0,IF(AND(R36="A",V36&gt;V37),1,IF(AND(R36="A",V36&lt;V37),2,IF(AND(R36="A",V36=V37,W36&gt;W37),1,IF(AND(R36="A",V36=V37,W36&lt;W37),2,IF(AND(R37="A",V36&gt;V37),1,IF(AND(R37="A",V36&lt;V37),2,IF(AND(R37="A",V36=V37,W36&gt;W37),1,IF(AND(R37="A",V36=V37,W36&lt;W37),2)))))))))))</f>
        <v>0</v>
      </c>
      <c r="P36" s="293"/>
      <c r="Q36" s="97" t="str">
        <f>IF(AND('Résultats officiels'!O36&gt;0,U36='Résultats officiels'!U36),"E",IF(AND('Résultats officiels'!O38&gt;0,'Résultats officiels'!U38=H!U36),"E",""))</f>
        <v>E</v>
      </c>
      <c r="R36" s="98" t="str">
        <f>IF('Résultats officiels'!O36=0,"",IF(AND(U36='Résultats officiels'!U36,'Résultats officiels'!U37=H!U37),"A",""))</f>
        <v/>
      </c>
      <c r="S36" s="286" t="str">
        <f>IF(O36=0,"",IF(AND(R36="A",O36='Résultats officiels'!O36),1,IF(AND(H!R37="A",H!O36='Résultats officiels'!O38),1,"")))</f>
        <v/>
      </c>
      <c r="T36" s="297" t="str">
        <f>IF(O36=0,"",IF(AND(R36="A",O36='Résultats officiels'!O36,V36='Résultats officiels'!V36,'Résultats officiels'!V37=H!V37),1,IF(AND(H!R37="A",H!O36='Résultats officiels'!O38,H!V36='Résultats officiels'!V38,'Résultats officiels'!V39=H!V37),1,"")))</f>
        <v/>
      </c>
      <c r="U36" s="128" t="str">
        <f>IF(100*V26+W26&gt;100*V27+W27,U26,IF(100*V26+W26&lt;100*V27+W27,U27,IF(X27*X26=1,"-",CONCATENATE(U26," ou ",U27))))</f>
        <v>France</v>
      </c>
      <c r="V36" s="218">
        <v>3</v>
      </c>
      <c r="W36" s="12"/>
      <c r="X36" s="95"/>
      <c r="Y36" s="95"/>
      <c r="Z36" s="95"/>
      <c r="AA36" s="95"/>
      <c r="AB36" s="95"/>
      <c r="AC36" s="95"/>
      <c r="AD36" s="80"/>
      <c r="AE36" s="80"/>
      <c r="AF36" s="1"/>
      <c r="AG36" s="1"/>
      <c r="AH36" s="1"/>
      <c r="AI36" s="17">
        <f>IF(ROUND(AK36,0)=ROUND(AK35,0),AI35,4)</f>
        <v>4</v>
      </c>
      <c r="AJ36" s="18">
        <f>ROUND(AK36,0)</f>
        <v>4</v>
      </c>
      <c r="AK36" s="19">
        <f>MAX(AL33:AL36)</f>
        <v>3.97</v>
      </c>
      <c r="AL36" s="30">
        <f>SUM(BD36:BG36)+2.48</f>
        <v>2.98</v>
      </c>
      <c r="AM36" s="31" t="str">
        <f>G33</f>
        <v>Nigéria</v>
      </c>
      <c r="AN36" s="27">
        <f>SUM(AR36:AU36)</f>
        <v>3</v>
      </c>
      <c r="AO36" s="32">
        <f>F33+E35+E36</f>
        <v>2</v>
      </c>
      <c r="AP36" s="27">
        <f>E33+F35+F36</f>
        <v>2</v>
      </c>
      <c r="AQ36" s="33">
        <f>AO36-AP36</f>
        <v>0</v>
      </c>
      <c r="AR36" s="27">
        <f>IF(ISBLANK(E36),0,IF(AU33=3,0,IF(AU33=1,1,3)))</f>
        <v>1</v>
      </c>
      <c r="AS36" s="27">
        <f>IF(ISBLANK(E35),0,IF(AU34=3,0,IF(AU34=1,1,3)))</f>
        <v>1</v>
      </c>
      <c r="AT36" s="27">
        <f>IF(ISBLANK(F33),0,IF(AU35=3,0,IF(AU35=1,1,3)))</f>
        <v>1</v>
      </c>
      <c r="AU36" s="27" t="s">
        <v>73</v>
      </c>
      <c r="AV36" s="32" t="b">
        <f>10*(AQ33-AQ36)+AO33-AO36&lt;0</f>
        <v>0</v>
      </c>
      <c r="AW36" s="27" t="b">
        <f>10*(AQ34-AQ36)+AO34-AO36&lt;0</f>
        <v>0</v>
      </c>
      <c r="AX36" s="27" t="b">
        <f>10*(AQ35-AQ36)+AO35-AO36&lt;0</f>
        <v>1</v>
      </c>
      <c r="AY36" s="33" t="s">
        <v>73</v>
      </c>
      <c r="AZ36" s="32" t="s">
        <v>73</v>
      </c>
      <c r="BA36" s="27">
        <f>10000*(AR36+AS36)+(E35-F35+E36-F36)*100+(E35+E36)</f>
        <v>20002</v>
      </c>
      <c r="BB36" s="27">
        <f>10000*(AR36+AT36)+(E36-F36+F33-E33)*100+(E36+F33)</f>
        <v>20001</v>
      </c>
      <c r="BC36" s="33">
        <f>10000*(AS36+AT36)+(E35-F35+F33-E33)*100+(E35+F33)</f>
        <v>20001</v>
      </c>
      <c r="BD36" s="34">
        <f>-BG33</f>
        <v>0.5</v>
      </c>
      <c r="BE36" s="35">
        <f>-BG34</f>
        <v>0.5</v>
      </c>
      <c r="BF36" s="35">
        <f>-BG35</f>
        <v>-0.5</v>
      </c>
      <c r="BG36" s="33" t="s">
        <v>73</v>
      </c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32"/>
      <c r="BU36" s="27"/>
      <c r="BV36" s="27"/>
      <c r="BW36" s="33" t="s">
        <v>73</v>
      </c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</row>
    <row r="37" spans="1:100" ht="9.9499999999999993" customHeight="1">
      <c r="A37" s="80"/>
      <c r="B37" s="69" t="str">
        <f>IF(H37=0,"",IF(H37='Résultats officiels'!H37,1,""))</f>
        <v/>
      </c>
      <c r="C37" s="75" t="str">
        <f>IF(H37=0,"",IF(AND(H37='Résultats officiels'!H37,H!E37='Résultats officiels'!E37,'Résultats officiels'!F37=H!F37),1,""))</f>
        <v/>
      </c>
      <c r="D37" s="71" t="str">
        <f>G32</f>
        <v>Islande</v>
      </c>
      <c r="E37" s="217">
        <v>1</v>
      </c>
      <c r="F37" s="217">
        <v>0</v>
      </c>
      <c r="G37" s="74" t="str">
        <f>D33</f>
        <v>Croatie</v>
      </c>
      <c r="H37" s="95">
        <f t="shared" si="0"/>
        <v>1</v>
      </c>
      <c r="I37" s="118"/>
      <c r="J37" s="119" t="str">
        <f>IF(OR(I35&lt;3,I34&lt;2),"TIRAGE AU SORT !!!"," ")</f>
        <v xml:space="preserve"> </v>
      </c>
      <c r="K37" s="171"/>
      <c r="L37" s="171"/>
      <c r="M37" s="171"/>
      <c r="N37" s="171"/>
      <c r="O37" s="293"/>
      <c r="P37" s="293"/>
      <c r="Q37" s="97" t="str">
        <f>IF(AND('Résultats officiels'!O36&gt;0,U37='Résultats officiels'!U37),"E",IF(AND('Résultats officiels'!O38&gt;0,'Résultats officiels'!U39=H!U37),"E",""))</f>
        <v/>
      </c>
      <c r="R37" s="98" t="str">
        <f>IF('Résultats officiels'!O38=0,"",IF(AND(U36='Résultats officiels'!U38,'Résultats officiels'!U39=H!U37),"A",""))</f>
        <v/>
      </c>
      <c r="S37" s="286" t="str">
        <f>IF(Y37=0,"",IF(Y37='Résultats officiels'!Y37,1,""))</f>
        <v/>
      </c>
      <c r="T37" s="298"/>
      <c r="U37" s="128" t="str">
        <f>IF(100*V30+W30&gt;100*V31+W31,U30,IF(100*V30+W30&lt;100*V31+W31,U31,IF(X28*X29=1,"-",CONCATENATE(U28," ou ",U29))))</f>
        <v>Brésil</v>
      </c>
      <c r="V37" s="219">
        <v>2</v>
      </c>
      <c r="W37" s="12"/>
      <c r="X37" s="95"/>
      <c r="Y37" s="95"/>
      <c r="Z37" s="95"/>
      <c r="AA37" s="95"/>
      <c r="AB37" s="95"/>
      <c r="AC37" s="95"/>
      <c r="AD37" s="80"/>
      <c r="AE37" s="80"/>
      <c r="AF37" s="1"/>
      <c r="AG37" s="1"/>
      <c r="AH37" s="1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</row>
    <row r="38" spans="1:100" ht="9.9499999999999993" customHeight="1">
      <c r="A38" s="80"/>
      <c r="B38" s="95"/>
      <c r="C38" s="95"/>
      <c r="D38" s="95"/>
      <c r="E38" s="95"/>
      <c r="F38" s="95"/>
      <c r="G38" s="95"/>
      <c r="H38" s="95"/>
      <c r="I38" s="170"/>
      <c r="J38" s="95"/>
      <c r="K38" s="95"/>
      <c r="L38" s="95"/>
      <c r="M38" s="95"/>
      <c r="N38" s="95"/>
      <c r="O38" s="293">
        <f t="shared" ref="O38" si="8">IF(AND(R38="",R39=""),0,IF(V38="",0,IF(V39="",0,IF(AND(R38="A",V38&gt;V39),1,IF(AND(R38="A",V38&lt;V39),2,IF(AND(R38="A",V38=V39,W38&gt;W39),1,IF(AND(R38="A",V38=V39,W38&lt;W39),2,IF(AND(R39="A",V38&gt;V39),1,IF(AND(R39="A",V38&lt;V39),2,IF(AND(R39="A",V38=V39,W38&gt;W39),1,IF(AND(R39="A",V38=V39,W38&lt;W39),2)))))))))))</f>
        <v>0</v>
      </c>
      <c r="P38" s="293"/>
      <c r="Q38" s="97" t="str">
        <f>IF(AND('Résultats officiels'!O38&gt;0,U38='Résultats officiels'!U38),"E",IF(AND('Résultats officiels'!O36&gt;0,'Résultats officiels'!U36=H!U38),"E",""))</f>
        <v/>
      </c>
      <c r="R38" s="98" t="str">
        <f>IF('Résultats officiels'!O38=0,"",IF(AND(U38='Résultats officiels'!U38,'Résultats officiels'!U39=H!U39),"A",""))</f>
        <v/>
      </c>
      <c r="S38" s="286" t="str">
        <f>IF(O38=0,"",IF(AND(R38="A",O38='Résultats officiels'!O38),1,IF(AND(H!R39="A",H!O38='Résultats officiels'!O36),1,"")))</f>
        <v/>
      </c>
      <c r="T38" s="297" t="str">
        <f>IF(O38=0,"",IF(AND(R38="A",O38='Résultats officiels'!O38,V38='Résultats officiels'!V38,'Résultats officiels'!V39=H!V39),1,IF(AND(H!R39="A",H!O38='Résultats officiels'!O36,H!V38='Résultats officiels'!V36,'Résultats officiels'!V37=H!V39),1,"")))</f>
        <v/>
      </c>
      <c r="U38" s="125" t="str">
        <f>IF(100*V28+W28&gt;100*V29+W29,U28,IF(100*V28+W28&lt;100*V29+W29,U29,IF(X30*X31=1,"-",CONCATENATE(U28," ou ",U29))))</f>
        <v>Espagne</v>
      </c>
      <c r="V38" s="218">
        <v>3</v>
      </c>
      <c r="W38" s="12">
        <v>4</v>
      </c>
      <c r="X38" s="95"/>
      <c r="Y38" s="95"/>
      <c r="Z38" s="95"/>
      <c r="AA38" s="95"/>
      <c r="AB38" s="95"/>
      <c r="AC38" s="95"/>
      <c r="AD38" s="80"/>
      <c r="AE38" s="80"/>
      <c r="AF38" s="1"/>
      <c r="AG38" s="1"/>
      <c r="AH38" s="1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</row>
    <row r="39" spans="1:100" ht="9.9499999999999993" customHeight="1">
      <c r="A39" s="80"/>
      <c r="B39" s="90" t="s">
        <v>86</v>
      </c>
      <c r="C39" s="91"/>
      <c r="D39" s="92"/>
      <c r="E39" s="93"/>
      <c r="F39" s="93"/>
      <c r="G39" s="94"/>
      <c r="H39" s="95"/>
      <c r="I39" s="170"/>
      <c r="J39" s="95"/>
      <c r="K39" s="95"/>
      <c r="L39" s="95"/>
      <c r="M39" s="95"/>
      <c r="N39" s="95"/>
      <c r="O39" s="293"/>
      <c r="P39" s="293"/>
      <c r="Q39" s="97" t="str">
        <f>IF(AND('Résultats officiels'!O38&gt;0,U39='Résultats officiels'!U39),"E",IF(AND('Résultats officiels'!O36&gt;0,'Résultats officiels'!U37=H!U39),"E",""))</f>
        <v/>
      </c>
      <c r="R39" s="98" t="str">
        <f>IF('Résultats officiels'!O36=0,"",IF(AND(U38='Résultats officiels'!U36,'Résultats officiels'!U37=H!U39),"A",""))</f>
        <v/>
      </c>
      <c r="S39" s="286" t="str">
        <f>IF(Y39=0,"",IF(Y39='Résultats officiels'!Y39,1,""))</f>
        <v/>
      </c>
      <c r="T39" s="298"/>
      <c r="U39" s="125" t="str">
        <f>IF(100*V32+W32&gt;100*V33+W33,U32,IF(100*V32+W32&lt;100*V33+W33,U33,IF(X32*X33=1,"-",CONCATENATE(U32," ou ",U33))))</f>
        <v>Allemagne</v>
      </c>
      <c r="V39" s="219">
        <v>3</v>
      </c>
      <c r="W39" s="12">
        <v>3</v>
      </c>
      <c r="X39" s="95"/>
      <c r="Y39" s="95"/>
      <c r="Z39" s="95"/>
      <c r="AA39" s="95"/>
      <c r="AB39" s="95"/>
      <c r="AC39" s="95"/>
      <c r="AD39" s="80"/>
      <c r="AE39" s="80"/>
      <c r="AF39" s="1"/>
      <c r="AG39" s="1"/>
      <c r="AH39" s="1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</row>
    <row r="40" spans="1:100" ht="9.9499999999999993" customHeight="1">
      <c r="A40" s="80"/>
      <c r="B40" s="69" t="str">
        <f>IF(H40=0,"",IF(H40='Résultats officiels'!H40,1,""))</f>
        <v/>
      </c>
      <c r="C40" s="75" t="str">
        <f>IF(H40=0,"",IF(AND(H40='Résultats officiels'!H40,H!E40='Résultats officiels'!E40,'Résultats officiels'!F40=H!F40),1,""))</f>
        <v/>
      </c>
      <c r="D40" s="67" t="s">
        <v>83</v>
      </c>
      <c r="E40" s="217">
        <v>1</v>
      </c>
      <c r="F40" s="217">
        <v>0</v>
      </c>
      <c r="G40" s="72" t="s">
        <v>128</v>
      </c>
      <c r="H40" s="95">
        <f t="shared" si="0"/>
        <v>1</v>
      </c>
      <c r="I40" s="170"/>
      <c r="J40" s="90" t="s">
        <v>86</v>
      </c>
      <c r="K40" s="90" t="s">
        <v>38</v>
      </c>
      <c r="L40" s="90" t="s">
        <v>35</v>
      </c>
      <c r="M40" s="90" t="s">
        <v>22</v>
      </c>
      <c r="N40" s="90" t="str">
        <f>"+/-"</f>
        <v>+/-</v>
      </c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80"/>
      <c r="AE40" s="80"/>
      <c r="AF40" s="1"/>
      <c r="AG40" s="1"/>
      <c r="AH40" s="1"/>
      <c r="AL40" s="13" t="s">
        <v>39</v>
      </c>
      <c r="AM40" s="14" t="s">
        <v>40</v>
      </c>
      <c r="AN40" s="15" t="s">
        <v>38</v>
      </c>
      <c r="AO40" s="13" t="s">
        <v>41</v>
      </c>
      <c r="AP40" s="15" t="s">
        <v>42</v>
      </c>
      <c r="AQ40" s="16" t="s">
        <v>43</v>
      </c>
      <c r="AR40" s="15" t="s">
        <v>44</v>
      </c>
      <c r="AS40" s="15" t="s">
        <v>45</v>
      </c>
      <c r="AT40" s="15" t="s">
        <v>46</v>
      </c>
      <c r="AU40" s="15" t="s">
        <v>47</v>
      </c>
      <c r="AV40" s="13" t="s">
        <v>48</v>
      </c>
      <c r="AW40" s="15" t="s">
        <v>49</v>
      </c>
      <c r="AX40" s="15" t="s">
        <v>50</v>
      </c>
      <c r="AY40" s="16" t="s">
        <v>51</v>
      </c>
      <c r="AZ40" s="13" t="s">
        <v>52</v>
      </c>
      <c r="BA40" s="15" t="s">
        <v>53</v>
      </c>
      <c r="BB40" s="15" t="s">
        <v>54</v>
      </c>
      <c r="BC40" s="16" t="s">
        <v>55</v>
      </c>
      <c r="BD40" s="13" t="s">
        <v>56</v>
      </c>
      <c r="BE40" s="15" t="s">
        <v>57</v>
      </c>
      <c r="BF40" s="15" t="s">
        <v>58</v>
      </c>
      <c r="BG40" s="16" t="s">
        <v>59</v>
      </c>
      <c r="BH40" s="13" t="s">
        <v>60</v>
      </c>
      <c r="BI40" s="15" t="s">
        <v>52</v>
      </c>
      <c r="BJ40" s="15" t="s">
        <v>53</v>
      </c>
      <c r="BK40" s="15" t="s">
        <v>54</v>
      </c>
      <c r="BL40" s="15" t="s">
        <v>55</v>
      </c>
      <c r="BM40" s="15" t="s">
        <v>61</v>
      </c>
      <c r="BN40" s="15" t="s">
        <v>62</v>
      </c>
      <c r="BO40" s="15" t="s">
        <v>63</v>
      </c>
      <c r="BP40" s="15" t="s">
        <v>64</v>
      </c>
      <c r="BQ40" s="15" t="s">
        <v>65</v>
      </c>
      <c r="BR40" s="15" t="s">
        <v>66</v>
      </c>
      <c r="BS40" s="16" t="s">
        <v>67</v>
      </c>
      <c r="BT40" s="13" t="s">
        <v>68</v>
      </c>
      <c r="BU40" s="15" t="s">
        <v>69</v>
      </c>
      <c r="BV40" s="15" t="s">
        <v>70</v>
      </c>
      <c r="BW40" s="16" t="s">
        <v>71</v>
      </c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  <c r="CP40" s="80"/>
      <c r="CQ40" s="80"/>
      <c r="CR40" s="80"/>
      <c r="CS40" s="80"/>
      <c r="CT40" s="80"/>
      <c r="CU40" s="80"/>
      <c r="CV40" s="80"/>
    </row>
    <row r="41" spans="1:100" ht="9.9499999999999993" customHeight="1">
      <c r="A41" s="80"/>
      <c r="B41" s="69" t="str">
        <f>IF(H41=0,"",IF(H41='Résultats officiels'!H41,1,""))</f>
        <v/>
      </c>
      <c r="C41" s="75" t="str">
        <f>IF(H41=0,"",IF(AND(H41='Résultats officiels'!H41,H!E41='Résultats officiels'!E41,'Résultats officiels'!F41=H!F41),1,""))</f>
        <v/>
      </c>
      <c r="D41" s="68" t="s">
        <v>36</v>
      </c>
      <c r="E41" s="217">
        <v>3</v>
      </c>
      <c r="F41" s="217">
        <v>1</v>
      </c>
      <c r="G41" s="73" t="s">
        <v>87</v>
      </c>
      <c r="H41" s="95">
        <f t="shared" si="0"/>
        <v>1</v>
      </c>
      <c r="I41" s="101">
        <f>AI41</f>
        <v>1</v>
      </c>
      <c r="J41" s="122" t="str">
        <f>INDEX(AM41:AM44,MATCH(AK41,$AL41:$AL44,0))</f>
        <v>Brésil</v>
      </c>
      <c r="K41" s="103">
        <f>INDEX(AN41:AN44,MATCH(AK41,$AL41:$AL44,0))</f>
        <v>9</v>
      </c>
      <c r="L41" s="104">
        <f>INDEX(AO41:AO44,MATCH(AK41,$AL41:$AL44,0))</f>
        <v>10</v>
      </c>
      <c r="M41" s="103">
        <f>INDEX(AP41:AP44,MATCH(AK41,$AL41:$AL44,0))</f>
        <v>2</v>
      </c>
      <c r="N41" s="123">
        <f>INDEX(AQ41:AQ44,MATCH(AK41,$AL41:$AL44,0))</f>
        <v>8</v>
      </c>
      <c r="O41" s="299">
        <f>IF(AND(R43="",R44=""),0,IF(V43="",0,IF(V44="",0,IF(AND(R43="A",V43&gt;V44),1,IF(AND(R43="A",V43&lt;V44),2,IF(AND(R43="A",V43=V44,W43&gt;W44),1,IF(AND(R43="A",V43=V44,W43&lt;W44),2,IF(AND(R44="A",V43&gt;V44),2,IF(AND(R44="A",V43&lt;V44),1,IF(AND(R44="A",V43=V44,W43&gt;W44),2,IF(AND(R44="A",V43=V44,W43&lt;W44),1)))))))))))</f>
        <v>0</v>
      </c>
      <c r="P41" s="268"/>
      <c r="Q41" s="268">
        <f t="shared" ref="Q41" si="9">IF(AND(T41="",T42=""),0,IF(X41="",0,IF(X42="",0,IF(AND(T41="A",X41&gt;X42),1,IF(AND(T41="A",X41&lt;X42),2,IF(AND(T41="A",X41=X42,Y41&gt;Y42),1,IF(AND(T41="A",X41=X42,Y41&lt;Y42),2,IF(AND(T42="A",X41&gt;X42),2,IF(AND(T42="A",X41&lt;X42),1,IF(AND(T42="A",X41=X42,Y41&gt;Y42),2,IF(AND(T42="A",X41=X42,Y41&lt;Y42),1)))))))))))</f>
        <v>0</v>
      </c>
      <c r="R41" s="269"/>
      <c r="S41" s="300" t="s">
        <v>89</v>
      </c>
      <c r="T41" s="301"/>
      <c r="U41" s="301"/>
      <c r="V41" s="302"/>
      <c r="W41" s="291" t="s">
        <v>2</v>
      </c>
      <c r="X41" s="293">
        <f>IF(AND(X45="",X46=""),0,IF(AB43="",0,IF(AB44="",0,IF(AND(X45="A",AB43&gt;AB44),1,IF(AND(X45="A",AB43&lt;AB44),2,IF(AND(X45="A",AB43=AB44,AC43&gt;AC44),1,IF(AND(X45="A",AB43=AB44,AC43&lt;AC44),2,IF(AND(X46="A",AB43&gt;AB44),2,IF(AND(X46="A",AB43&lt;AB44),1,IF(AND(X46="A",AB43=AB44,AC43&gt;AC44),2,IF(AND(X46="A",AB43=AB44,AC43&lt;AC44),1)))))))))))</f>
        <v>0</v>
      </c>
      <c r="Y41" s="300" t="s">
        <v>90</v>
      </c>
      <c r="Z41" s="301"/>
      <c r="AA41" s="301"/>
      <c r="AB41" s="302"/>
      <c r="AC41" s="291" t="s">
        <v>2</v>
      </c>
      <c r="AD41" s="80"/>
      <c r="AE41" s="80"/>
      <c r="AF41" s="1"/>
      <c r="AG41" s="1"/>
      <c r="AH41" s="1"/>
      <c r="AI41" s="17">
        <v>1</v>
      </c>
      <c r="AJ41" s="18">
        <f>ROUND(AK41,0)</f>
        <v>1</v>
      </c>
      <c r="AK41" s="19">
        <f>MIN(AL41:AL44)</f>
        <v>0.9700000000000002</v>
      </c>
      <c r="AL41" s="20">
        <f>SUM(BD41:BG41)+2.45</f>
        <v>2.95</v>
      </c>
      <c r="AM41" s="21" t="str">
        <f>D40</f>
        <v>Costa Rica</v>
      </c>
      <c r="AN41" s="22">
        <f>SUM(AR41:AU41)</f>
        <v>3</v>
      </c>
      <c r="AO41" s="23">
        <f>E40+E42+F44</f>
        <v>2</v>
      </c>
      <c r="AP41" s="22">
        <f>F40+F42+E44</f>
        <v>6</v>
      </c>
      <c r="AQ41" s="24">
        <f>AO41-AP41</f>
        <v>-4</v>
      </c>
      <c r="AR41" s="22" t="s">
        <v>73</v>
      </c>
      <c r="AS41" s="22">
        <f>IF(ISBLANK(E40),0,IF(E40&gt;F40,3,IF(E40=F40,1,0)))</f>
        <v>3</v>
      </c>
      <c r="AT41" s="22">
        <f>IF(ISBLANK(E42),0,IF(E42&gt;F42,3,IF(E42=F42,1,0)))</f>
        <v>0</v>
      </c>
      <c r="AU41" s="22">
        <f>IF(ISBLANK(F44),0,IF(F44&gt;E44,3,IF(F44=E44,1,0)))</f>
        <v>0</v>
      </c>
      <c r="AV41" s="23" t="s">
        <v>73</v>
      </c>
      <c r="AW41" s="22" t="b">
        <f>(10*(AQ41-AQ42)+AO41-AO42&gt;0)</f>
        <v>0</v>
      </c>
      <c r="AX41" s="22" t="b">
        <f>10*(AQ41-AQ43)+AO41-AO43&gt;0</f>
        <v>0</v>
      </c>
      <c r="AY41" s="24" t="b">
        <f>10*(AQ41-AQ44)+AO41-AO44&gt;0</f>
        <v>0</v>
      </c>
      <c r="AZ41" s="23">
        <f>10000*(AS41+AT41)+(E42-F42+E40-F40)*100+(E42+E40)</f>
        <v>29701</v>
      </c>
      <c r="BA41" s="22">
        <f>10000*(AS41+AU41)+(E40-F40+F44-E44)*100+(E40+F44)</f>
        <v>30002</v>
      </c>
      <c r="BB41" s="22">
        <f>10000*(AT41+AU41)+(F44-E44+E42-F42)*100+(F44+E42)</f>
        <v>-499</v>
      </c>
      <c r="BC41" s="24" t="s">
        <v>73</v>
      </c>
      <c r="BD41" s="23" t="s">
        <v>73</v>
      </c>
      <c r="BE41" s="25">
        <f>IF($AN41&gt;$AN42,-0.5,IF($AN42&gt;$AN41,0.5,IF(AW41,-0.5,IF(AV42,0.5,BU41))))</f>
        <v>-0.5</v>
      </c>
      <c r="BF41" s="25">
        <f>IF($AN41&gt;$AN43,-0.5,IF($AN43&gt;$AN41,0.5,IF(AX41,-0.5,IF(AV43,0.5,BV41))))</f>
        <v>0.5</v>
      </c>
      <c r="BG41" s="26">
        <f>IF($AN41&gt;$AN44,-0.5,IF($AN44&gt;$AN41,0.5,IF(AY41,-0.5,IF(AV44,0.5,BW41))))</f>
        <v>0.5</v>
      </c>
      <c r="BH41" s="27" t="b">
        <f>AND(AND(AN41=AN42,AN42=AN43,AN43=AN44),AND(AO41=AO42,AO42=AO43,AO43=AO44),AND(AP41=AP42,AP42=AP43,AP43=AP44))</f>
        <v>0</v>
      </c>
      <c r="BI41" s="27" t="b">
        <f>AND(NOT(BH41),AN41=AN42,AN41=AN43,AO41=AO42,AO41=AO43,AP41=AP42,AP41=AP43)</f>
        <v>0</v>
      </c>
      <c r="BJ41" s="27" t="b">
        <f>AND(NOT(BH41),AN41=AN42,AN41=AN44,AO41=AO42,AO41=AO44,AP41=AP42,AP41=AP44)</f>
        <v>0</v>
      </c>
      <c r="BK41" s="27" t="b">
        <f>AND(NOT(BH41),AN41=AN43,AN41=AN44,AO41=AO43,AO41=AO44,AP41=AP43,AP41=AP44)</f>
        <v>0</v>
      </c>
      <c r="BL41" s="27" t="b">
        <f>AND(NOT(BH41),AN42=AN43,AN42=AN44,AO42=AO43,AO42=AO44,AP42=AP43,AP42=AP44)</f>
        <v>0</v>
      </c>
      <c r="BM41" s="27" t="b">
        <f>AND(NOT(BH41),NOT(BI41),NOT(BJ41),AN41=AN42,AO41=AO42,AP41=AP42)</f>
        <v>0</v>
      </c>
      <c r="BN41" s="27" t="b">
        <f>AND(NOT(BH41),NOT(BI41),NOT(BK41),AN41=AN43,AO41=AO43,AP41=AP43)</f>
        <v>0</v>
      </c>
      <c r="BO41" s="27" t="b">
        <f>AND(NOT(BH41),NOT(BJ41),NOT(BK41),AN41=AN44,AO41=AO44,AP41=AP44)</f>
        <v>0</v>
      </c>
      <c r="BP41" s="27" t="b">
        <f>AND(NOT(BH41),NOT(BI41),NOT(BL41),AN42=AN43,AO42=AO43)</f>
        <v>0</v>
      </c>
      <c r="BQ41" s="27" t="b">
        <f>AND(NOT(BH41),NOT(BJ41),NOT(BL41),AN42=AN44,AO42=AO44,AP42=AP44)</f>
        <v>0</v>
      </c>
      <c r="BR41" s="27" t="b">
        <f>AND(NOT(BH41),NOT(BK41),NOT(BL41),AN43=AN44,AO43=AO44,AP43=AP44)</f>
        <v>0</v>
      </c>
      <c r="BS41" s="27" t="b">
        <f t="array" ref="BS41">AND(NOT(BH41:BR41))</f>
        <v>1</v>
      </c>
      <c r="BT41" s="23" t="s">
        <v>73</v>
      </c>
      <c r="BU41" s="22">
        <f>IF($BM41,IF(F40-E40&lt;0,-0.5,IF(E40-F40&lt;0,0.5,0)),IF($BI41,IF($AZ41&gt;$AZ42,-0.5,IF($AZ41&lt;$AZ42,0.5,0)),IF($BJ41,IF($BA41&gt;$BA42,-0.5, IF($BA41&lt;$BA42,0.5,0)),0)))</f>
        <v>0</v>
      </c>
      <c r="BV41" s="22">
        <f>IF($BN41,IF(F42-E42&lt;0,-0.5,IF(E42-F42&lt;0,0.5,0)),IF($BI41,IF($AZ41&gt;$AZ43,-0.5,IF($AZ41&lt;$AZ43,0.5,0)),IF($BK41,IF($BB41&gt;$BB43,-0.5,IF($BB41&lt;$BB43,0.5,0)),0)))</f>
        <v>0</v>
      </c>
      <c r="BW41" s="24">
        <f>IF($BO41,IF(E44-F44&lt;0,-0.5,IF(F44-E44&lt;0,0.5,0)),IF($BJ41,IF($BA41&gt;$BA44,-0.5,IF($BA41&lt;$BA44,0.5,0)),IF($BK41,IF($BB41&gt;$BB44,-0.5, IF($BB41&lt;$BB44,0.5,0)),0)))</f>
        <v>0</v>
      </c>
      <c r="BX41" s="80"/>
      <c r="BY41" s="80"/>
      <c r="BZ41" s="80"/>
      <c r="CA41" s="80"/>
      <c r="CB41" s="80"/>
      <c r="CC41" s="80"/>
      <c r="CD41" s="80"/>
      <c r="CE41" s="80"/>
      <c r="CF41" s="80"/>
      <c r="CG41" s="80"/>
      <c r="CH41" s="80"/>
      <c r="CI41" s="80"/>
      <c r="CJ41" s="80"/>
      <c r="CK41" s="80"/>
      <c r="CL41" s="80"/>
      <c r="CM41" s="80"/>
      <c r="CN41" s="80"/>
      <c r="CO41" s="80"/>
      <c r="CP41" s="80"/>
      <c r="CQ41" s="80"/>
      <c r="CR41" s="80"/>
      <c r="CS41" s="80"/>
      <c r="CT41" s="80"/>
      <c r="CU41" s="80"/>
      <c r="CV41" s="80"/>
    </row>
    <row r="42" spans="1:100" ht="9.9499999999999993" customHeight="1">
      <c r="A42" s="80"/>
      <c r="B42" s="69">
        <f>IF(H42=0,"",IF(H42='Résultats officiels'!H42,1,""))</f>
        <v>1</v>
      </c>
      <c r="C42" s="75" t="str">
        <f>IF(H42=0,"",IF(AND(H42='Résultats officiels'!H42,H!E42='Résultats officiels'!E42,'Résultats officiels'!F42=H!F42),1,""))</f>
        <v/>
      </c>
      <c r="D42" s="68" t="str">
        <f>D40</f>
        <v>Costa Rica</v>
      </c>
      <c r="E42" s="217">
        <v>0</v>
      </c>
      <c r="F42" s="217">
        <v>4</v>
      </c>
      <c r="G42" s="73" t="str">
        <f>D41</f>
        <v>Brésil</v>
      </c>
      <c r="H42" s="95">
        <f t="shared" si="0"/>
        <v>2</v>
      </c>
      <c r="I42" s="106">
        <f>AI42</f>
        <v>2</v>
      </c>
      <c r="J42" s="124" t="str">
        <f>INDEX(AM41:AM44,MATCH(AK42,$AL41:$AL44,0))</f>
        <v>Suisse</v>
      </c>
      <c r="K42" s="108">
        <f>INDEX(AN41:AN44,MATCH(AK42,$AL41:$AL44,0))</f>
        <v>6</v>
      </c>
      <c r="L42" s="109">
        <f>INDEX(AO41:AO44,MATCH(AK42,$AL41:$AL44,0))</f>
        <v>5</v>
      </c>
      <c r="M42" s="108">
        <f>INDEX(AP41:AP44,MATCH(AK42,$AL41:$AL44,0))</f>
        <v>5</v>
      </c>
      <c r="N42" s="110">
        <f>INDEX(AQ41:AQ44,MATCH(AK42,$AL41:$AL44,0))</f>
        <v>0</v>
      </c>
      <c r="O42" s="299"/>
      <c r="P42" s="268"/>
      <c r="Q42" s="268"/>
      <c r="R42" s="269"/>
      <c r="S42" s="303"/>
      <c r="T42" s="304"/>
      <c r="U42" s="304"/>
      <c r="V42" s="305"/>
      <c r="W42" s="292"/>
      <c r="X42" s="293"/>
      <c r="Y42" s="303"/>
      <c r="Z42" s="304"/>
      <c r="AA42" s="304"/>
      <c r="AB42" s="305"/>
      <c r="AC42" s="292"/>
      <c r="AD42" s="80"/>
      <c r="AE42" s="80"/>
      <c r="AF42" s="1"/>
      <c r="AG42" s="1"/>
      <c r="AH42" s="1"/>
      <c r="AI42" s="17">
        <f>IF(ROUND(AK42,0)=ROUND(AK41,0),AI41,2)</f>
        <v>2</v>
      </c>
      <c r="AJ42" s="18">
        <f>ROUND(AK42,0)</f>
        <v>2</v>
      </c>
      <c r="AK42" s="19">
        <f>MAX(MIN(AL41:AL43),MIN(AL41,AL42,AL44),MIN(AL41,AL43,AL44),MIN(AL42:AL44))</f>
        <v>1.98</v>
      </c>
      <c r="AL42" s="28">
        <f>SUM(BD42:BG42)+2.46</f>
        <v>3.96</v>
      </c>
      <c r="AM42" s="21" t="str">
        <f>G40</f>
        <v>Serbie</v>
      </c>
      <c r="AN42" s="22">
        <f>SUM(AR42:AU42)</f>
        <v>0</v>
      </c>
      <c r="AO42" s="23">
        <f>F40+F43+E45</f>
        <v>2</v>
      </c>
      <c r="AP42" s="22">
        <f>E40+E43+F45</f>
        <v>6</v>
      </c>
      <c r="AQ42" s="24">
        <f>AO42-AP42</f>
        <v>-4</v>
      </c>
      <c r="AR42" s="22">
        <f>IF(ISBLANK(F40),0,IF(AS41=3,0,IF(AS41=1,1,3)))</f>
        <v>0</v>
      </c>
      <c r="AS42" s="22" t="s">
        <v>73</v>
      </c>
      <c r="AT42" s="22">
        <f>IF(ISBLANK(E45),0,IF(AS43=3,0,IF(AS43=1,1,3)))</f>
        <v>0</v>
      </c>
      <c r="AU42" s="22">
        <f>IF(ISBLANK(F43),0,IF(F43&gt;E43,3,IF(F43=E43,1,0)))</f>
        <v>0</v>
      </c>
      <c r="AV42" s="23" t="b">
        <f>(10*(AQ41-AQ42)+AO41-AO42&lt;0)</f>
        <v>0</v>
      </c>
      <c r="AW42" s="22" t="s">
        <v>73</v>
      </c>
      <c r="AX42" s="22" t="b">
        <f>10*(AQ42-AQ43)+AO42-AO43&gt;0</f>
        <v>0</v>
      </c>
      <c r="AY42" s="24" t="b">
        <f>10*(AQ42-AQ44)+AO42-AO44&gt;0</f>
        <v>0</v>
      </c>
      <c r="AZ42" s="23">
        <f>10000*(AR42+AT42)+(F40-E40+E45-F45)*100+(F40+E45)</f>
        <v>-299</v>
      </c>
      <c r="BA42" s="22">
        <f>10000*(AR42+AU42)+(F40-E40+F43-E43)*100+(F40+F43)</f>
        <v>-199</v>
      </c>
      <c r="BB42" s="22" t="s">
        <v>73</v>
      </c>
      <c r="BC42" s="24">
        <f>10000*(AT42+AU42)+(F43-E43+E45-F45)*100+(F43+E45)</f>
        <v>-298</v>
      </c>
      <c r="BD42" s="29">
        <f>-BE41</f>
        <v>0.5</v>
      </c>
      <c r="BE42" s="22" t="s">
        <v>73</v>
      </c>
      <c r="BF42" s="25">
        <f>IF($AN42&gt;$AN43,-0.5,IF($AN43&gt;$AN42,0.5,IF(AX42,-0.5,IF(AW43,0.5,BV42))))</f>
        <v>0.5</v>
      </c>
      <c r="BG42" s="26">
        <f>IF($AN42&gt;$AN44,-0.5,IF($AN44&gt;$AN42,0.5,IF(AY42,-0.5,IF(AW44,0.5,BW42))))</f>
        <v>0.5</v>
      </c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23"/>
      <c r="BU42" s="22" t="s">
        <v>73</v>
      </c>
      <c r="BV42" s="22">
        <f>IF($BP41,IF(F45-E45&lt;0,-0.5,IF(E45-F45&lt;0,0.5,0)),IF($BI41,IF($AZ42&gt;$AZ43,-0.5,IF($AZ42&lt;$AZ43,0.5,0)),IF($BL41,IF($BC42&gt;$BC43,-0.5,IF($BC42&lt;$BC43,0.5,0)),0)))</f>
        <v>0</v>
      </c>
      <c r="BW42" s="24">
        <f>IF($BQ41,IF(E43-F43&lt;0,-0.5,IF(F43-E43&lt;0,0.5,0)),IF($BJ41,IF($BA42&gt;$BA44,-0.5,IF($BA42&lt;$BA44,0.5,0)),IF($BL41,IF($BC42&gt;$BC44,-0.5,IF($BC42&lt;$BC44,0.5,0)),0)))</f>
        <v>0</v>
      </c>
      <c r="BX42" s="80"/>
      <c r="BY42" s="80"/>
      <c r="BZ42" s="80"/>
      <c r="CA42" s="80"/>
      <c r="CB42" s="80"/>
      <c r="CC42" s="80"/>
      <c r="CD42" s="80"/>
      <c r="CE42" s="80"/>
      <c r="CF42" s="80"/>
      <c r="CG42" s="80"/>
      <c r="CH42" s="80"/>
      <c r="CI42" s="80"/>
      <c r="CJ42" s="80"/>
      <c r="CK42" s="80"/>
      <c r="CL42" s="80"/>
      <c r="CM42" s="80"/>
      <c r="CN42" s="80"/>
      <c r="CO42" s="80"/>
      <c r="CP42" s="80"/>
      <c r="CQ42" s="80"/>
      <c r="CR42" s="80"/>
      <c r="CS42" s="80"/>
      <c r="CT42" s="80"/>
      <c r="CU42" s="80"/>
      <c r="CV42" s="80"/>
    </row>
    <row r="43" spans="1:100" ht="9.9499999999999993" customHeight="1">
      <c r="A43" s="80"/>
      <c r="B43" s="69">
        <f>IF(H43=0,"",IF(H43='Résultats officiels'!H43,1,""))</f>
        <v>1</v>
      </c>
      <c r="C43" s="75">
        <f>IF(H43=0,"",IF(AND(H43='Résultats officiels'!H43,H!E43='Résultats officiels'!E43,'Résultats officiels'!F43=H!F43),1,""))</f>
        <v>1</v>
      </c>
      <c r="D43" s="68" t="str">
        <f>G41</f>
        <v>Suisse</v>
      </c>
      <c r="E43" s="217">
        <v>2</v>
      </c>
      <c r="F43" s="217">
        <v>1</v>
      </c>
      <c r="G43" s="73" t="str">
        <f>G40</f>
        <v>Serbie</v>
      </c>
      <c r="H43" s="95">
        <f t="shared" si="0"/>
        <v>1</v>
      </c>
      <c r="I43" s="106">
        <f>AI43</f>
        <v>3</v>
      </c>
      <c r="J43" s="68" t="str">
        <f>INDEX(AM41:AM44,MATCH(AK43,$AL41:$AL44,0))</f>
        <v>Costa Rica</v>
      </c>
      <c r="K43" s="111">
        <f>INDEX(AN41:AN44,MATCH(AK43,$AL41:$AL44,0))</f>
        <v>3</v>
      </c>
      <c r="L43" s="112">
        <f>INDEX(AO41:AO44,MATCH(AK43,$AL41:$AL44,0))</f>
        <v>2</v>
      </c>
      <c r="M43" s="111">
        <f>INDEX(AP41:AP44,MATCH(AK43,$AL41:$AL44,0))</f>
        <v>6</v>
      </c>
      <c r="N43" s="113">
        <f>INDEX(AQ41:AQ44,MATCH(AK43,$AL41:$AL44,0))</f>
        <v>-4</v>
      </c>
      <c r="O43" s="173"/>
      <c r="P43" s="173"/>
      <c r="Q43" s="97" t="str">
        <f>IF(AND('Résultats officiels'!O41&gt;0,U43='Résultats officiels'!U43),"E",IF(AND('Résultats officiels'!O41&gt;0,'Résultats officiels'!U44=H!U43),"E",""))</f>
        <v>E</v>
      </c>
      <c r="R43" s="98" t="str">
        <f>IF('Résultats officiels'!O41=0,"",IF(AND(U43='Résultats officiels'!U43,'Résultats officiels'!U44=H!U44),"A",""))</f>
        <v/>
      </c>
      <c r="S43" s="286" t="str">
        <f>IF(O41=0,"",IF(AND(R43="A",O41='Résultats officiels'!O41),1,IF(AND(H!R44="A",H!O41='Résultats officiels'!O41),1,"")))</f>
        <v/>
      </c>
      <c r="T43" s="287" t="str">
        <f>IF(O41=0,"",IF(AND(R43="A",O41='Résultats officiels'!O41,V43='Résultats officiels'!V43,'Résultats officiels'!V44=H!V44),1,IF(AND(H!R44="A",H!O41='Résultats officiels'!O41,H!V43='Résultats officiels'!V44,'Résultats officiels'!V43=H!V44),1,"")))</f>
        <v/>
      </c>
      <c r="U43" s="125" t="str">
        <f>IF(100*V36+W36&gt;100*V37+W37,U36,IF(100*V36+W36&lt;100*V37+W37,U37," - "))</f>
        <v>France</v>
      </c>
      <c r="V43" s="218">
        <v>3</v>
      </c>
      <c r="W43" s="100"/>
      <c r="X43" s="147" t="str">
        <f>IF(AND('Résultats officiels'!X41&gt;0,AA43='Résultats officiels'!AA43),"E",IF(AND('Résultats officiels'!X41&gt;0,'Résultats officiels'!AA44=H!AA43),"E",""))</f>
        <v/>
      </c>
      <c r="Y43" s="286" t="str">
        <f>IF(X41=0,"",IF(AND(X45="A",X41='Résultats officiels'!X41),1,IF(AND(X46="A",H!X41='Résultats officiels'!X41),1,"")))</f>
        <v/>
      </c>
      <c r="Z43" s="287" t="str">
        <f>IF(X41=0,"",IF(AND(X45="A",X41='Résultats officiels'!X41,AB43='Résultats officiels'!AB43,'Résultats officiels'!AB44=H!AB44),1,IF(AND(H!X46="A",H!X41='Résultats officiels'!X41,H!AB43='Résultats officiels'!AB44,'Résultats officiels'!AB43=H!AB44),1,"")))</f>
        <v/>
      </c>
      <c r="AA43" s="100" t="str">
        <f>IF(100*V36+W36&gt;100*V37+W37,U37,IF(100*V36+W36&lt;100*V37+W37,U36," - "))</f>
        <v>Brésil</v>
      </c>
      <c r="AB43" s="217">
        <v>3</v>
      </c>
      <c r="AC43" s="100"/>
      <c r="AD43" s="80"/>
      <c r="AE43" s="80"/>
      <c r="AF43" s="1"/>
      <c r="AG43" s="1"/>
      <c r="AH43" s="1"/>
      <c r="AI43" s="17">
        <f>IF(ROUND(AK43,0)=ROUND(AK42,0),AI42,3)</f>
        <v>3</v>
      </c>
      <c r="AJ43" s="18">
        <f>ROUND(AK43,0)</f>
        <v>3</v>
      </c>
      <c r="AK43" s="19">
        <f>MIN(MAX(AL41:AL43),MAX(AL41,AL42,AL44),MAX(AL41,AL43,AL44),MAX(AL42:AL44))</f>
        <v>2.95</v>
      </c>
      <c r="AL43" s="28">
        <f>SUM(BD43:BG43)+2.47</f>
        <v>0.9700000000000002</v>
      </c>
      <c r="AM43" s="21" t="str">
        <f>D41</f>
        <v>Brésil</v>
      </c>
      <c r="AN43" s="22">
        <f>SUM(AR43:AU43)</f>
        <v>9</v>
      </c>
      <c r="AO43" s="23">
        <f>E41+F42+F45</f>
        <v>10</v>
      </c>
      <c r="AP43" s="22">
        <f>F41+E42+E45</f>
        <v>2</v>
      </c>
      <c r="AQ43" s="24">
        <f>AO43-AP43</f>
        <v>8</v>
      </c>
      <c r="AR43" s="22">
        <f>IF(ISBLANK(F42),0,IF(AT41=3,0,IF(AT41=1,1,3)))</f>
        <v>3</v>
      </c>
      <c r="AS43" s="22">
        <f>IF(ISBLANK(F45),0,IF(F45&gt;E45,3,IF(F45=E45,1,0)))</f>
        <v>3</v>
      </c>
      <c r="AT43" s="22" t="s">
        <v>73</v>
      </c>
      <c r="AU43" s="22">
        <f>IF(ISBLANK(E41),0,IF(E41&gt;F41,3,IF(E41=F41,1,0)))</f>
        <v>3</v>
      </c>
      <c r="AV43" s="23" t="b">
        <f>10*(AQ41-AQ43)+AO41-AO43&lt;0</f>
        <v>1</v>
      </c>
      <c r="AW43" s="22" t="b">
        <f>10*(AQ42-AQ43)+AO42-AO43&lt;0</f>
        <v>1</v>
      </c>
      <c r="AX43" s="22" t="s">
        <v>73</v>
      </c>
      <c r="AY43" s="24" t="b">
        <f>10*(AQ43-AQ44)+AO43-AO44&gt;0</f>
        <v>1</v>
      </c>
      <c r="AZ43" s="23">
        <f>10000*(AR43+AS43)+(F42-E42+F45-E45)*100+(F42+F45)</f>
        <v>60607</v>
      </c>
      <c r="BA43" s="22" t="s">
        <v>73</v>
      </c>
      <c r="BB43" s="22">
        <f>10000*(AR43+AU43)+(E41-F41+F42-E42)*100+(E41+F42)</f>
        <v>60607</v>
      </c>
      <c r="BC43" s="24">
        <f>10000*(AS43+AU43)+(E41-F41+F45-E45)*100+(E41+F45)</f>
        <v>60406</v>
      </c>
      <c r="BD43" s="29">
        <f>-BF41</f>
        <v>-0.5</v>
      </c>
      <c r="BE43" s="25">
        <f>-BF42</f>
        <v>-0.5</v>
      </c>
      <c r="BF43" s="25" t="s">
        <v>73</v>
      </c>
      <c r="BG43" s="26">
        <f>IF($AN43&gt;$AN44,-0.5,IF($AN44&gt;$AN43,0.5,IF(AY43,-0.5,IF(AX44,0.5,BW43))))</f>
        <v>-0.5</v>
      </c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23"/>
      <c r="BU43" s="22"/>
      <c r="BV43" s="22" t="s">
        <v>73</v>
      </c>
      <c r="BW43" s="24">
        <f>IF($BR41,IF(F41-E41&lt;0,-0.5,IF(E41-F41&lt;0,0.5,0)),IF($BK41,IF($BB43&gt;$BB44,-0.5,IF($BB43&lt;$BB44,0.5,0)),IF($BL41,IF($BC43&gt;$BC44,-0.5,IF($BC43&lt;$BC44,0.5,0)),0)))</f>
        <v>0</v>
      </c>
      <c r="BX43" s="80"/>
      <c r="BY43" s="80"/>
      <c r="BZ43" s="80"/>
      <c r="CA43" s="80"/>
      <c r="CB43" s="80"/>
      <c r="CC43" s="80"/>
      <c r="CD43" s="80"/>
      <c r="CE43" s="80"/>
      <c r="CF43" s="80"/>
      <c r="CG43" s="80"/>
      <c r="CH43" s="80"/>
      <c r="CI43" s="80"/>
      <c r="CJ43" s="80"/>
      <c r="CK43" s="80"/>
      <c r="CL43" s="80"/>
      <c r="CM43" s="80"/>
      <c r="CN43" s="80"/>
      <c r="CO43" s="80"/>
      <c r="CP43" s="80"/>
      <c r="CQ43" s="80"/>
      <c r="CR43" s="80"/>
      <c r="CS43" s="80"/>
      <c r="CT43" s="80"/>
      <c r="CU43" s="80"/>
      <c r="CV43" s="80"/>
    </row>
    <row r="44" spans="1:100" ht="9.9499999999999993" customHeight="1">
      <c r="A44" s="80"/>
      <c r="B44" s="69" t="str">
        <f>IF(H44=0,"",IF(H44='Résultats officiels'!H44,1,""))</f>
        <v/>
      </c>
      <c r="C44" s="75" t="str">
        <f>IF(H44=0,"",IF(AND(H44='Résultats officiels'!H44,H!E44='Résultats officiels'!E44,'Résultats officiels'!F44=H!F44),1,""))</f>
        <v/>
      </c>
      <c r="D44" s="68" t="str">
        <f>G41</f>
        <v>Suisse</v>
      </c>
      <c r="E44" s="217">
        <v>2</v>
      </c>
      <c r="F44" s="217">
        <v>1</v>
      </c>
      <c r="G44" s="73" t="str">
        <f>D40</f>
        <v>Costa Rica</v>
      </c>
      <c r="H44" s="95">
        <f t="shared" si="0"/>
        <v>1</v>
      </c>
      <c r="I44" s="114">
        <f>AI44</f>
        <v>4</v>
      </c>
      <c r="J44" s="71" t="str">
        <f>INDEX(AM41:AM44,MATCH(AK44,$AL41:$AL44,0))</f>
        <v>Serbie</v>
      </c>
      <c r="K44" s="115">
        <f>INDEX(AN41:AN44,MATCH(AK44,$AL41:$AL44,0))</f>
        <v>0</v>
      </c>
      <c r="L44" s="116">
        <f>INDEX(AO41:AO44,MATCH(AK44,$AL41:$AL44,0))</f>
        <v>2</v>
      </c>
      <c r="M44" s="115">
        <f>INDEX(AP41:AP44,MATCH(AK44,$AL41:$AL44,0))</f>
        <v>6</v>
      </c>
      <c r="N44" s="117">
        <f>INDEX(AQ41:AQ44,MATCH(AK44,$AL41:$AL44,0))</f>
        <v>-4</v>
      </c>
      <c r="O44" s="173"/>
      <c r="P44" s="173"/>
      <c r="Q44" s="97" t="str">
        <f>IF(AND('Résultats officiels'!O41&gt;0,U44='Résultats officiels'!U44),"E",IF(AND('Résultats officiels'!O41&gt;0,'Résultats officiels'!U43=H!U44),"E",""))</f>
        <v/>
      </c>
      <c r="R44" s="98" t="str">
        <f>IF('Résultats officiels'!O41=0,"",IF(AND(U43='Résultats officiels'!U44,'Résultats officiels'!U43=H!U44),"A",""))</f>
        <v/>
      </c>
      <c r="S44" s="286">
        <f>IF(Y44=0,"",IF(Y44='Résultats officiels'!Y44,1,""))</f>
        <v>1</v>
      </c>
      <c r="T44" s="287"/>
      <c r="U44" s="125" t="str">
        <f>IF(100*V38+W38&gt;100*V39+W39,U38,IF(100*V38+W38&lt;100*V39+W39,U39," - "))</f>
        <v>Espagne</v>
      </c>
      <c r="V44" s="219">
        <v>2</v>
      </c>
      <c r="W44" s="100"/>
      <c r="X44" s="147" t="str">
        <f>IF(AND('Résultats officiels'!X41&gt;0,AA44='Résultats officiels'!AA44),"E",IF(AND('Résultats officiels'!X41&gt;0,'Résultats officiels'!AA43=H!AA44),"E",""))</f>
        <v/>
      </c>
      <c r="Y44" s="286" t="str">
        <f>IF(AE44=0,"",IF(AE44='Résultats officiels'!AE44,1,""))</f>
        <v/>
      </c>
      <c r="Z44" s="287"/>
      <c r="AA44" s="100" t="str">
        <f>IF(100*V38+W38&gt;100*V39+W39,U39,IF(100*V38+W38&lt;100*V39+W39,U38," - "))</f>
        <v>Allemagne</v>
      </c>
      <c r="AB44" s="219">
        <v>2</v>
      </c>
      <c r="AC44" s="100"/>
      <c r="AD44" s="80"/>
      <c r="AE44" s="80"/>
      <c r="AF44" s="1"/>
      <c r="AG44" s="1"/>
      <c r="AH44" s="1"/>
      <c r="AI44" s="17">
        <f>IF(ROUND(AK44,0)=ROUND(AK43,0),AI43,4)</f>
        <v>4</v>
      </c>
      <c r="AJ44" s="18">
        <f>ROUND(AK44,0)</f>
        <v>4</v>
      </c>
      <c r="AK44" s="19">
        <f>MAX(AL41:AL44)</f>
        <v>3.96</v>
      </c>
      <c r="AL44" s="30">
        <f>SUM(BD44:BG44)+2.48</f>
        <v>1.98</v>
      </c>
      <c r="AM44" s="31" t="str">
        <f>G41</f>
        <v>Suisse</v>
      </c>
      <c r="AN44" s="27">
        <f>SUM(AR44:AU44)</f>
        <v>6</v>
      </c>
      <c r="AO44" s="32">
        <f>F41+E43+E44</f>
        <v>5</v>
      </c>
      <c r="AP44" s="27">
        <f>E41+F43+F44</f>
        <v>5</v>
      </c>
      <c r="AQ44" s="33">
        <f>AO44-AP44</f>
        <v>0</v>
      </c>
      <c r="AR44" s="27">
        <f>IF(ISBLANK(E44),0,IF(AU41=3,0,IF(AU41=1,1,3)))</f>
        <v>3</v>
      </c>
      <c r="AS44" s="27">
        <f>IF(ISBLANK(E43),0,IF(AU42=3,0,IF(AU42=1,1,3)))</f>
        <v>3</v>
      </c>
      <c r="AT44" s="27">
        <f>IF(ISBLANK(F41),0,IF(AU43=3,0,IF(AU43=1,1,3)))</f>
        <v>0</v>
      </c>
      <c r="AU44" s="27" t="s">
        <v>73</v>
      </c>
      <c r="AV44" s="32" t="b">
        <f>10*(AQ41-AQ44)+AO41-AO44&lt;0</f>
        <v>1</v>
      </c>
      <c r="AW44" s="27" t="b">
        <f>10*(AQ42-AQ44)+AO42-AO44&lt;0</f>
        <v>1</v>
      </c>
      <c r="AX44" s="27" t="b">
        <f>10*(AQ43-AQ44)+AO43-AO44&lt;0</f>
        <v>0</v>
      </c>
      <c r="AY44" s="33" t="s">
        <v>73</v>
      </c>
      <c r="AZ44" s="32" t="s">
        <v>73</v>
      </c>
      <c r="BA44" s="27">
        <f>10000*(AR44+AS44)+(E43-F43+E44-F44)*100+(E43+E44)</f>
        <v>60204</v>
      </c>
      <c r="BB44" s="27">
        <f>10000*(AR44+AT44)+(E44-F44+F41-E41)*100+(E44+F41)</f>
        <v>29903</v>
      </c>
      <c r="BC44" s="33">
        <f>10000*(AS44+AT44)+(E43-F43+F41-E41)*100+(E43+F41)</f>
        <v>29903</v>
      </c>
      <c r="BD44" s="34">
        <f>-BG41</f>
        <v>-0.5</v>
      </c>
      <c r="BE44" s="35">
        <f>-BG42</f>
        <v>-0.5</v>
      </c>
      <c r="BF44" s="35">
        <f>-BG43</f>
        <v>0.5</v>
      </c>
      <c r="BG44" s="33" t="s">
        <v>73</v>
      </c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32"/>
      <c r="BU44" s="27"/>
      <c r="BV44" s="27"/>
      <c r="BW44" s="33" t="s">
        <v>73</v>
      </c>
      <c r="BX44" s="80"/>
      <c r="BY44" s="80"/>
      <c r="BZ44" s="80"/>
      <c r="CA44" s="80"/>
      <c r="CB44" s="80"/>
      <c r="CC44" s="80"/>
      <c r="CD44" s="80"/>
      <c r="CE44" s="80"/>
      <c r="CF44" s="80"/>
      <c r="CG44" s="80"/>
      <c r="CH44" s="80"/>
      <c r="CI44" s="80"/>
      <c r="CJ44" s="80"/>
      <c r="CK44" s="80"/>
      <c r="CL44" s="80"/>
      <c r="CM44" s="80"/>
      <c r="CN44" s="80"/>
      <c r="CO44" s="80"/>
      <c r="CP44" s="80"/>
      <c r="CQ44" s="80"/>
      <c r="CR44" s="80"/>
      <c r="CS44" s="80"/>
      <c r="CT44" s="80"/>
      <c r="CU44" s="80"/>
      <c r="CV44" s="80"/>
    </row>
    <row r="45" spans="1:100" ht="9.9499999999999993" customHeight="1">
      <c r="A45" s="80"/>
      <c r="B45" s="69">
        <f>IF(H45=0,"",IF(H45='Résultats officiels'!H45,1,""))</f>
        <v>1</v>
      </c>
      <c r="C45" s="75" t="str">
        <f>IF(H45=0,"",IF(AND(H45='Résultats officiels'!H45,H!E45='Résultats officiels'!E45,'Résultats officiels'!F45=H!F45),1,""))</f>
        <v/>
      </c>
      <c r="D45" s="71" t="str">
        <f>G40</f>
        <v>Serbie</v>
      </c>
      <c r="E45" s="217">
        <v>1</v>
      </c>
      <c r="F45" s="217">
        <v>3</v>
      </c>
      <c r="G45" s="74" t="str">
        <f>D41</f>
        <v>Brésil</v>
      </c>
      <c r="H45" s="95">
        <f t="shared" si="0"/>
        <v>2</v>
      </c>
      <c r="I45" s="118"/>
      <c r="J45" s="119" t="str">
        <f>IF(OR(I43&lt;3,I42&lt;2),"TIRAGE AU SORT !!!"," ")</f>
        <v xml:space="preserve"> </v>
      </c>
      <c r="K45" s="171"/>
      <c r="L45" s="171"/>
      <c r="M45" s="171"/>
      <c r="N45" s="171"/>
      <c r="O45" s="95"/>
      <c r="P45" s="95"/>
      <c r="Q45" s="95"/>
      <c r="R45" s="95"/>
      <c r="S45" s="95"/>
      <c r="T45" s="95"/>
      <c r="U45" s="95"/>
      <c r="V45" s="95"/>
      <c r="W45" s="95"/>
      <c r="X45" s="148" t="str">
        <f>IF('Résultats officiels'!X41=0,"",IF(AND(AA43='Résultats officiels'!AA43,'Résultats officiels'!AA44=H!AA44),"A",""))</f>
        <v/>
      </c>
      <c r="Y45" s="95"/>
      <c r="Z45" s="95"/>
      <c r="AA45" s="95"/>
      <c r="AB45" s="95"/>
      <c r="AC45" s="95"/>
      <c r="AD45" s="80"/>
      <c r="AE45" s="80"/>
      <c r="AF45" s="1"/>
      <c r="AG45" s="1"/>
      <c r="AH45" s="1"/>
      <c r="BX45" s="80"/>
      <c r="BY45" s="80"/>
      <c r="BZ45" s="80"/>
      <c r="CA45" s="80"/>
      <c r="CB45" s="80"/>
      <c r="CC45" s="80"/>
      <c r="CD45" s="80"/>
      <c r="CE45" s="80"/>
      <c r="CF45" s="80"/>
      <c r="CG45" s="80"/>
      <c r="CH45" s="80"/>
      <c r="CI45" s="80"/>
      <c r="CJ45" s="80"/>
      <c r="CK45" s="80"/>
      <c r="CL45" s="80"/>
      <c r="CM45" s="80"/>
      <c r="CN45" s="80"/>
      <c r="CO45" s="80"/>
      <c r="CP45" s="80"/>
      <c r="CQ45" s="80"/>
      <c r="CR45" s="80"/>
      <c r="CS45" s="80"/>
      <c r="CT45" s="80"/>
      <c r="CU45" s="80"/>
      <c r="CV45" s="80"/>
    </row>
    <row r="46" spans="1:100" ht="9.9499999999999993" customHeight="1">
      <c r="A46" s="80"/>
      <c r="B46" s="95"/>
      <c r="C46" s="95"/>
      <c r="D46" s="95"/>
      <c r="E46" s="95"/>
      <c r="F46" s="95"/>
      <c r="G46" s="95"/>
      <c r="H46" s="95"/>
      <c r="I46" s="170"/>
      <c r="J46" s="95"/>
      <c r="K46" s="95"/>
      <c r="L46" s="95"/>
      <c r="M46" s="95"/>
      <c r="N46" s="95"/>
      <c r="O46" s="95"/>
      <c r="P46" s="95"/>
      <c r="Q46" s="306" t="str">
        <f>IF(AND('Résultats officiels'!O41&gt;0,'Résultats officiels'!U46=H!U46),"C","")</f>
        <v>C</v>
      </c>
      <c r="R46" s="307"/>
      <c r="S46" s="256" t="s">
        <v>91</v>
      </c>
      <c r="T46" s="257"/>
      <c r="U46" s="260" t="str">
        <f>IF(100*V43+W43&gt;100*V44+W44,U43,IF(100*V44+W44&gt;100*V43+W43,U44,"-"))</f>
        <v>France</v>
      </c>
      <c r="V46" s="130"/>
      <c r="W46" s="95"/>
      <c r="X46" s="148" t="str">
        <f>IF('Résultats officiels'!X41=0,"",IF(AND(AA43='Résultats officiels'!AA44,'Résultats officiels'!AA43=H!AA44),"A",""))</f>
        <v/>
      </c>
      <c r="Y46" s="288" t="s">
        <v>92</v>
      </c>
      <c r="Z46" s="257"/>
      <c r="AA46" s="282" t="str">
        <f>IF(100*V43+W43&gt;100*V44+W44,U44,IF(100*V44+W44&gt;100*V43+W43,U43,"-"))</f>
        <v>Espagne</v>
      </c>
      <c r="AB46" s="95"/>
      <c r="AC46" s="95"/>
      <c r="AD46" s="80"/>
      <c r="AE46" s="80"/>
      <c r="AF46" s="1"/>
      <c r="AG46" s="1"/>
      <c r="AH46" s="1"/>
      <c r="BX46" s="80"/>
      <c r="BY46" s="80"/>
      <c r="BZ46" s="80"/>
      <c r="CA46" s="80"/>
      <c r="CB46" s="80"/>
      <c r="CC46" s="80"/>
      <c r="CD46" s="80"/>
      <c r="CE46" s="80"/>
      <c r="CF46" s="80"/>
      <c r="CG46" s="80"/>
      <c r="CH46" s="80"/>
      <c r="CI46" s="80"/>
      <c r="CJ46" s="80"/>
      <c r="CK46" s="80"/>
      <c r="CL46" s="80"/>
      <c r="CM46" s="80"/>
      <c r="CN46" s="80"/>
      <c r="CO46" s="80"/>
      <c r="CP46" s="80"/>
      <c r="CQ46" s="80"/>
      <c r="CR46" s="80"/>
      <c r="CS46" s="80"/>
      <c r="CT46" s="80"/>
      <c r="CU46" s="80"/>
      <c r="CV46" s="80"/>
    </row>
    <row r="47" spans="1:100" ht="9.9499999999999993" customHeight="1">
      <c r="A47" s="80"/>
      <c r="B47" s="90" t="s">
        <v>93</v>
      </c>
      <c r="C47" s="91"/>
      <c r="D47" s="92"/>
      <c r="E47" s="93"/>
      <c r="F47" s="93"/>
      <c r="G47" s="94"/>
      <c r="H47" s="95"/>
      <c r="I47" s="170"/>
      <c r="J47" s="95"/>
      <c r="K47" s="95"/>
      <c r="L47" s="95"/>
      <c r="M47" s="95"/>
      <c r="N47" s="95"/>
      <c r="O47" s="95"/>
      <c r="P47" s="95"/>
      <c r="Q47" s="289" t="str">
        <f>IF(AND('Résultats officiels'!O41&gt;0,'Résultats officiels'!AA46=H!AA46),"S","")</f>
        <v/>
      </c>
      <c r="R47" s="290"/>
      <c r="S47" s="258"/>
      <c r="T47" s="259"/>
      <c r="U47" s="261"/>
      <c r="V47" s="130"/>
      <c r="W47" s="95"/>
      <c r="X47" s="95"/>
      <c r="Y47" s="258"/>
      <c r="Z47" s="259"/>
      <c r="AA47" s="283"/>
      <c r="AB47" s="95"/>
      <c r="AC47" s="95"/>
      <c r="AD47" s="80"/>
      <c r="AE47" s="80"/>
      <c r="AF47" s="1"/>
      <c r="AG47" s="1"/>
      <c r="AH47" s="1"/>
      <c r="BX47" s="80"/>
      <c r="BY47" s="80"/>
      <c r="BZ47" s="80"/>
      <c r="CA47" s="80"/>
      <c r="CB47" s="80"/>
      <c r="CC47" s="80"/>
      <c r="CD47" s="80"/>
      <c r="CE47" s="80"/>
      <c r="CF47" s="80"/>
      <c r="CG47" s="80"/>
      <c r="CH47" s="80"/>
      <c r="CI47" s="80"/>
      <c r="CJ47" s="80"/>
      <c r="CK47" s="80"/>
      <c r="CL47" s="80"/>
      <c r="CM47" s="80"/>
      <c r="CN47" s="80"/>
      <c r="CO47" s="80"/>
      <c r="CP47" s="80"/>
      <c r="CQ47" s="80"/>
      <c r="CR47" s="80"/>
      <c r="CS47" s="80"/>
      <c r="CT47" s="80"/>
      <c r="CU47" s="80"/>
      <c r="CV47" s="80"/>
    </row>
    <row r="48" spans="1:100" ht="9.9499999999999993" customHeight="1">
      <c r="A48" s="80"/>
      <c r="B48" s="69" t="str">
        <f>IF(H48=0,"",IF(H48='Résultats officiels'!H48,1,""))</f>
        <v/>
      </c>
      <c r="C48" s="75" t="str">
        <f>IF(H48=0,"",IF(AND(H48='Résultats officiels'!H48,H!E48='Résultats officiels'!E48,'Résultats officiels'!F48=H!F48),1,""))</f>
        <v/>
      </c>
      <c r="D48" s="67" t="s">
        <v>100</v>
      </c>
      <c r="E48" s="217">
        <v>2</v>
      </c>
      <c r="F48" s="217">
        <v>1</v>
      </c>
      <c r="G48" s="72" t="s">
        <v>72</v>
      </c>
      <c r="H48" s="95">
        <f t="shared" si="0"/>
        <v>1</v>
      </c>
      <c r="I48" s="170"/>
      <c r="J48" s="90" t="s">
        <v>93</v>
      </c>
      <c r="K48" s="90" t="s">
        <v>38</v>
      </c>
      <c r="L48" s="90" t="s">
        <v>35</v>
      </c>
      <c r="M48" s="90" t="s">
        <v>22</v>
      </c>
      <c r="N48" s="90" t="str">
        <f>"+/-"</f>
        <v>+/-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256" t="s">
        <v>95</v>
      </c>
      <c r="Z48" s="257"/>
      <c r="AA48" s="282" t="str">
        <f>IF(100*AB43+AC43&gt;100*AB44+AC44,AA43,IF(100*AB44+AC44&gt;100*AB43+AC43,AA44,"-"))</f>
        <v>Brésil</v>
      </c>
      <c r="AB48" s="95"/>
      <c r="AC48" s="95"/>
      <c r="AD48" s="80"/>
      <c r="AE48" s="80"/>
      <c r="AF48" s="1"/>
      <c r="AG48" s="1"/>
      <c r="AH48" s="1"/>
      <c r="AL48" s="13" t="s">
        <v>39</v>
      </c>
      <c r="AM48" s="14" t="s">
        <v>40</v>
      </c>
      <c r="AN48" s="15" t="s">
        <v>38</v>
      </c>
      <c r="AO48" s="13" t="s">
        <v>41</v>
      </c>
      <c r="AP48" s="15" t="s">
        <v>42</v>
      </c>
      <c r="AQ48" s="16" t="s">
        <v>43</v>
      </c>
      <c r="AR48" s="15" t="s">
        <v>44</v>
      </c>
      <c r="AS48" s="15" t="s">
        <v>45</v>
      </c>
      <c r="AT48" s="15" t="s">
        <v>46</v>
      </c>
      <c r="AU48" s="15" t="s">
        <v>47</v>
      </c>
      <c r="AV48" s="13" t="s">
        <v>48</v>
      </c>
      <c r="AW48" s="15" t="s">
        <v>49</v>
      </c>
      <c r="AX48" s="15" t="s">
        <v>50</v>
      </c>
      <c r="AY48" s="16" t="s">
        <v>51</v>
      </c>
      <c r="AZ48" s="13" t="s">
        <v>52</v>
      </c>
      <c r="BA48" s="15" t="s">
        <v>53</v>
      </c>
      <c r="BB48" s="15" t="s">
        <v>54</v>
      </c>
      <c r="BC48" s="16" t="s">
        <v>55</v>
      </c>
      <c r="BD48" s="13" t="s">
        <v>56</v>
      </c>
      <c r="BE48" s="15" t="s">
        <v>57</v>
      </c>
      <c r="BF48" s="15" t="s">
        <v>58</v>
      </c>
      <c r="BG48" s="16" t="s">
        <v>59</v>
      </c>
      <c r="BH48" s="13" t="s">
        <v>60</v>
      </c>
      <c r="BI48" s="15" t="s">
        <v>52</v>
      </c>
      <c r="BJ48" s="15" t="s">
        <v>53</v>
      </c>
      <c r="BK48" s="15" t="s">
        <v>54</v>
      </c>
      <c r="BL48" s="15" t="s">
        <v>55</v>
      </c>
      <c r="BM48" s="15" t="s">
        <v>61</v>
      </c>
      <c r="BN48" s="15" t="s">
        <v>62</v>
      </c>
      <c r="BO48" s="15" t="s">
        <v>63</v>
      </c>
      <c r="BP48" s="15" t="s">
        <v>64</v>
      </c>
      <c r="BQ48" s="15" t="s">
        <v>65</v>
      </c>
      <c r="BR48" s="15" t="s">
        <v>66</v>
      </c>
      <c r="BS48" s="16" t="s">
        <v>67</v>
      </c>
      <c r="BT48" s="13" t="s">
        <v>68</v>
      </c>
      <c r="BU48" s="15" t="s">
        <v>69</v>
      </c>
      <c r="BV48" s="15" t="s">
        <v>70</v>
      </c>
      <c r="BW48" s="16" t="s">
        <v>71</v>
      </c>
      <c r="BX48" s="80"/>
      <c r="BY48" s="80"/>
      <c r="BZ48" s="80"/>
      <c r="CA48" s="80"/>
      <c r="CB48" s="80"/>
      <c r="CC48" s="80"/>
      <c r="CD48" s="80"/>
      <c r="CE48" s="80"/>
      <c r="CF48" s="80"/>
      <c r="CG48" s="80"/>
      <c r="CH48" s="80"/>
      <c r="CI48" s="80"/>
      <c r="CJ48" s="80"/>
      <c r="CK48" s="80"/>
      <c r="CL48" s="80"/>
      <c r="CM48" s="80"/>
      <c r="CN48" s="80"/>
      <c r="CO48" s="80"/>
      <c r="CP48" s="80"/>
      <c r="CQ48" s="80"/>
      <c r="CR48" s="80"/>
      <c r="CS48" s="80"/>
      <c r="CT48" s="80"/>
      <c r="CU48" s="80"/>
      <c r="CV48" s="80"/>
    </row>
    <row r="49" spans="1:110" ht="9.9499999999999993" customHeight="1">
      <c r="A49" s="80"/>
      <c r="B49" s="69" t="str">
        <f>IF(H49=0,"",IF(H49='Résultats officiels'!H49,1,""))</f>
        <v/>
      </c>
      <c r="C49" s="75" t="str">
        <f>IF(H49=0,"",IF(AND(H49='Résultats officiels'!H49,H!E49='Résultats officiels'!E49,'Résultats officiels'!F49=H!F49),1,""))</f>
        <v/>
      </c>
      <c r="D49" s="68" t="s">
        <v>129</v>
      </c>
      <c r="E49" s="217">
        <v>1</v>
      </c>
      <c r="F49" s="217">
        <v>1</v>
      </c>
      <c r="G49" s="73" t="s">
        <v>105</v>
      </c>
      <c r="H49" s="95">
        <f t="shared" si="0"/>
        <v>3</v>
      </c>
      <c r="I49" s="101">
        <f>AI49</f>
        <v>1</v>
      </c>
      <c r="J49" s="122" t="str">
        <f>INDEX(AM49:AM52,MATCH(AK49,$AL49:$AL52,0))</f>
        <v>Allemagne</v>
      </c>
      <c r="K49" s="103">
        <f>INDEX(AN49:AN52,MATCH(AK49,$AL49:$AL52,0))</f>
        <v>9</v>
      </c>
      <c r="L49" s="104">
        <f>INDEX(AO49:AO52,MATCH(AK49,$AL49:$AL52,0))</f>
        <v>6</v>
      </c>
      <c r="M49" s="103">
        <f>INDEX(AP49:AP52,MATCH(AK49,$AL49:$AL52,0))</f>
        <v>2</v>
      </c>
      <c r="N49" s="123">
        <f>INDEX(AQ49:AQ52,MATCH(AK49,$AL49:$AL52,0))</f>
        <v>4</v>
      </c>
      <c r="O49" s="95"/>
      <c r="P49" s="95"/>
      <c r="Q49" s="95"/>
      <c r="R49" s="95"/>
      <c r="S49" s="284"/>
      <c r="T49" s="284"/>
      <c r="U49" s="284"/>
      <c r="V49" s="284"/>
      <c r="W49" s="284"/>
      <c r="X49" s="285"/>
      <c r="Y49" s="258"/>
      <c r="Z49" s="259"/>
      <c r="AA49" s="283"/>
      <c r="AB49" s="95"/>
      <c r="AC49" s="95"/>
      <c r="AD49" s="80"/>
      <c r="AE49" s="80"/>
      <c r="AF49" s="1"/>
      <c r="AG49" s="1"/>
      <c r="AH49" s="1"/>
      <c r="AI49" s="17">
        <v>1</v>
      </c>
      <c r="AJ49" s="18">
        <f>ROUND(AK49,0)</f>
        <v>1</v>
      </c>
      <c r="AK49" s="19">
        <f>MIN(AL49:AL52)</f>
        <v>0.95000000000000018</v>
      </c>
      <c r="AL49" s="20">
        <f>SUM(BD49:BG49)+2.45</f>
        <v>0.95000000000000018</v>
      </c>
      <c r="AM49" s="21" t="str">
        <f>D48</f>
        <v>Allemagne</v>
      </c>
      <c r="AN49" s="22">
        <f>SUM(AR49:AU49)</f>
        <v>9</v>
      </c>
      <c r="AO49" s="23">
        <f>E48+E50+F52</f>
        <v>6</v>
      </c>
      <c r="AP49" s="22">
        <f>F48+F50+E52</f>
        <v>2</v>
      </c>
      <c r="AQ49" s="24">
        <f>AO49-AP49</f>
        <v>4</v>
      </c>
      <c r="AR49" s="22" t="s">
        <v>73</v>
      </c>
      <c r="AS49" s="22">
        <f>IF(ISBLANK(E48),0,IF(E48&gt;F48,3,IF(E48=F48,1,0)))</f>
        <v>3</v>
      </c>
      <c r="AT49" s="22">
        <f>IF(ISBLANK(E50),0,IF(E50&gt;F50,3,IF(E50=F50,1,0)))</f>
        <v>3</v>
      </c>
      <c r="AU49" s="22">
        <f>IF(ISBLANK(F52),0,IF(F52&gt;E52,3,IF(F52=E52,1,0)))</f>
        <v>3</v>
      </c>
      <c r="AV49" s="23" t="s">
        <v>73</v>
      </c>
      <c r="AW49" s="22" t="b">
        <f>(10*(AQ49-AQ50)+AO49-AO50&gt;0)</f>
        <v>1</v>
      </c>
      <c r="AX49" s="22" t="b">
        <f>10*(AQ49-AQ51)+AO49-AO51&gt;0</f>
        <v>1</v>
      </c>
      <c r="AY49" s="24" t="b">
        <f>10*(AQ49-AQ52)+AO49-AO52&gt;0</f>
        <v>1</v>
      </c>
      <c r="AZ49" s="23">
        <f>10000*(AS49+AT49)+(E50-F50+E48-F48)*100+(E50+E48)</f>
        <v>60204</v>
      </c>
      <c r="BA49" s="22">
        <f>10000*(AS49+AU49)+(E48-F48+F52-E52)*100+(E48+F52)</f>
        <v>60304</v>
      </c>
      <c r="BB49" s="22">
        <f>10000*(AT49+AU49)+(F52-E52+E50-F50)*100+(F52+E50)</f>
        <v>60304</v>
      </c>
      <c r="BC49" s="24" t="s">
        <v>73</v>
      </c>
      <c r="BD49" s="23" t="s">
        <v>73</v>
      </c>
      <c r="BE49" s="25">
        <f>IF($AN49&gt;$AN50,-0.5,IF($AN50&gt;$AN49,0.5,IF(AW49,-0.5,IF(AV50,0.5,BU49))))</f>
        <v>-0.5</v>
      </c>
      <c r="BF49" s="25">
        <f>IF($AN49&gt;$AN51,-0.5,IF($AN51&gt;$AN49,0.5,IF(AX49,-0.5,IF(AV51,0.5,BV49))))</f>
        <v>-0.5</v>
      </c>
      <c r="BG49" s="26">
        <f>IF($AN49&gt;$AN52,-0.5,IF($AN52&gt;$AN49,0.5,IF(AY49,-0.5,IF(AV52,0.5,BW49))))</f>
        <v>-0.5</v>
      </c>
      <c r="BH49" s="27" t="b">
        <f>AND(AND(AN49=AN50,AN50=AN51,AN51=AN52),AND(AO49=AO50,AO50=AO51,AO51=AO52),AND(AP49=AP50,AP50=AP51,AP51=AP52))</f>
        <v>0</v>
      </c>
      <c r="BI49" s="27" t="b">
        <f>AND(NOT(BH49),AN49=AN50,AN49=AN51,AO49=AO50,AO49=AO51,AP49=AP50,AP49=AP51)</f>
        <v>0</v>
      </c>
      <c r="BJ49" s="27" t="b">
        <f>AND(NOT(BH49),AN49=AN50,AN49=AN52,AO49=AO50,AO49=AO52,AP49=AP50,AP49=AP52)</f>
        <v>0</v>
      </c>
      <c r="BK49" s="27" t="b">
        <f>AND(NOT(BH49),AN49=AN51,AN49=AN52,AO49=AO51,AO49=AO52,AP49=AP51,AP49=AP52)</f>
        <v>0</v>
      </c>
      <c r="BL49" s="27" t="b">
        <f>AND(NOT(BH49),AN50=AN51,AN50=AN52,AO50=AO51,AO50=AO52,AP50=AP51,AP50=AP52)</f>
        <v>0</v>
      </c>
      <c r="BM49" s="27" t="b">
        <f>AND(NOT(BH49),NOT(BI49),NOT(BJ49),AN49=AN50,AO49=AO50,AP49=AP50)</f>
        <v>0</v>
      </c>
      <c r="BN49" s="27" t="b">
        <f>AND(NOT(BH49),NOT(BI49),NOT(BK49),AN49=AN51,AO49=AO51,AP49=AP51)</f>
        <v>0</v>
      </c>
      <c r="BO49" s="27" t="b">
        <f>AND(NOT(BH49),NOT(BJ49),NOT(BK49),AN49=AN52,AO49=AO52,AP49=AP52)</f>
        <v>0</v>
      </c>
      <c r="BP49" s="27" t="b">
        <f>AND(NOT(BH49),NOT(BI49),NOT(BL49),AN50=AN51,AO50=AO51)</f>
        <v>0</v>
      </c>
      <c r="BQ49" s="27" t="b">
        <f>AND(NOT(BH49),NOT(BJ49),NOT(BL49),AN50=AN52,AO50=AO52,AP50=AP52)</f>
        <v>0</v>
      </c>
      <c r="BR49" s="27" t="b">
        <f>AND(NOT(BH49),NOT(BK49),NOT(BL49),AN51=AN52,AO51=AO52,AP51=AP52)</f>
        <v>0</v>
      </c>
      <c r="BS49" s="27" t="b">
        <f t="array" ref="BS49">AND(NOT(BH49:BR49))</f>
        <v>1</v>
      </c>
      <c r="BT49" s="23" t="s">
        <v>73</v>
      </c>
      <c r="BU49" s="22">
        <f>IF($BM49,IF(F48-E48&lt;0,-0.5,IF(E48-F48&lt;0,0.5,0)),IF($BI49,IF($AZ49&gt;$AZ50,-0.5,IF($AZ49&lt;$AZ50,0.5,0)),IF($BJ49,IF($BA49&gt;$BA50,-0.5, IF($BA49&lt;$BA50,0.5,0)),0)))</f>
        <v>0</v>
      </c>
      <c r="BV49" s="22">
        <f>IF($BN49,IF(F50-E50&lt;0,-0.5,IF(E50-F50&lt;0,0.5,0)),IF($BI49,IF($AZ49&gt;$AZ51,-0.5,IF($AZ49&lt;$AZ51,0.5,0)),IF($BK49,IF($BB49&gt;$BB51,-0.5,IF($BB49&lt;$BB51,0.5,0)),0)))</f>
        <v>0</v>
      </c>
      <c r="BW49" s="24">
        <f>IF($BO49,IF(E52-F52&lt;0,-0.5,IF(F52-E52&lt;0,0.5,0)),IF($BJ49,IF($BA49&gt;$BA52,-0.5,IF($BA49&lt;$BA52,0.5,0)),IF($BK49,IF($BB49&gt;$BB52,-0.5, IF($BB49&lt;$BB52,0.5,0)),0)))</f>
        <v>0</v>
      </c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</row>
    <row r="50" spans="1:110" ht="9.9499999999999993" customHeight="1">
      <c r="A50" s="80"/>
      <c r="B50" s="69">
        <f>IF(H50=0,"",IF(H50='Résultats officiels'!H50,1,""))</f>
        <v>1</v>
      </c>
      <c r="C50" s="75">
        <f>IF(H50=0,"",IF(AND(H50='Résultats officiels'!H50,H!E50='Résultats officiels'!E50,'Résultats officiels'!F50=H!F50),1,""))</f>
        <v>1</v>
      </c>
      <c r="D50" s="68" t="str">
        <f>D48</f>
        <v>Allemagne</v>
      </c>
      <c r="E50" s="217">
        <v>2</v>
      </c>
      <c r="F50" s="217">
        <v>1</v>
      </c>
      <c r="G50" s="73" t="str">
        <f>D49</f>
        <v>Suède</v>
      </c>
      <c r="H50" s="95">
        <f t="shared" si="0"/>
        <v>1</v>
      </c>
      <c r="I50" s="106">
        <f>AI50</f>
        <v>2</v>
      </c>
      <c r="J50" s="124" t="str">
        <f>INDEX(AM49:AM52,MATCH(AK50,$AL49:$AL52,0))</f>
        <v>Mexique</v>
      </c>
      <c r="K50" s="108">
        <f>INDEX(AN49:AN52,MATCH(AK50,$AL49:$AL52,0))</f>
        <v>4</v>
      </c>
      <c r="L50" s="109">
        <f>INDEX(AO49:AO52,MATCH(AK50,$AL49:$AL52,0))</f>
        <v>4</v>
      </c>
      <c r="M50" s="108">
        <f>INDEX(AP49:AP52,MATCH(AK50,$AL49:$AL52,0))</f>
        <v>4</v>
      </c>
      <c r="N50" s="110">
        <f>INDEX(AQ49:AQ52,MATCH(AK50,$AL49:$AL52,0))</f>
        <v>0</v>
      </c>
      <c r="O50" s="95"/>
      <c r="P50" s="95"/>
      <c r="Q50" s="95"/>
      <c r="R50" s="95"/>
      <c r="S50" s="268"/>
      <c r="T50" s="268"/>
      <c r="U50" s="268"/>
      <c r="V50" s="268"/>
      <c r="W50" s="268"/>
      <c r="X50" s="269"/>
      <c r="Y50" s="256" t="s">
        <v>98</v>
      </c>
      <c r="Z50" s="257"/>
      <c r="AA50" s="282" t="str">
        <f>IF(100*AB43+AC43&gt;100*AB44+AC44,AA44,IF(100*AB44+AC44&gt;100*AB43+AC43,AA43,"-"))</f>
        <v>Allemagne</v>
      </c>
      <c r="AB50" s="95"/>
      <c r="AC50" s="95"/>
      <c r="AD50" s="80"/>
      <c r="AE50" s="80"/>
      <c r="AF50" s="1"/>
      <c r="AG50" s="1"/>
      <c r="AH50" s="1"/>
      <c r="AI50" s="17">
        <f>IF(ROUND(AK50,0)=ROUND(AK49,0),AI49,2)</f>
        <v>2</v>
      </c>
      <c r="AJ50" s="18">
        <f>ROUND(AK50,0)</f>
        <v>2</v>
      </c>
      <c r="AK50" s="19">
        <f>MAX(MIN(AL49:AL51),MIN(AL49,AL50,AL52),MIN(AL49,AL51,AL52),MIN(AL50:AL52))</f>
        <v>1.96</v>
      </c>
      <c r="AL50" s="28">
        <f>SUM(BD50:BG50)+2.46</f>
        <v>1.96</v>
      </c>
      <c r="AM50" s="21" t="str">
        <f>G48</f>
        <v>Mexique</v>
      </c>
      <c r="AN50" s="22">
        <f>SUM(AR50:AU50)</f>
        <v>4</v>
      </c>
      <c r="AO50" s="23">
        <f>F48+F51+E53</f>
        <v>4</v>
      </c>
      <c r="AP50" s="22">
        <f>E48+E51+F53</f>
        <v>4</v>
      </c>
      <c r="AQ50" s="24">
        <f>AO50-AP50</f>
        <v>0</v>
      </c>
      <c r="AR50" s="22">
        <f>IF(ISBLANK(F48),0,IF(AS49=3,0,IF(AS49=1,1,3)))</f>
        <v>0</v>
      </c>
      <c r="AS50" s="22" t="s">
        <v>73</v>
      </c>
      <c r="AT50" s="22">
        <f>IF(ISBLANK(E53),0,IF(AS51=3,0,IF(AS51=1,1,3)))</f>
        <v>3</v>
      </c>
      <c r="AU50" s="22">
        <f>IF(ISBLANK(F51),0,IF(F51&gt;E51,3,IF(F51=E51,1,0)))</f>
        <v>1</v>
      </c>
      <c r="AV50" s="23" t="b">
        <f>(10*(AQ49-AQ50)+AO49-AO50&lt;0)</f>
        <v>0</v>
      </c>
      <c r="AW50" s="22" t="s">
        <v>73</v>
      </c>
      <c r="AX50" s="22" t="b">
        <f>10*(AQ50-AQ51)+AO50-AO51&gt;0</f>
        <v>1</v>
      </c>
      <c r="AY50" s="24" t="b">
        <f>10*(AQ50-AQ52)+AO50-AO52&gt;0</f>
        <v>1</v>
      </c>
      <c r="AZ50" s="23">
        <f>10000*(AR50+AT50)+(F48-E48+E53-F53)*100+(F48+E53)</f>
        <v>30003</v>
      </c>
      <c r="BA50" s="22">
        <f>10000*(AR50+AU50)+(F48-E48+F51-E51)*100+(F48+F51)</f>
        <v>9902</v>
      </c>
      <c r="BB50" s="22" t="s">
        <v>73</v>
      </c>
      <c r="BC50" s="24">
        <f>10000*(AT50+AU50)+(F51-E51+E53-F53)*100+(F51+E53)</f>
        <v>40103</v>
      </c>
      <c r="BD50" s="29">
        <f>-BE49</f>
        <v>0.5</v>
      </c>
      <c r="BE50" s="22" t="s">
        <v>73</v>
      </c>
      <c r="BF50" s="25">
        <f>IF($AN50&gt;$AN51,-0.5,IF($AN51&gt;$AN50,0.5,IF(AX50,-0.5,IF(AW51,0.5,BV50))))</f>
        <v>-0.5</v>
      </c>
      <c r="BG50" s="26">
        <f>IF($AN50&gt;$AN52,-0.5,IF($AN52&gt;$AN50,0.5,IF(AY50,-0.5,IF(AW52,0.5,BW50))))</f>
        <v>-0.5</v>
      </c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23"/>
      <c r="BU50" s="22" t="s">
        <v>73</v>
      </c>
      <c r="BV50" s="22">
        <f>IF($BP49,IF(F53-E53&lt;0,-0.5,IF(E53-F53&lt;0,0.5,0)),IF($BI49,IF($AZ50&gt;$AZ51,-0.5,IF($AZ50&lt;$AZ51,0.5,0)),IF($BL49,IF($BC50&gt;$BC51,-0.5,IF($BC50&lt;$BC51,0.5,0)),0)))</f>
        <v>0</v>
      </c>
      <c r="BW50" s="24">
        <f>IF($BQ49,IF(E51-F51&lt;0,-0.5,IF(F51-E51&lt;0,0.5,0)),IF($BJ49,IF($BA50&gt;$BA52,-0.5,IF($BA50&lt;$BA52,0.5,0)),IF($BL49,IF($BC50&gt;$BC52,-0.5,IF($BC50&lt;$BC52,0.5,0)),0)))</f>
        <v>0</v>
      </c>
      <c r="BX50" s="80"/>
      <c r="BY50" s="80"/>
      <c r="BZ50" s="80"/>
      <c r="CA50" s="80"/>
      <c r="CB50" s="80"/>
      <c r="CC50" s="80"/>
      <c r="CD50" s="80"/>
      <c r="CE50" s="80"/>
      <c r="CF50" s="80"/>
      <c r="CG50" s="80"/>
      <c r="CH50" s="80"/>
      <c r="CI50" s="80"/>
      <c r="CJ50" s="80"/>
      <c r="CK50" s="80"/>
      <c r="CL50" s="80"/>
      <c r="CM50" s="80"/>
      <c r="CN50" s="80"/>
      <c r="CO50" s="80"/>
      <c r="CP50" s="80"/>
      <c r="CQ50" s="80"/>
      <c r="CR50" s="80"/>
      <c r="CS50" s="80"/>
      <c r="CT50" s="80"/>
      <c r="CU50" s="80"/>
      <c r="CV50" s="80"/>
    </row>
    <row r="51" spans="1:110" ht="9.9499999999999993" customHeight="1">
      <c r="A51" s="80"/>
      <c r="B51" s="69" t="str">
        <f>IF(H51=0,"",IF(H51='Résultats officiels'!H51,1,""))</f>
        <v/>
      </c>
      <c r="C51" s="75" t="str">
        <f>IF(H51=0,"",IF(AND(H51='Résultats officiels'!H51,H!E51='Résultats officiels'!E51,'Résultats officiels'!F51=H!F51),1,""))</f>
        <v/>
      </c>
      <c r="D51" s="68" t="str">
        <f>G49</f>
        <v>Corée du Sud</v>
      </c>
      <c r="E51" s="217">
        <v>1</v>
      </c>
      <c r="F51" s="217">
        <v>1</v>
      </c>
      <c r="G51" s="73" t="str">
        <f>G48</f>
        <v>Mexique</v>
      </c>
      <c r="H51" s="95">
        <f t="shared" si="0"/>
        <v>3</v>
      </c>
      <c r="I51" s="106">
        <f>AI51</f>
        <v>3</v>
      </c>
      <c r="J51" s="68" t="str">
        <f>INDEX(AM49:AM52,MATCH(AK51,$AL49:$AL52,0))</f>
        <v>Corée du Sud</v>
      </c>
      <c r="K51" s="111">
        <f>INDEX(AN49:AN52,MATCH(AK51,$AL49:$AL52,0))</f>
        <v>2</v>
      </c>
      <c r="L51" s="112">
        <f>INDEX(AO49:AO52,MATCH(AK51,$AL49:$AL52,0))</f>
        <v>2</v>
      </c>
      <c r="M51" s="111">
        <f>INDEX(AP49:AP52,MATCH(AK51,$AL49:$AL52,0))</f>
        <v>4</v>
      </c>
      <c r="N51" s="113">
        <f>INDEX(AQ49:AQ52,MATCH(AK51,$AL49:$AL52,0))</f>
        <v>-2</v>
      </c>
      <c r="O51" s="95"/>
      <c r="P51" s="162"/>
      <c r="Q51" s="174"/>
      <c r="R51" s="174"/>
      <c r="S51" s="263" t="s">
        <v>108</v>
      </c>
      <c r="T51" s="264"/>
      <c r="U51" s="266">
        <f>SUM(B8:B13,B16:B21,B24:B29,B32:B37,B40:B45,B48:B53,B56:B61,B64:B69,S8:S23,S26:S33,S36:S39,S43,Y43)</f>
        <v>21</v>
      </c>
      <c r="V51" s="95"/>
      <c r="W51" s="95"/>
      <c r="X51" s="95"/>
      <c r="Y51" s="258"/>
      <c r="Z51" s="259"/>
      <c r="AA51" s="283"/>
      <c r="AB51" s="95"/>
      <c r="AC51" s="95"/>
      <c r="AD51" s="80"/>
      <c r="AE51" s="80"/>
      <c r="AF51" s="1"/>
      <c r="AG51" s="1"/>
      <c r="AH51" s="1"/>
      <c r="AI51" s="17">
        <f>IF(ROUND(AK51,0)=ROUND(AK50,0),AI50,3)</f>
        <v>3</v>
      </c>
      <c r="AJ51" s="18">
        <f>ROUND(AK51,0)</f>
        <v>3</v>
      </c>
      <c r="AK51" s="19">
        <f>MIN(MAX(AL49:AL51),MAX(AL49,AL50,AL52),MAX(AL49,AL51,AL52),MAX(AL50:AL52))</f>
        <v>2.98</v>
      </c>
      <c r="AL51" s="28">
        <f>SUM(BD51:BG51)+2.47</f>
        <v>3.97</v>
      </c>
      <c r="AM51" s="21" t="str">
        <f>D49</f>
        <v>Suède</v>
      </c>
      <c r="AN51" s="22">
        <f>SUM(AR51:AU51)</f>
        <v>1</v>
      </c>
      <c r="AO51" s="23">
        <f>E49+F50+F53</f>
        <v>3</v>
      </c>
      <c r="AP51" s="22">
        <f>F49+E50+E53</f>
        <v>5</v>
      </c>
      <c r="AQ51" s="24">
        <f>AO51-AP51</f>
        <v>-2</v>
      </c>
      <c r="AR51" s="22">
        <f>IF(ISBLANK(F50),0,IF(AT49=3,0,IF(AT49=1,1,3)))</f>
        <v>0</v>
      </c>
      <c r="AS51" s="22">
        <f>IF(ISBLANK(F53),0,IF(F53&gt;E53,3,IF(F53=E53,1,0)))</f>
        <v>0</v>
      </c>
      <c r="AT51" s="22" t="s">
        <v>73</v>
      </c>
      <c r="AU51" s="22">
        <f>IF(ISBLANK(E49),0,IF(E49&gt;F49,3,IF(E49=F49,1,0)))</f>
        <v>1</v>
      </c>
      <c r="AV51" s="23" t="b">
        <f>10*(AQ49-AQ51)+AO49-AO51&lt;0</f>
        <v>0</v>
      </c>
      <c r="AW51" s="22" t="b">
        <f>10*(AQ50-AQ51)+AO50-AO51&lt;0</f>
        <v>0</v>
      </c>
      <c r="AX51" s="22" t="s">
        <v>73</v>
      </c>
      <c r="AY51" s="24" t="b">
        <f>10*(AQ51-AQ52)+AO51-AO52&gt;0</f>
        <v>1</v>
      </c>
      <c r="AZ51" s="23">
        <f>10000*(AR51+AS51)+(F50-E50+F53-E53)*100+(F50+F53)</f>
        <v>-198</v>
      </c>
      <c r="BA51" s="22" t="s">
        <v>73</v>
      </c>
      <c r="BB51" s="22">
        <f>10000*(AR51+AU51)+(E49-F49+F50-E50)*100+(E49+F50)</f>
        <v>9902</v>
      </c>
      <c r="BC51" s="24">
        <f>10000*(AS51+AU51)+(E49-F49+F53-E53)*100+(E49+F53)</f>
        <v>9902</v>
      </c>
      <c r="BD51" s="29">
        <f>-BF49</f>
        <v>0.5</v>
      </c>
      <c r="BE51" s="25">
        <f>-BF50</f>
        <v>0.5</v>
      </c>
      <c r="BF51" s="25" t="s">
        <v>73</v>
      </c>
      <c r="BG51" s="26">
        <f>IF($AN51&gt;$AN52,-0.5,IF($AN52&gt;$AN51,0.5,IF(AY51,-0.5,IF(AX52,0.5,BW51))))</f>
        <v>0.5</v>
      </c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23"/>
      <c r="BU51" s="22"/>
      <c r="BV51" s="22" t="s">
        <v>73</v>
      </c>
      <c r="BW51" s="24">
        <f>IF($BR49,IF(F49-E49&lt;0,-0.5,IF(E49-F49&lt;0,0.5,0)),IF($BK49,IF($BB51&gt;$BB52,-0.5,IF($BB51&lt;$BB52,0.5,0)),IF($BL49,IF($BC51&gt;$BC52,-0.5,IF($BC51&lt;$BC52,0.5,0)),0)))</f>
        <v>0</v>
      </c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</row>
    <row r="52" spans="1:110" ht="9.9499999999999993" customHeight="1">
      <c r="A52" s="80"/>
      <c r="B52" s="69" t="str">
        <f>IF(H52=0,"",IF(H52='Résultats officiels'!H52,1,""))</f>
        <v/>
      </c>
      <c r="C52" s="75" t="str">
        <f>IF(H52=0,"",IF(AND(H52='Résultats officiels'!H52,H!E52='Résultats officiels'!E52,'Résultats officiels'!F52=H!F52),1,""))</f>
        <v/>
      </c>
      <c r="D52" s="68" t="str">
        <f>G49</f>
        <v>Corée du Sud</v>
      </c>
      <c r="E52" s="217">
        <v>0</v>
      </c>
      <c r="F52" s="217">
        <v>2</v>
      </c>
      <c r="G52" s="73" t="str">
        <f>D48</f>
        <v>Allemagne</v>
      </c>
      <c r="H52" s="95">
        <f t="shared" si="0"/>
        <v>2</v>
      </c>
      <c r="I52" s="114">
        <f>AI52</f>
        <v>4</v>
      </c>
      <c r="J52" s="71" t="str">
        <f>INDEX(AM49:AM52,MATCH(AK52,$AL49:$AL52,0))</f>
        <v>Suède</v>
      </c>
      <c r="K52" s="115">
        <f>INDEX(AN49:AN52,MATCH(AK52,$AL49:$AL52,0))</f>
        <v>1</v>
      </c>
      <c r="L52" s="116">
        <f>INDEX(AO49:AO52,MATCH(AK52,$AL49:$AL52,0))</f>
        <v>3</v>
      </c>
      <c r="M52" s="115">
        <f>INDEX(AP49:AP52,MATCH(AK52,$AL49:$AL52,0))</f>
        <v>5</v>
      </c>
      <c r="N52" s="117">
        <f>INDEX(AQ49:AQ52,MATCH(AK52,$AL49:$AL52,0))</f>
        <v>-2</v>
      </c>
      <c r="O52" s="95"/>
      <c r="P52" s="174"/>
      <c r="Q52" s="174"/>
      <c r="R52" s="174"/>
      <c r="S52" s="265"/>
      <c r="T52" s="264"/>
      <c r="U52" s="267"/>
      <c r="V52" s="95"/>
      <c r="W52" s="95"/>
      <c r="X52" s="95"/>
      <c r="Y52" s="95"/>
      <c r="Z52" s="95"/>
      <c r="AA52" s="95"/>
      <c r="AB52" s="95"/>
      <c r="AC52" s="95"/>
      <c r="AD52" s="80"/>
      <c r="AE52" s="80"/>
      <c r="AF52" s="1"/>
      <c r="AG52" s="1"/>
      <c r="AH52" s="1"/>
      <c r="AI52" s="17">
        <f>IF(ROUND(AK52,0)=ROUND(AK51,0),AI51,4)</f>
        <v>4</v>
      </c>
      <c r="AJ52" s="18">
        <f>ROUND(AK52,0)</f>
        <v>4</v>
      </c>
      <c r="AK52" s="19">
        <f>MAX(AL49:AL52)</f>
        <v>3.97</v>
      </c>
      <c r="AL52" s="30">
        <f>SUM(BD52:BG52)+2.48</f>
        <v>2.98</v>
      </c>
      <c r="AM52" s="31" t="str">
        <f>G49</f>
        <v>Corée du Sud</v>
      </c>
      <c r="AN52" s="27">
        <f>SUM(AR52:AU52)</f>
        <v>2</v>
      </c>
      <c r="AO52" s="32">
        <f>F49+E51+E52</f>
        <v>2</v>
      </c>
      <c r="AP52" s="27">
        <f>E49+F51+F52</f>
        <v>4</v>
      </c>
      <c r="AQ52" s="33">
        <f>AO52-AP52</f>
        <v>-2</v>
      </c>
      <c r="AR52" s="27">
        <f>IF(ISBLANK(E52),0,IF(AU49=3,0,IF(AU49=1,1,3)))</f>
        <v>0</v>
      </c>
      <c r="AS52" s="27">
        <f>IF(ISBLANK(E51),0,IF(AU50=3,0,IF(AU50=1,1,3)))</f>
        <v>1</v>
      </c>
      <c r="AT52" s="27">
        <f>IF(ISBLANK(F49),0,IF(AU51=3,0,IF(AU51=1,1,3)))</f>
        <v>1</v>
      </c>
      <c r="AU52" s="27" t="s">
        <v>73</v>
      </c>
      <c r="AV52" s="32" t="b">
        <f>10*(AQ49-AQ52)+AO49-AO52&lt;0</f>
        <v>0</v>
      </c>
      <c r="AW52" s="27" t="b">
        <f>10*(AQ50-AQ52)+AO50-AO52&lt;0</f>
        <v>0</v>
      </c>
      <c r="AX52" s="27" t="b">
        <f>10*(AQ51-AQ52)+AO51-AO52&lt;0</f>
        <v>0</v>
      </c>
      <c r="AY52" s="33" t="s">
        <v>73</v>
      </c>
      <c r="AZ52" s="32" t="s">
        <v>73</v>
      </c>
      <c r="BA52" s="27">
        <f>10000*(AR52+AS52)+(E51-F51+E52-F52)*100+(E51+E52)</f>
        <v>9801</v>
      </c>
      <c r="BB52" s="27">
        <f>10000*(AR52+AT52)+(E52-F52+F49-E49)*100+(E52+F49)</f>
        <v>9801</v>
      </c>
      <c r="BC52" s="33">
        <f>10000*(AS52+AT52)+(E51-F51+F49-E49)*100+(E51+F49)</f>
        <v>20002</v>
      </c>
      <c r="BD52" s="34">
        <f>-BG49</f>
        <v>0.5</v>
      </c>
      <c r="BE52" s="35">
        <f>-BG50</f>
        <v>0.5</v>
      </c>
      <c r="BF52" s="35">
        <f>-BG51</f>
        <v>-0.5</v>
      </c>
      <c r="BG52" s="33" t="s">
        <v>73</v>
      </c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32"/>
      <c r="BU52" s="27"/>
      <c r="BV52" s="27"/>
      <c r="BW52" s="33" t="s">
        <v>73</v>
      </c>
      <c r="BX52" s="80"/>
      <c r="BY52" s="80"/>
      <c r="BZ52" s="80"/>
      <c r="CA52" s="80"/>
      <c r="CB52" s="80"/>
      <c r="CC52" s="80"/>
      <c r="CD52" s="80"/>
      <c r="CE52" s="80"/>
      <c r="CF52" s="80"/>
      <c r="CG52" s="80"/>
      <c r="CH52" s="80"/>
      <c r="CI52" s="80"/>
      <c r="CJ52" s="80"/>
      <c r="CK52" s="80"/>
      <c r="CL52" s="80"/>
      <c r="CM52" s="80"/>
      <c r="CN52" s="80"/>
      <c r="CO52" s="80"/>
      <c r="CP52" s="80"/>
      <c r="CQ52" s="80"/>
      <c r="CR52" s="80"/>
      <c r="CS52" s="80"/>
      <c r="CT52" s="80"/>
      <c r="CU52" s="80"/>
      <c r="CV52" s="80"/>
    </row>
    <row r="53" spans="1:110" ht="9.9499999999999993" customHeight="1">
      <c r="A53" s="80"/>
      <c r="B53" s="69" t="str">
        <f>IF(H53=0,"",IF(H53='Résultats officiels'!H53,1,""))</f>
        <v/>
      </c>
      <c r="C53" s="75" t="str">
        <f>IF(H53=0,"",IF(AND(H53='Résultats officiels'!H53,H!E53='Résultats officiels'!E53,'Résultats officiels'!F53=H!F53),1,""))</f>
        <v/>
      </c>
      <c r="D53" s="71" t="str">
        <f>G48</f>
        <v>Mexique</v>
      </c>
      <c r="E53" s="217">
        <v>2</v>
      </c>
      <c r="F53" s="217">
        <v>1</v>
      </c>
      <c r="G53" s="74" t="str">
        <f>D49</f>
        <v>Suède</v>
      </c>
      <c r="H53" s="95">
        <f t="shared" si="0"/>
        <v>1</v>
      </c>
      <c r="I53" s="118"/>
      <c r="J53" s="119" t="str">
        <f>IF(OR(I51&lt;3,I50&lt;2),"TIRAGE AU SORT !!!"," ")</f>
        <v xml:space="preserve"> </v>
      </c>
      <c r="K53" s="171"/>
      <c r="L53" s="171"/>
      <c r="M53" s="171"/>
      <c r="N53" s="171"/>
      <c r="O53" s="95"/>
      <c r="P53" s="161"/>
      <c r="Q53" s="174"/>
      <c r="R53" s="174"/>
      <c r="S53" s="252" t="s">
        <v>109</v>
      </c>
      <c r="T53" s="253"/>
      <c r="U53" s="255">
        <f>SUM(C8:C13,C16:C21,C24:C29,C32:C37,C40:C45,C48:C53,C56:C61,C64:C69,T8:T23,T26:T33,T36:T39,T43,Z43)</f>
        <v>5</v>
      </c>
      <c r="V53" s="95"/>
      <c r="W53" s="95"/>
      <c r="X53" s="95"/>
      <c r="Y53" s="95"/>
      <c r="Z53" s="95"/>
      <c r="AA53" s="95"/>
      <c r="AB53" s="95"/>
      <c r="AC53" s="95"/>
      <c r="AD53" s="80"/>
      <c r="AE53" s="80"/>
      <c r="AF53" s="1"/>
      <c r="AG53" s="1"/>
      <c r="AH53" s="1"/>
      <c r="BX53" s="80"/>
      <c r="BY53" s="80"/>
      <c r="BZ53" s="80"/>
      <c r="CA53" s="80"/>
      <c r="CB53" s="80"/>
      <c r="CC53" s="80"/>
      <c r="CD53" s="80"/>
      <c r="CE53" s="80"/>
      <c r="CF53" s="80"/>
      <c r="CG53" s="80"/>
      <c r="CH53" s="80"/>
      <c r="CI53" s="80"/>
      <c r="CJ53" s="80"/>
      <c r="CK53" s="80"/>
      <c r="CL53" s="80"/>
      <c r="CM53" s="80"/>
      <c r="CN53" s="80"/>
      <c r="CO53" s="80"/>
      <c r="CP53" s="80"/>
      <c r="CQ53" s="80"/>
      <c r="CR53" s="80"/>
      <c r="CS53" s="80"/>
      <c r="CT53" s="80"/>
      <c r="CU53" s="80"/>
      <c r="CV53" s="80"/>
    </row>
    <row r="54" spans="1:110" ht="9.9499999999999993" customHeight="1">
      <c r="A54" s="80"/>
      <c r="B54" s="95"/>
      <c r="C54" s="95"/>
      <c r="D54" s="95"/>
      <c r="E54" s="95"/>
      <c r="F54" s="95"/>
      <c r="G54" s="95"/>
      <c r="H54" s="95"/>
      <c r="I54" s="170"/>
      <c r="J54" s="95"/>
      <c r="K54" s="95"/>
      <c r="L54" s="95"/>
      <c r="M54" s="95"/>
      <c r="N54" s="95"/>
      <c r="O54" s="95"/>
      <c r="P54" s="174"/>
      <c r="Q54" s="174"/>
      <c r="R54" s="174"/>
      <c r="S54" s="254"/>
      <c r="T54" s="253"/>
      <c r="U54" s="255"/>
      <c r="V54" s="95"/>
      <c r="W54" s="95"/>
      <c r="X54" s="95"/>
      <c r="Y54" s="80"/>
      <c r="Z54" s="95"/>
      <c r="AA54" s="95"/>
      <c r="AB54" s="95"/>
      <c r="AC54" s="95"/>
      <c r="AD54" s="80"/>
      <c r="AE54" s="80"/>
      <c r="AF54" s="1"/>
      <c r="AG54" s="1"/>
      <c r="AH54" s="1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80"/>
      <c r="BY54" s="80"/>
      <c r="BZ54" s="80"/>
      <c r="CA54" s="80"/>
      <c r="CB54" s="80"/>
      <c r="CC54" s="80"/>
      <c r="CD54" s="80"/>
      <c r="CE54" s="80"/>
      <c r="CF54" s="80"/>
      <c r="CG54" s="80"/>
      <c r="CH54" s="80"/>
      <c r="CI54" s="80"/>
      <c r="CJ54" s="80"/>
      <c r="CK54" s="80"/>
      <c r="CL54" s="80"/>
      <c r="CM54" s="80"/>
      <c r="CN54" s="80"/>
      <c r="CO54" s="80"/>
      <c r="CP54" s="80"/>
      <c r="CQ54" s="80"/>
      <c r="CR54" s="80"/>
      <c r="CS54" s="80"/>
      <c r="CT54" s="80"/>
      <c r="CU54" s="80"/>
      <c r="CV54" s="80"/>
      <c r="CW54" s="38"/>
      <c r="CX54" s="38"/>
      <c r="CY54" s="38"/>
      <c r="CZ54" s="38"/>
      <c r="DA54" s="38"/>
      <c r="DB54" s="38"/>
      <c r="DC54" s="38"/>
      <c r="DD54" s="38"/>
      <c r="DE54" s="38"/>
      <c r="DF54" s="38"/>
    </row>
    <row r="55" spans="1:110" ht="9.9499999999999993" customHeight="1">
      <c r="A55" s="80"/>
      <c r="B55" s="90" t="s">
        <v>99</v>
      </c>
      <c r="C55" s="91"/>
      <c r="D55" s="92"/>
      <c r="E55" s="93"/>
      <c r="F55" s="93"/>
      <c r="G55" s="94"/>
      <c r="H55" s="95"/>
      <c r="I55" s="170"/>
      <c r="J55" s="95"/>
      <c r="K55" s="95"/>
      <c r="L55" s="95"/>
      <c r="M55" s="95"/>
      <c r="N55" s="95"/>
      <c r="O55" s="95"/>
      <c r="P55" s="166"/>
      <c r="Q55" s="174"/>
      <c r="R55" s="174"/>
      <c r="S55" s="271" t="s">
        <v>110</v>
      </c>
      <c r="T55" s="272"/>
      <c r="U55" s="273">
        <f>COUNTIF(Q8:X44,"E")</f>
        <v>18</v>
      </c>
      <c r="V55" s="95"/>
      <c r="W55" s="95"/>
      <c r="X55" s="95"/>
      <c r="Y55" s="80"/>
      <c r="Z55" s="95"/>
      <c r="AA55" s="95"/>
      <c r="AB55" s="95"/>
      <c r="AC55" s="95"/>
      <c r="AD55" s="80"/>
      <c r="AE55" s="80"/>
      <c r="AF55" s="1"/>
      <c r="AG55" s="1"/>
      <c r="AH55" s="1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80"/>
      <c r="BY55" s="80"/>
      <c r="BZ55" s="80"/>
      <c r="CA55" s="80"/>
      <c r="CB55" s="80"/>
      <c r="CC55" s="80"/>
      <c r="CD55" s="80"/>
      <c r="CE55" s="80"/>
      <c r="CF55" s="80"/>
      <c r="CG55" s="80"/>
      <c r="CH55" s="80"/>
      <c r="CI55" s="80"/>
      <c r="CJ55" s="80"/>
      <c r="CK55" s="80"/>
      <c r="CL55" s="80"/>
      <c r="CM55" s="80"/>
      <c r="CN55" s="80"/>
      <c r="CO55" s="80"/>
      <c r="CP55" s="80"/>
      <c r="CQ55" s="80"/>
      <c r="CR55" s="80"/>
      <c r="CS55" s="80"/>
      <c r="CT55" s="80"/>
      <c r="CU55" s="80"/>
      <c r="CV55" s="80"/>
      <c r="CW55" s="38"/>
      <c r="CX55" s="38"/>
      <c r="CY55" s="38"/>
      <c r="CZ55" s="38"/>
      <c r="DA55" s="38"/>
      <c r="DB55" s="38"/>
      <c r="DC55" s="38"/>
      <c r="DD55" s="38"/>
      <c r="DE55" s="38"/>
      <c r="DF55" s="38"/>
    </row>
    <row r="56" spans="1:110" ht="9.9499999999999993" customHeight="1">
      <c r="A56" s="80"/>
      <c r="B56" s="69">
        <f>IF(H56=0,"",IF(H56='Résultats officiels'!H56,1,""))</f>
        <v>1</v>
      </c>
      <c r="C56" s="75" t="str">
        <f>IF(H56=0,"",IF(AND(H56='Résultats officiels'!H56,H!E56='Résultats officiels'!E56,'Résultats officiels'!F56=H!F56),1,""))</f>
        <v/>
      </c>
      <c r="D56" s="67" t="s">
        <v>103</v>
      </c>
      <c r="E56" s="217">
        <v>3</v>
      </c>
      <c r="F56" s="217">
        <v>1</v>
      </c>
      <c r="G56" s="72" t="s">
        <v>130</v>
      </c>
      <c r="H56" s="95">
        <f t="shared" si="0"/>
        <v>1</v>
      </c>
      <c r="I56" s="170"/>
      <c r="J56" s="90" t="s">
        <v>99</v>
      </c>
      <c r="K56" s="90" t="s">
        <v>38</v>
      </c>
      <c r="L56" s="90" t="s">
        <v>35</v>
      </c>
      <c r="M56" s="90" t="s">
        <v>22</v>
      </c>
      <c r="N56" s="90" t="str">
        <f>"+/-"</f>
        <v>+/-</v>
      </c>
      <c r="O56" s="95"/>
      <c r="P56" s="174"/>
      <c r="Q56" s="174"/>
      <c r="R56" s="174"/>
      <c r="S56" s="271"/>
      <c r="T56" s="272"/>
      <c r="U56" s="273"/>
      <c r="V56" s="95"/>
      <c r="W56" s="95"/>
      <c r="X56" s="95"/>
      <c r="Y56" s="243"/>
      <c r="Z56" s="243"/>
      <c r="AA56" s="243"/>
      <c r="AB56" s="243"/>
      <c r="AC56" s="243"/>
      <c r="AD56" s="137"/>
      <c r="AE56" s="137"/>
      <c r="AF56" s="138"/>
      <c r="AG56" s="138"/>
      <c r="AH56" s="138"/>
      <c r="AI56" s="139"/>
      <c r="AJ56" s="139"/>
      <c r="AK56" s="37"/>
      <c r="AL56" s="39" t="s">
        <v>39</v>
      </c>
      <c r="AM56" s="40" t="s">
        <v>40</v>
      </c>
      <c r="AN56" s="41" t="s">
        <v>38</v>
      </c>
      <c r="AO56" s="39" t="s">
        <v>41</v>
      </c>
      <c r="AP56" s="41" t="s">
        <v>42</v>
      </c>
      <c r="AQ56" s="42" t="s">
        <v>43</v>
      </c>
      <c r="AR56" s="41" t="s">
        <v>44</v>
      </c>
      <c r="AS56" s="41" t="s">
        <v>45</v>
      </c>
      <c r="AT56" s="41" t="s">
        <v>46</v>
      </c>
      <c r="AU56" s="41" t="s">
        <v>47</v>
      </c>
      <c r="AV56" s="39" t="s">
        <v>48</v>
      </c>
      <c r="AW56" s="41" t="s">
        <v>49</v>
      </c>
      <c r="AX56" s="41" t="s">
        <v>50</v>
      </c>
      <c r="AY56" s="42" t="s">
        <v>51</v>
      </c>
      <c r="AZ56" s="39" t="s">
        <v>52</v>
      </c>
      <c r="BA56" s="41" t="s">
        <v>53</v>
      </c>
      <c r="BB56" s="41" t="s">
        <v>54</v>
      </c>
      <c r="BC56" s="42" t="s">
        <v>55</v>
      </c>
      <c r="BD56" s="39" t="s">
        <v>56</v>
      </c>
      <c r="BE56" s="41" t="s">
        <v>57</v>
      </c>
      <c r="BF56" s="41" t="s">
        <v>58</v>
      </c>
      <c r="BG56" s="42" t="s">
        <v>59</v>
      </c>
      <c r="BH56" s="39" t="s">
        <v>60</v>
      </c>
      <c r="BI56" s="41" t="s">
        <v>52</v>
      </c>
      <c r="BJ56" s="41" t="s">
        <v>53</v>
      </c>
      <c r="BK56" s="41" t="s">
        <v>54</v>
      </c>
      <c r="BL56" s="41" t="s">
        <v>55</v>
      </c>
      <c r="BM56" s="41" t="s">
        <v>61</v>
      </c>
      <c r="BN56" s="41" t="s">
        <v>62</v>
      </c>
      <c r="BO56" s="41" t="s">
        <v>63</v>
      </c>
      <c r="BP56" s="41" t="s">
        <v>64</v>
      </c>
      <c r="BQ56" s="41" t="s">
        <v>65</v>
      </c>
      <c r="BR56" s="41" t="s">
        <v>66</v>
      </c>
      <c r="BS56" s="42" t="s">
        <v>67</v>
      </c>
      <c r="BT56" s="39" t="s">
        <v>68</v>
      </c>
      <c r="BU56" s="41" t="s">
        <v>69</v>
      </c>
      <c r="BV56" s="41" t="s">
        <v>70</v>
      </c>
      <c r="BW56" s="42" t="s">
        <v>71</v>
      </c>
      <c r="BX56" s="80"/>
      <c r="BY56" s="80"/>
      <c r="BZ56" s="80"/>
      <c r="CA56" s="80"/>
      <c r="CB56" s="80"/>
      <c r="CC56" s="80"/>
      <c r="CD56" s="80"/>
      <c r="CE56" s="80"/>
      <c r="CF56" s="80"/>
      <c r="CG56" s="80"/>
      <c r="CH56" s="80"/>
      <c r="CI56" s="80"/>
      <c r="CJ56" s="80"/>
      <c r="CK56" s="80"/>
      <c r="CL56" s="80"/>
      <c r="CM56" s="80"/>
      <c r="CN56" s="80"/>
      <c r="CO56" s="80"/>
      <c r="CP56" s="80"/>
      <c r="CQ56" s="80"/>
      <c r="CR56" s="80"/>
      <c r="CS56" s="80"/>
      <c r="CT56" s="80"/>
      <c r="CU56" s="80"/>
      <c r="CV56" s="80"/>
      <c r="CW56" s="38"/>
      <c r="CX56" s="38"/>
      <c r="CY56" s="38"/>
      <c r="CZ56" s="38"/>
      <c r="DA56" s="38"/>
      <c r="DB56" s="38"/>
      <c r="DC56" s="38"/>
      <c r="DD56" s="38"/>
      <c r="DE56" s="38"/>
      <c r="DF56" s="38"/>
    </row>
    <row r="57" spans="1:110" ht="9.9499999999999993" customHeight="1">
      <c r="A57" s="80"/>
      <c r="B57" s="69">
        <f>IF(H57=0,"",IF(H57='Résultats officiels'!H57,1,""))</f>
        <v>1</v>
      </c>
      <c r="C57" s="75">
        <f>IF(H57=0,"",IF(AND(H57='Résultats officiels'!H57,H!E57='Résultats officiels'!E57,'Résultats officiels'!F57=H!F57),1,""))</f>
        <v>1</v>
      </c>
      <c r="D57" s="68" t="s">
        <v>131</v>
      </c>
      <c r="E57" s="217">
        <v>1</v>
      </c>
      <c r="F57" s="217">
        <v>2</v>
      </c>
      <c r="G57" s="73" t="s">
        <v>84</v>
      </c>
      <c r="H57" s="95">
        <f t="shared" si="0"/>
        <v>2</v>
      </c>
      <c r="I57" s="101">
        <f>AI57</f>
        <v>1</v>
      </c>
      <c r="J57" s="122" t="str">
        <f>INDEX(AM57:AM60,MATCH(AK57,$AL57:$AL60,0))</f>
        <v>Belgique</v>
      </c>
      <c r="K57" s="103">
        <f>INDEX(AN57:AN60,MATCH(AK57,$AL57:$AL60,0))</f>
        <v>9</v>
      </c>
      <c r="L57" s="104">
        <f>INDEX(AO57:AO60,MATCH(AK57,$AL57:$AL60,0))</f>
        <v>8</v>
      </c>
      <c r="M57" s="103">
        <f>INDEX(AP57:AP60,MATCH(AK57,$AL57:$AL60,0))</f>
        <v>4</v>
      </c>
      <c r="N57" s="123">
        <f>INDEX(AQ57:AQ60,MATCH(AK57,$AL57:$AL60,0))</f>
        <v>4</v>
      </c>
      <c r="O57" s="95"/>
      <c r="P57" s="163"/>
      <c r="Q57" s="174"/>
      <c r="R57" s="174"/>
      <c r="S57" s="244" t="s">
        <v>111</v>
      </c>
      <c r="T57" s="244"/>
      <c r="U57" s="245">
        <f>COUNTIF(Q8:X46,"A")</f>
        <v>2</v>
      </c>
      <c r="V57" s="80"/>
      <c r="W57" s="95"/>
      <c r="X57" s="95"/>
      <c r="Y57" s="243"/>
      <c r="Z57" s="243"/>
      <c r="AA57" s="243"/>
      <c r="AB57" s="243"/>
      <c r="AC57" s="243"/>
      <c r="AD57" s="137"/>
      <c r="AE57" s="137"/>
      <c r="AF57" s="138"/>
      <c r="AG57" s="138"/>
      <c r="AH57" s="138"/>
      <c r="AI57" s="17">
        <v>1</v>
      </c>
      <c r="AJ57" s="18">
        <f>ROUND(AK57,0)</f>
        <v>1</v>
      </c>
      <c r="AK57" s="43">
        <f>MIN(AL57:AL60)</f>
        <v>0.95000000000000018</v>
      </c>
      <c r="AL57" s="44">
        <f>SUM(BD57:BG57)+2.45</f>
        <v>0.95000000000000018</v>
      </c>
      <c r="AM57" s="45" t="str">
        <f>D56</f>
        <v>Belgique</v>
      </c>
      <c r="AN57" s="46">
        <f>SUM(AR57:AU57)</f>
        <v>9</v>
      </c>
      <c r="AO57" s="47">
        <f>E56+E58+F60</f>
        <v>8</v>
      </c>
      <c r="AP57" s="46">
        <f>F56+F58+E60</f>
        <v>4</v>
      </c>
      <c r="AQ57" s="48">
        <f>AO57-AP57</f>
        <v>4</v>
      </c>
      <c r="AR57" s="46" t="s">
        <v>73</v>
      </c>
      <c r="AS57" s="46">
        <f>IF(ISBLANK(E56),0,IF(E56&gt;F56,3,IF(E56=F56,1,0)))</f>
        <v>3</v>
      </c>
      <c r="AT57" s="46">
        <f>IF(ISBLANK(E58),0,IF(E58&gt;F58,3,IF(E58=F58,1,0)))</f>
        <v>3</v>
      </c>
      <c r="AU57" s="46">
        <f>IF(ISBLANK(F60),0,IF(F60&gt;E60,3,IF(F60=E60,1,0)))</f>
        <v>3</v>
      </c>
      <c r="AV57" s="47" t="s">
        <v>73</v>
      </c>
      <c r="AW57" s="46" t="b">
        <f>(10*(AQ57-AQ58)+AO57-AO58&gt;0)</f>
        <v>1</v>
      </c>
      <c r="AX57" s="46" t="b">
        <f>10*(AQ57-AQ59)+AO57-AO59&gt;0</f>
        <v>1</v>
      </c>
      <c r="AY57" s="48" t="b">
        <f>10*(AQ57-AQ60)+AO57-AO60&gt;0</f>
        <v>1</v>
      </c>
      <c r="AZ57" s="47">
        <f>10000*(AS57+AT57)+(E58-F58+E56-F56)*100+(E58+E56)</f>
        <v>60305</v>
      </c>
      <c r="BA57" s="46">
        <f>10000*(AS57+AU57)+(E56-F56+F60-E60)*100+(E56+F60)</f>
        <v>60306</v>
      </c>
      <c r="BB57" s="46">
        <f>10000*(AT57+AU57)+(F60-E60+E58-F58)*100+(F60+E58)</f>
        <v>60205</v>
      </c>
      <c r="BC57" s="48" t="s">
        <v>73</v>
      </c>
      <c r="BD57" s="47" t="s">
        <v>73</v>
      </c>
      <c r="BE57" s="49">
        <f>IF($AN57&gt;$AN58,-0.5,IF($AN58&gt;$AN57,0.5,IF(AW57,-0.5,IF(AV58,0.5,BU57))))</f>
        <v>-0.5</v>
      </c>
      <c r="BF57" s="49">
        <f>IF($AN57&gt;$AN59,-0.5,IF($AN59&gt;$AN57,0.5,IF(AX57,-0.5,IF(AV59,0.5,BV57))))</f>
        <v>-0.5</v>
      </c>
      <c r="BG57" s="50">
        <f>IF($AN57&gt;$AN60,-0.5,IF($AN60&gt;$AN57,0.5,IF(AY57,-0.5,IF(AV60,0.5,BW57))))</f>
        <v>-0.5</v>
      </c>
      <c r="BH57" s="51" t="b">
        <f>AND(AND(AN57=AN58,AN58=AN59,AN59=AN60),AND(AO57=AO58,AO58=AO59,AO59=AO60),AND(AP57=AP58,AP58=AP59,AP59=AP60))</f>
        <v>0</v>
      </c>
      <c r="BI57" s="51" t="b">
        <f>AND(NOT(BH57),AN57=AN58,AN57=AN59,AO57=AO58,AO57=AO59,AP57=AP58,AP57=AP59)</f>
        <v>0</v>
      </c>
      <c r="BJ57" s="51" t="b">
        <f>AND(NOT(BH57),AN57=AN58,AN57=AN60,AO57=AO58,AO57=AO60,AP57=AP58,AP57=AP60)</f>
        <v>0</v>
      </c>
      <c r="BK57" s="51" t="b">
        <f>AND(NOT(BH57),AN57=AN59,AN57=AN60,AO57=AO59,AO57=AO60,AP57=AP59,AP57=AP60)</f>
        <v>0</v>
      </c>
      <c r="BL57" s="51" t="b">
        <f>AND(NOT(BH57),AN58=AN59,AN58=AN60,AO58=AO59,AO58=AO60,AP58=AP59,AP58=AP60)</f>
        <v>0</v>
      </c>
      <c r="BM57" s="51" t="b">
        <f>AND(NOT(BH57),NOT(BI57),NOT(BJ57),AN57=AN58,AO57=AO58,AP57=AP58)</f>
        <v>0</v>
      </c>
      <c r="BN57" s="51" t="b">
        <f>AND(NOT(BH57),NOT(BI57),NOT(BK57),AN57=AN59,AO57=AO59,AP57=AP59)</f>
        <v>0</v>
      </c>
      <c r="BO57" s="51" t="b">
        <f>AND(NOT(BH57),NOT(BJ57),NOT(BK57),AN57=AN60,AO57=AO60,AP57=AP60)</f>
        <v>0</v>
      </c>
      <c r="BP57" s="51" t="b">
        <f>AND(NOT(BH57),NOT(BI57),NOT(BL57),AN58=AN59,AO58=AO59)</f>
        <v>0</v>
      </c>
      <c r="BQ57" s="51" t="b">
        <f>AND(NOT(BH57),NOT(BJ57),NOT(BL57),AN58=AN60,AO58=AO60,AP58=AP60)</f>
        <v>0</v>
      </c>
      <c r="BR57" s="51" t="b">
        <f>AND(NOT(BH57),NOT(BK57),NOT(BL57),AN59=AN60,AO59=AO60,AP59=AP60)</f>
        <v>0</v>
      </c>
      <c r="BS57" s="51" t="b">
        <f t="array" ref="BS57">AND(NOT(BH57:BR57))</f>
        <v>1</v>
      </c>
      <c r="BT57" s="47" t="s">
        <v>73</v>
      </c>
      <c r="BU57" s="46">
        <f>IF($BM57,IF(F56-E56&lt;0,-0.5,IF(E56-F56&lt;0,0.5,0)),IF($BI57,IF($AZ57&gt;$AZ58,-0.5,IF($AZ57&lt;$AZ58,0.5,0)),IF($BJ57,IF($BA57&gt;$BA58,-0.5, IF($BA57&lt;$BA58,0.5,0)),0)))</f>
        <v>0</v>
      </c>
      <c r="BV57" s="46">
        <f>IF($BN57,IF(F58-E58&lt;0,-0.5,IF(E58-F58&lt;0,0.5,0)),IF($BI57,IF($AZ57&gt;$AZ59,-0.5,IF($AZ57&lt;$AZ59,0.5,0)),IF($BK57,IF($BB57&gt;$BB59,-0.5,IF($BB57&lt;$BB59,0.5,0)),0)))</f>
        <v>0</v>
      </c>
      <c r="BW57" s="48">
        <f>IF($BO57,IF(E60-F60&lt;0,-0.5,IF(F60-E60&lt;0,0.5,0)),IF($BJ57,IF($BA57&gt;$BA60,-0.5,IF($BA57&lt;$BA60,0.5,0)),IF($BK57,IF($BB57&gt;$BB60,-0.5, IF($BB57&lt;$BB60,0.5,0)),0)))</f>
        <v>0</v>
      </c>
      <c r="BX57" s="80"/>
      <c r="BY57" s="80"/>
      <c r="BZ57" s="80"/>
      <c r="CA57" s="80"/>
      <c r="CB57" s="80"/>
      <c r="CC57" s="80"/>
      <c r="CD57" s="80"/>
      <c r="CE57" s="80"/>
      <c r="CF57" s="80"/>
      <c r="CG57" s="80"/>
      <c r="CH57" s="80"/>
      <c r="CI57" s="80"/>
      <c r="CJ57" s="80"/>
      <c r="CK57" s="80"/>
      <c r="CL57" s="80"/>
      <c r="CM57" s="80"/>
      <c r="CN57" s="80"/>
      <c r="CO57" s="80"/>
      <c r="CP57" s="80"/>
      <c r="CQ57" s="80"/>
      <c r="CR57" s="80"/>
      <c r="CS57" s="80"/>
      <c r="CT57" s="80"/>
      <c r="CU57" s="80"/>
      <c r="CV57" s="80"/>
      <c r="CW57" s="38"/>
      <c r="CX57" s="38"/>
      <c r="CY57" s="38"/>
      <c r="CZ57" s="38"/>
      <c r="DA57" s="38"/>
      <c r="DB57" s="38"/>
      <c r="DC57" s="38"/>
      <c r="DD57" s="38"/>
      <c r="DE57" s="38"/>
      <c r="DF57" s="38"/>
    </row>
    <row r="58" spans="1:110" ht="9.9499999999999993" customHeight="1">
      <c r="A58" s="80"/>
      <c r="B58" s="69">
        <f>IF(H58=0,"",IF(H58='Résultats officiels'!H58,1,""))</f>
        <v>1</v>
      </c>
      <c r="C58" s="75" t="str">
        <f>IF(H58=0,"",IF(AND(H58='Résultats officiels'!H58,H!E58='Résultats officiels'!E58,'Résultats officiels'!F58=H!F58),1,""))</f>
        <v/>
      </c>
      <c r="D58" s="68" t="str">
        <f>D56</f>
        <v>Belgique</v>
      </c>
      <c r="E58" s="217">
        <v>2</v>
      </c>
      <c r="F58" s="217">
        <v>1</v>
      </c>
      <c r="G58" s="73" t="str">
        <f>D57</f>
        <v>Tunisie</v>
      </c>
      <c r="H58" s="95">
        <f t="shared" si="0"/>
        <v>1</v>
      </c>
      <c r="I58" s="106">
        <f>AI58</f>
        <v>2</v>
      </c>
      <c r="J58" s="124" t="str">
        <f>INDEX(AM57:AM60,MATCH(AK58,$AL57:$AL60,0))</f>
        <v>Angleterre</v>
      </c>
      <c r="K58" s="108">
        <f>INDEX(AN57:AN60,MATCH(AK58,$AL57:$AL60,0))</f>
        <v>6</v>
      </c>
      <c r="L58" s="109">
        <f>INDEX(AO57:AO60,MATCH(AK58,$AL57:$AL60,0))</f>
        <v>6</v>
      </c>
      <c r="M58" s="108">
        <f>INDEX(AP57:AP60,MATCH(AK58,$AL57:$AL60,0))</f>
        <v>4</v>
      </c>
      <c r="N58" s="110">
        <f>INDEX(AQ57:AQ60,MATCH(AK58,$AL57:$AL60,0))</f>
        <v>2</v>
      </c>
      <c r="O58" s="95"/>
      <c r="P58" s="174"/>
      <c r="Q58" s="174"/>
      <c r="R58" s="174"/>
      <c r="S58" s="244"/>
      <c r="T58" s="244"/>
      <c r="U58" s="245"/>
      <c r="V58" s="246"/>
      <c r="W58" s="247"/>
      <c r="X58" s="247"/>
      <c r="Y58" s="95"/>
      <c r="Z58" s="95"/>
      <c r="AA58" s="95"/>
      <c r="AB58" s="132"/>
      <c r="AC58" s="132"/>
      <c r="AD58" s="140"/>
      <c r="AE58" s="140"/>
      <c r="AF58" s="141"/>
      <c r="AG58" s="141"/>
      <c r="AH58" s="141"/>
      <c r="AI58" s="17">
        <f>IF(ROUND(AK58,0)=ROUND(AK57,0),AI57,2)</f>
        <v>2</v>
      </c>
      <c r="AJ58" s="18">
        <f>ROUND(AK58,0)</f>
        <v>2</v>
      </c>
      <c r="AK58" s="43">
        <f>MAX(MIN(AL57:AL59),MIN(AL57,AL58,AL60),MIN(AL57,AL59,AL60),MIN(AL58:AL60))</f>
        <v>1.98</v>
      </c>
      <c r="AL58" s="52">
        <f>SUM(BD58:BG58)+2.46</f>
        <v>3.96</v>
      </c>
      <c r="AM58" s="45" t="str">
        <f>G56</f>
        <v>Panama</v>
      </c>
      <c r="AN58" s="46">
        <f>SUM(AR58:AU58)</f>
        <v>0</v>
      </c>
      <c r="AO58" s="47">
        <f>F56+F59+E61</f>
        <v>1</v>
      </c>
      <c r="AP58" s="46">
        <f>E56+E59+F61</f>
        <v>6</v>
      </c>
      <c r="AQ58" s="48">
        <f>AO58-AP58</f>
        <v>-5</v>
      </c>
      <c r="AR58" s="46">
        <f>IF(ISBLANK(F56),0,IF(AS57=3,0,IF(AS57=1,1,3)))</f>
        <v>0</v>
      </c>
      <c r="AS58" s="46" t="s">
        <v>73</v>
      </c>
      <c r="AT58" s="46">
        <f>IF(ISBLANK(E61),0,IF(AS59=3,0,IF(AS59=1,1,3)))</f>
        <v>0</v>
      </c>
      <c r="AU58" s="46">
        <f>IF(ISBLANK(F59),0,IF(F59&gt;E59,3,IF(F59=E59,1,0)))</f>
        <v>0</v>
      </c>
      <c r="AV58" s="47" t="b">
        <f>(10*(AQ57-AQ58)+AO57-AO58&lt;0)</f>
        <v>0</v>
      </c>
      <c r="AW58" s="46" t="s">
        <v>73</v>
      </c>
      <c r="AX58" s="46" t="b">
        <f>10*(AQ58-AQ59)+AO58-AO59&gt;0</f>
        <v>0</v>
      </c>
      <c r="AY58" s="48" t="b">
        <f>10*(AQ58-AQ60)+AO58-AO60&gt;0</f>
        <v>0</v>
      </c>
      <c r="AZ58" s="47">
        <f>10000*(AR58+AT58)+(F56-E56+E61-F61)*100+(F56+E61)</f>
        <v>-299</v>
      </c>
      <c r="BA58" s="46">
        <f>10000*(AR58+AU58)+(F56-E56+F59-E59)*100+(F56+F59)</f>
        <v>-399</v>
      </c>
      <c r="BB58" s="46" t="s">
        <v>73</v>
      </c>
      <c r="BC58" s="48">
        <f>10000*(AT58+AU58)+(F59-E59+E61-F61)*100+(F59+E61)</f>
        <v>-300</v>
      </c>
      <c r="BD58" s="53">
        <f>-BE57</f>
        <v>0.5</v>
      </c>
      <c r="BE58" s="46" t="s">
        <v>73</v>
      </c>
      <c r="BF58" s="49">
        <f>IF($AN58&gt;$AN59,-0.5,IF($AN59&gt;$AN58,0.5,IF(AX58,-0.5,IF(AW59,0.5,BV58))))</f>
        <v>0.5</v>
      </c>
      <c r="BG58" s="50">
        <f>IF($AN58&gt;$AN60,-0.5,IF($AN60&gt;$AN58,0.5,IF(AY58,-0.5,IF(AW60,0.5,BW58))))</f>
        <v>0.5</v>
      </c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47"/>
      <c r="BU58" s="46" t="s">
        <v>73</v>
      </c>
      <c r="BV58" s="46">
        <f>IF($BP57,IF(F61-E61&lt;0,-0.5,IF(E61-F61&lt;0,0.5,0)),IF($BI57,IF($AZ58&gt;$AZ59,-0.5,IF($AZ58&lt;$AZ59,0.5,0)),IF($BL57,IF($BC58&gt;$BC59,-0.5,IF($BC58&lt;$BC59,0.5,0)),0)))</f>
        <v>0</v>
      </c>
      <c r="BW58" s="48">
        <f>IF($BQ57,IF(E59-F59&lt;0,-0.5,IF(F59-E59&lt;0,0.5,0)),IF($BJ57,IF($BA58&gt;$BA60,-0.5,IF($BA58&lt;$BA60,0.5,0)),IF($BL57,IF($BC58&gt;$BC60,-0.5,IF($BC58&lt;$BC60,0.5,0)),0)))</f>
        <v>0</v>
      </c>
      <c r="BX58" s="80"/>
      <c r="BY58" s="80"/>
      <c r="BZ58" s="80"/>
      <c r="CA58" s="80"/>
      <c r="CB58" s="80"/>
      <c r="CC58" s="80"/>
      <c r="CD58" s="80"/>
      <c r="CE58" s="80"/>
      <c r="CF58" s="80"/>
      <c r="CG58" s="80"/>
      <c r="CH58" s="80"/>
      <c r="CI58" s="80"/>
      <c r="CJ58" s="80"/>
      <c r="CK58" s="80"/>
      <c r="CL58" s="80"/>
      <c r="CM58" s="80"/>
      <c r="CN58" s="80"/>
      <c r="CO58" s="80"/>
      <c r="CP58" s="80"/>
      <c r="CQ58" s="80"/>
      <c r="CR58" s="80"/>
      <c r="CS58" s="80"/>
      <c r="CT58" s="80"/>
      <c r="CU58" s="80"/>
      <c r="CV58" s="80"/>
      <c r="CW58" s="38"/>
      <c r="CX58" s="38"/>
      <c r="CY58" s="38"/>
      <c r="CZ58" s="38"/>
      <c r="DA58" s="38"/>
      <c r="DB58" s="38"/>
      <c r="DC58" s="38"/>
      <c r="DD58" s="38"/>
      <c r="DE58" s="38"/>
      <c r="DF58" s="38"/>
    </row>
    <row r="59" spans="1:110" ht="9.9499999999999993" customHeight="1">
      <c r="A59" s="80"/>
      <c r="B59" s="69">
        <f>IF(H59=0,"",IF(H59='Résultats officiels'!H59,1,""))</f>
        <v>1</v>
      </c>
      <c r="C59" s="75" t="str">
        <f>IF(H59=0,"",IF(AND(H59='Résultats officiels'!H59,H!E59='Résultats officiels'!E59,'Résultats officiels'!F59=H!F59),1,""))</f>
        <v/>
      </c>
      <c r="D59" s="68" t="str">
        <f>G57</f>
        <v>Angleterre</v>
      </c>
      <c r="E59" s="217">
        <v>2</v>
      </c>
      <c r="F59" s="217">
        <v>0</v>
      </c>
      <c r="G59" s="73" t="str">
        <f>G56</f>
        <v>Panama</v>
      </c>
      <c r="H59" s="95">
        <f t="shared" si="0"/>
        <v>1</v>
      </c>
      <c r="I59" s="106">
        <f>AI59</f>
        <v>3</v>
      </c>
      <c r="J59" s="68" t="str">
        <f>INDEX(AM57:AM60,MATCH(AK59,$AL57:$AL60,0))</f>
        <v>Tunisie</v>
      </c>
      <c r="K59" s="111">
        <f>INDEX(AN57:AN60,MATCH(AK59,$AL57:$AL60,0))</f>
        <v>3</v>
      </c>
      <c r="L59" s="112">
        <f>INDEX(AO57:AO60,MATCH(AK59,$AL57:$AL60,0))</f>
        <v>3</v>
      </c>
      <c r="M59" s="111">
        <f>INDEX(AP57:AP60,MATCH(AK59,$AL57:$AL60,0))</f>
        <v>4</v>
      </c>
      <c r="N59" s="113">
        <f>INDEX(AQ57:AQ60,MATCH(AK59,$AL57:$AL60,0))</f>
        <v>-1</v>
      </c>
      <c r="O59" s="95"/>
      <c r="P59" s="164"/>
      <c r="Q59" s="174"/>
      <c r="R59" s="174"/>
      <c r="S59" s="248" t="s">
        <v>112</v>
      </c>
      <c r="T59" s="249"/>
      <c r="U59" s="250">
        <f>IF(Q46="C",3,0)</f>
        <v>3</v>
      </c>
      <c r="V59" s="247"/>
      <c r="W59" s="247"/>
      <c r="X59" s="247"/>
      <c r="Y59" s="133"/>
      <c r="Z59" s="133"/>
      <c r="AA59" s="133"/>
      <c r="AB59" s="133"/>
      <c r="AC59" s="133"/>
      <c r="AD59" s="142"/>
      <c r="AE59" s="142"/>
      <c r="AF59" s="141"/>
      <c r="AG59" s="141"/>
      <c r="AH59" s="141"/>
      <c r="AI59" s="17">
        <f>IF(ROUND(AK59,0)=ROUND(AK58,0),AI58,3)</f>
        <v>3</v>
      </c>
      <c r="AJ59" s="18">
        <f>ROUND(AK59,0)</f>
        <v>3</v>
      </c>
      <c r="AK59" s="43">
        <f>MIN(MAX(AL57:AL59),MAX(AL57,AL58,AL60),MAX(AL57,AL59,AL60),MAX(AL58:AL60))</f>
        <v>2.97</v>
      </c>
      <c r="AL59" s="52">
        <f>SUM(BD59:BG59)+2.47</f>
        <v>2.97</v>
      </c>
      <c r="AM59" s="45" t="str">
        <f>D57</f>
        <v>Tunisie</v>
      </c>
      <c r="AN59" s="46">
        <f>SUM(AR59:AU59)</f>
        <v>3</v>
      </c>
      <c r="AO59" s="47">
        <f>E57+F58+F61</f>
        <v>3</v>
      </c>
      <c r="AP59" s="46">
        <f>F57+E58+E61</f>
        <v>4</v>
      </c>
      <c r="AQ59" s="48">
        <f>AO59-AP59</f>
        <v>-1</v>
      </c>
      <c r="AR59" s="46">
        <f>IF(ISBLANK(F58),0,IF(AT57=3,0,IF(AT57=1,1,3)))</f>
        <v>0</v>
      </c>
      <c r="AS59" s="46">
        <f>IF(ISBLANK(F61),0,IF(F61&gt;E61,3,IF(F61=E61,1,0)))</f>
        <v>3</v>
      </c>
      <c r="AT59" s="46" t="s">
        <v>73</v>
      </c>
      <c r="AU59" s="46">
        <f>IF(ISBLANK(E57),0,IF(E57&gt;F57,3,IF(E57=F57,1,0)))</f>
        <v>0</v>
      </c>
      <c r="AV59" s="47" t="b">
        <f>10*(AQ57-AQ59)+AO57-AO59&lt;0</f>
        <v>0</v>
      </c>
      <c r="AW59" s="46" t="b">
        <f>10*(AQ58-AQ59)+AO58-AO59&lt;0</f>
        <v>1</v>
      </c>
      <c r="AX59" s="46" t="s">
        <v>73</v>
      </c>
      <c r="AY59" s="48" t="b">
        <f>10*(AQ59-AQ60)+AO59-AO60&gt;0</f>
        <v>0</v>
      </c>
      <c r="AZ59" s="47">
        <f>10000*(AR59+AS59)+(F58-E58+F61-E61)*100+(F58+F61)</f>
        <v>30002</v>
      </c>
      <c r="BA59" s="46" t="s">
        <v>73</v>
      </c>
      <c r="BB59" s="46">
        <f>10000*(AR59+AU59)+(E57-F57+F58-E58)*100+(E57+F58)</f>
        <v>-198</v>
      </c>
      <c r="BC59" s="48">
        <f>10000*(AS59+AU59)+(E57-F57+F61-E61)*100+(E57+F61)</f>
        <v>30002</v>
      </c>
      <c r="BD59" s="53">
        <f>-BF57</f>
        <v>0.5</v>
      </c>
      <c r="BE59" s="49">
        <f>-BF58</f>
        <v>-0.5</v>
      </c>
      <c r="BF59" s="49" t="s">
        <v>73</v>
      </c>
      <c r="BG59" s="50">
        <f>IF($AN59&gt;$AN60,-0.5,IF($AN60&gt;$AN59,0.5,IF(AY59,-0.5,IF(AX60,0.5,BW59))))</f>
        <v>0.5</v>
      </c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47"/>
      <c r="BU59" s="46"/>
      <c r="BV59" s="46" t="s">
        <v>73</v>
      </c>
      <c r="BW59" s="48">
        <f>IF($BR57,IF(F57-E57&lt;0,-0.5,IF(E57-F57&lt;0,0.5,0)),IF($BK57,IF($BB59&gt;$BB60,-0.5,IF($BB59&lt;$BB60,0.5,0)),IF($BL57,IF($BC59&gt;$BC60,-0.5,IF($BC59&lt;$BC60,0.5,0)),0)))</f>
        <v>0</v>
      </c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38"/>
      <c r="CX59" s="38"/>
      <c r="CY59" s="38"/>
      <c r="CZ59" s="38"/>
      <c r="DA59" s="38"/>
      <c r="DB59" s="38"/>
      <c r="DC59" s="38"/>
      <c r="DD59" s="38"/>
      <c r="DE59" s="38"/>
      <c r="DF59" s="38"/>
    </row>
    <row r="60" spans="1:110" ht="9.9499999999999993" customHeight="1">
      <c r="A60" s="80"/>
      <c r="B60" s="69">
        <f>IF(H60=0,"",IF(H60='Résultats officiels'!H60,1,""))</f>
        <v>1</v>
      </c>
      <c r="C60" s="75" t="str">
        <f>IF(H60=0,"",IF(AND(H60='Résultats officiels'!H60,H!E60='Résultats officiels'!E60,'Résultats officiels'!F60=H!F60),1,""))</f>
        <v/>
      </c>
      <c r="D60" s="68" t="str">
        <f>G57</f>
        <v>Angleterre</v>
      </c>
      <c r="E60" s="217">
        <v>2</v>
      </c>
      <c r="F60" s="217">
        <v>3</v>
      </c>
      <c r="G60" s="73" t="str">
        <f>D56</f>
        <v>Belgique</v>
      </c>
      <c r="H60" s="95">
        <f t="shared" si="0"/>
        <v>2</v>
      </c>
      <c r="I60" s="114">
        <f>AI60</f>
        <v>4</v>
      </c>
      <c r="J60" s="71" t="str">
        <f>INDEX(AM57:AM60,MATCH(AK60,$AL57:$AL60,0))</f>
        <v>Panama</v>
      </c>
      <c r="K60" s="115">
        <f>INDEX(AN57:AN60,MATCH(AK60,$AL57:$AL60,0))</f>
        <v>0</v>
      </c>
      <c r="L60" s="116">
        <f>INDEX(AO57:AO60,MATCH(AK60,$AL57:$AL60,0))</f>
        <v>1</v>
      </c>
      <c r="M60" s="115">
        <f>INDEX(AP57:AP60,MATCH(AK60,$AL57:$AL60,0))</f>
        <v>6</v>
      </c>
      <c r="N60" s="117">
        <f>INDEX(AQ57:AQ60,MATCH(AK60,$AL57:$AL60,0))</f>
        <v>-5</v>
      </c>
      <c r="O60" s="95"/>
      <c r="P60" s="174"/>
      <c r="Q60" s="174"/>
      <c r="R60" s="174"/>
      <c r="S60" s="248"/>
      <c r="T60" s="249"/>
      <c r="U60" s="251"/>
      <c r="V60" s="247"/>
      <c r="W60" s="247"/>
      <c r="X60" s="247"/>
      <c r="Y60" s="133"/>
      <c r="Z60" s="133"/>
      <c r="AA60" s="133"/>
      <c r="AB60" s="133"/>
      <c r="AC60" s="133"/>
      <c r="AD60" s="142"/>
      <c r="AE60" s="142"/>
      <c r="AF60" s="143"/>
      <c r="AG60" s="1"/>
      <c r="AH60" s="1"/>
      <c r="AI60" s="17">
        <f>IF(ROUND(AK60,0)=ROUND(AK59,0),AI59,4)</f>
        <v>4</v>
      </c>
      <c r="AJ60" s="55">
        <f>ROUND(AK60,0)</f>
        <v>4</v>
      </c>
      <c r="AK60" s="43">
        <f>MAX(AL57:AL60)</f>
        <v>3.96</v>
      </c>
      <c r="AL60" s="56">
        <f>SUM(BD60:BG60)+2.48</f>
        <v>1.98</v>
      </c>
      <c r="AM60" s="57" t="str">
        <f>G57</f>
        <v>Angleterre</v>
      </c>
      <c r="AN60" s="51">
        <f>SUM(AR60:AU60)</f>
        <v>6</v>
      </c>
      <c r="AO60" s="58">
        <f>F57+E59+E60</f>
        <v>6</v>
      </c>
      <c r="AP60" s="51">
        <f>E57+F59+F60</f>
        <v>4</v>
      </c>
      <c r="AQ60" s="59">
        <f>AO60-AP60</f>
        <v>2</v>
      </c>
      <c r="AR60" s="51">
        <f>IF(ISBLANK(E60),0,IF(AU57=3,0,IF(AU57=1,1,3)))</f>
        <v>0</v>
      </c>
      <c r="AS60" s="51">
        <f>IF(ISBLANK(E59),0,IF(AU58=3,0,IF(AU58=1,1,3)))</f>
        <v>3</v>
      </c>
      <c r="AT60" s="51">
        <f>IF(ISBLANK(F57),0,IF(AU59=3,0,IF(AU59=1,1,3)))</f>
        <v>3</v>
      </c>
      <c r="AU60" s="51" t="s">
        <v>73</v>
      </c>
      <c r="AV60" s="58" t="b">
        <f>10*(AQ57-AQ60)+AO57-AO60&lt;0</f>
        <v>0</v>
      </c>
      <c r="AW60" s="51" t="b">
        <f>10*(AQ58-AQ60)+AO58-AO60&lt;0</f>
        <v>1</v>
      </c>
      <c r="AX60" s="51" t="b">
        <f>10*(AQ59-AQ60)+AO59-AO60&lt;0</f>
        <v>1</v>
      </c>
      <c r="AY60" s="59" t="s">
        <v>73</v>
      </c>
      <c r="AZ60" s="58" t="s">
        <v>73</v>
      </c>
      <c r="BA60" s="51">
        <f>10000*(AR60+AS60)+(E59-F59+E60-F60)*100+(E59+E60)</f>
        <v>30104</v>
      </c>
      <c r="BB60" s="51">
        <f>10000*(AR60+AT60)+(E60-F60+F57-E57)*100+(E60+F57)</f>
        <v>30004</v>
      </c>
      <c r="BC60" s="59">
        <f>10000*(AS60+AT60)+(E59-F59+F57-E57)*100+(E59+F57)</f>
        <v>60304</v>
      </c>
      <c r="BD60" s="60">
        <f>-BG57</f>
        <v>0.5</v>
      </c>
      <c r="BE60" s="61">
        <f>-BG58</f>
        <v>-0.5</v>
      </c>
      <c r="BF60" s="61">
        <f>-BG59</f>
        <v>-0.5</v>
      </c>
      <c r="BG60" s="59" t="s">
        <v>73</v>
      </c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8"/>
      <c r="BU60" s="51"/>
      <c r="BV60" s="51"/>
      <c r="BW60" s="59" t="s">
        <v>73</v>
      </c>
      <c r="BX60" s="80"/>
      <c r="BY60" s="80"/>
      <c r="BZ60" s="80"/>
      <c r="CA60" s="80"/>
      <c r="CB60" s="80"/>
      <c r="CC60" s="80"/>
      <c r="CD60" s="80"/>
      <c r="CE60" s="80"/>
      <c r="CF60" s="80"/>
      <c r="CG60" s="80"/>
      <c r="CH60" s="80"/>
      <c r="CI60" s="80"/>
      <c r="CJ60" s="80"/>
      <c r="CK60" s="80"/>
      <c r="CL60" s="80"/>
      <c r="CM60" s="80"/>
      <c r="CN60" s="80"/>
      <c r="CO60" s="80"/>
      <c r="CP60" s="80"/>
      <c r="CQ60" s="80"/>
      <c r="CR60" s="80"/>
      <c r="CS60" s="80"/>
      <c r="CT60" s="80"/>
      <c r="CU60" s="80"/>
      <c r="CV60" s="80"/>
      <c r="CW60" s="38"/>
      <c r="CX60" s="38"/>
      <c r="CY60" s="38"/>
      <c r="CZ60" s="38"/>
      <c r="DA60" s="38"/>
      <c r="DB60" s="38"/>
      <c r="DC60" s="38"/>
      <c r="DD60" s="38"/>
      <c r="DE60" s="38"/>
      <c r="DF60" s="38"/>
    </row>
    <row r="61" spans="1:110" ht="9.9499999999999993" customHeight="1">
      <c r="A61" s="80"/>
      <c r="B61" s="69">
        <f>IF(H61=0,"",IF(H61='Résultats officiels'!H61,1,""))</f>
        <v>1</v>
      </c>
      <c r="C61" s="75" t="str">
        <f>IF(H61=0,"",IF(AND(H61='Résultats officiels'!H61,H!E61='Résultats officiels'!E61,'Résultats officiels'!F61=H!F61),1,""))</f>
        <v/>
      </c>
      <c r="D61" s="71" t="str">
        <f>G56</f>
        <v>Panama</v>
      </c>
      <c r="E61" s="217">
        <v>0</v>
      </c>
      <c r="F61" s="217">
        <v>1</v>
      </c>
      <c r="G61" s="74" t="str">
        <f>D57</f>
        <v>Tunisie</v>
      </c>
      <c r="H61" s="95">
        <f t="shared" si="0"/>
        <v>2</v>
      </c>
      <c r="I61" s="118"/>
      <c r="J61" s="119" t="str">
        <f>IF(OR(I59&lt;3,I58&lt;2),"TIRAGE AU SORT !!!"," ")</f>
        <v xml:space="preserve"> </v>
      </c>
      <c r="K61" s="171"/>
      <c r="L61" s="171"/>
      <c r="M61" s="171"/>
      <c r="N61" s="171"/>
      <c r="O61" s="95"/>
      <c r="P61" s="165"/>
      <c r="Q61" s="174"/>
      <c r="R61" s="174"/>
      <c r="S61" s="274" t="s">
        <v>113</v>
      </c>
      <c r="T61" s="275"/>
      <c r="U61" s="276">
        <f>IF(Q47="S",1,0)</f>
        <v>0</v>
      </c>
      <c r="V61" s="134"/>
      <c r="W61" s="134"/>
      <c r="X61" s="80"/>
      <c r="Y61" s="134"/>
      <c r="Z61" s="134"/>
      <c r="AA61" s="134"/>
      <c r="AB61" s="134"/>
      <c r="AC61" s="134"/>
      <c r="AD61" s="143"/>
      <c r="AE61" s="143"/>
      <c r="AF61" s="143"/>
      <c r="AG61" s="1"/>
      <c r="AH61" s="1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80"/>
      <c r="BY61" s="80"/>
      <c r="BZ61" s="80"/>
      <c r="CA61" s="80"/>
      <c r="CB61" s="80"/>
      <c r="CC61" s="80"/>
      <c r="CD61" s="80"/>
      <c r="CE61" s="80"/>
      <c r="CF61" s="80"/>
      <c r="CG61" s="80"/>
      <c r="CH61" s="80"/>
      <c r="CI61" s="80"/>
      <c r="CJ61" s="80"/>
      <c r="CK61" s="80"/>
      <c r="CL61" s="80"/>
      <c r="CM61" s="80"/>
      <c r="CN61" s="80"/>
      <c r="CO61" s="80"/>
      <c r="CP61" s="80"/>
      <c r="CQ61" s="80"/>
      <c r="CR61" s="80"/>
      <c r="CS61" s="80"/>
      <c r="CT61" s="80"/>
      <c r="CU61" s="80"/>
      <c r="CV61" s="80"/>
      <c r="CW61" s="38"/>
      <c r="CX61" s="38"/>
      <c r="CY61" s="38"/>
      <c r="CZ61" s="38"/>
      <c r="DA61" s="38"/>
      <c r="DB61" s="38"/>
      <c r="DC61" s="38"/>
      <c r="DD61" s="38"/>
      <c r="DE61" s="38"/>
      <c r="DF61" s="38"/>
    </row>
    <row r="62" spans="1:110" ht="9.9499999999999993" customHeight="1">
      <c r="A62" s="80"/>
      <c r="B62" s="95"/>
      <c r="C62" s="95"/>
      <c r="D62" s="95"/>
      <c r="E62" s="95"/>
      <c r="F62" s="95"/>
      <c r="G62" s="95"/>
      <c r="H62" s="95"/>
      <c r="I62" s="170"/>
      <c r="J62" s="95"/>
      <c r="K62" s="95"/>
      <c r="L62" s="95"/>
      <c r="M62" s="95"/>
      <c r="N62" s="95"/>
      <c r="O62" s="95"/>
      <c r="P62" s="174"/>
      <c r="Q62" s="174"/>
      <c r="R62" s="174"/>
      <c r="S62" s="274"/>
      <c r="T62" s="275"/>
      <c r="U62" s="277"/>
      <c r="V62" s="95"/>
      <c r="W62" s="95"/>
      <c r="X62" s="80"/>
      <c r="Y62" s="95"/>
      <c r="Z62" s="95"/>
      <c r="AA62" s="95"/>
      <c r="AB62" s="95"/>
      <c r="AC62" s="95"/>
      <c r="AD62" s="80"/>
      <c r="AE62" s="80"/>
      <c r="AF62" s="1"/>
      <c r="AG62" s="140"/>
      <c r="AH62" s="140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4"/>
      <c r="BH62" s="144"/>
      <c r="BI62" s="144"/>
      <c r="BJ62" s="144"/>
      <c r="BK62" s="144"/>
      <c r="BL62" s="144"/>
      <c r="BM62" s="144"/>
      <c r="BN62" s="144"/>
      <c r="BO62" s="144"/>
      <c r="BP62" s="144"/>
      <c r="BQ62" s="144"/>
      <c r="BR62" s="144"/>
      <c r="BS62" s="144"/>
      <c r="BT62" s="144"/>
      <c r="BU62" s="144"/>
      <c r="BV62" s="144"/>
      <c r="BW62" s="144"/>
      <c r="BX62" s="14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38"/>
      <c r="CX62" s="38"/>
      <c r="CY62" s="38"/>
      <c r="CZ62" s="38"/>
      <c r="DA62" s="38"/>
      <c r="DB62" s="38"/>
      <c r="DC62" s="38"/>
      <c r="DD62" s="38"/>
      <c r="DE62" s="38"/>
      <c r="DF62" s="38"/>
    </row>
    <row r="63" spans="1:110" ht="9.9499999999999993" customHeight="1">
      <c r="A63" s="80"/>
      <c r="B63" s="90" t="s">
        <v>102</v>
      </c>
      <c r="C63" s="91"/>
      <c r="D63" s="92"/>
      <c r="E63" s="93"/>
      <c r="F63" s="93"/>
      <c r="G63" s="94"/>
      <c r="H63" s="95"/>
      <c r="I63" s="170"/>
      <c r="J63" s="95"/>
      <c r="K63" s="95"/>
      <c r="L63" s="95"/>
      <c r="M63" s="95"/>
      <c r="N63" s="95"/>
      <c r="O63" s="95"/>
      <c r="P63" s="171"/>
      <c r="Q63" s="171"/>
      <c r="R63" s="171"/>
      <c r="S63" s="278" t="s">
        <v>119</v>
      </c>
      <c r="T63" s="279"/>
      <c r="U63" s="279"/>
      <c r="V63" s="95"/>
      <c r="W63" s="95"/>
      <c r="X63" s="95"/>
      <c r="Y63" s="95"/>
      <c r="Z63" s="157"/>
      <c r="AA63" s="95"/>
      <c r="AB63" s="95"/>
      <c r="AC63" s="95"/>
      <c r="AD63" s="80"/>
      <c r="AE63" s="80"/>
      <c r="AF63" s="1"/>
      <c r="AG63" s="140"/>
      <c r="AH63" s="140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  <c r="AV63" s="144"/>
      <c r="AW63" s="144"/>
      <c r="AX63" s="144"/>
      <c r="AY63" s="144"/>
      <c r="AZ63" s="144"/>
      <c r="BA63" s="144"/>
      <c r="BB63" s="144"/>
      <c r="BC63" s="144"/>
      <c r="BD63" s="144"/>
      <c r="BE63" s="144"/>
      <c r="BF63" s="144"/>
      <c r="BG63" s="144"/>
      <c r="BH63" s="144"/>
      <c r="BI63" s="144"/>
      <c r="BJ63" s="144"/>
      <c r="BK63" s="144"/>
      <c r="BL63" s="144"/>
      <c r="BM63" s="144"/>
      <c r="BN63" s="144"/>
      <c r="BO63" s="144"/>
      <c r="BP63" s="144"/>
      <c r="BQ63" s="144"/>
      <c r="BR63" s="144"/>
      <c r="BS63" s="144"/>
      <c r="BT63" s="144"/>
      <c r="BU63" s="144"/>
      <c r="BV63" s="144"/>
      <c r="BW63" s="144"/>
      <c r="BX63" s="14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38"/>
      <c r="CX63" s="38"/>
      <c r="CY63" s="38"/>
      <c r="CZ63" s="38"/>
      <c r="DA63" s="38"/>
      <c r="DB63" s="38"/>
      <c r="DC63" s="38"/>
      <c r="DD63" s="38"/>
      <c r="DE63" s="38"/>
      <c r="DF63" s="38"/>
    </row>
    <row r="64" spans="1:110" ht="9.9499999999999993" customHeight="1">
      <c r="A64" s="80"/>
      <c r="B64" s="69" t="str">
        <f>IF(H64=0,"",IF(H64='Résultats officiels'!H64,1,""))</f>
        <v/>
      </c>
      <c r="C64" s="75" t="str">
        <f>IF(H64=0,"",IF(AND(H64='Résultats officiels'!H64,H!E64='Résultats officiels'!E64,'Résultats officiels'!F64=H!F64),1,""))</f>
        <v/>
      </c>
      <c r="D64" s="67" t="s">
        <v>78</v>
      </c>
      <c r="E64" s="217">
        <v>1</v>
      </c>
      <c r="F64" s="217">
        <v>0</v>
      </c>
      <c r="G64" s="72" t="s">
        <v>79</v>
      </c>
      <c r="H64" s="95">
        <f t="shared" si="0"/>
        <v>1</v>
      </c>
      <c r="I64" s="170"/>
      <c r="J64" s="90" t="s">
        <v>102</v>
      </c>
      <c r="K64" s="90" t="s">
        <v>38</v>
      </c>
      <c r="L64" s="90" t="s">
        <v>35</v>
      </c>
      <c r="M64" s="90" t="s">
        <v>22</v>
      </c>
      <c r="N64" s="90" t="str">
        <f>"+/-"</f>
        <v>+/-</v>
      </c>
      <c r="O64" s="95"/>
      <c r="P64" s="172"/>
      <c r="Q64" s="172"/>
      <c r="R64" s="172"/>
      <c r="S64" s="280" t="s">
        <v>107</v>
      </c>
      <c r="T64" s="281"/>
      <c r="U64" s="262">
        <f>SUM(U51:U62)</f>
        <v>49</v>
      </c>
      <c r="V64" s="270" t="s">
        <v>118</v>
      </c>
      <c r="W64" s="270"/>
      <c r="X64" s="270"/>
      <c r="Y64" s="95"/>
      <c r="Z64" s="95"/>
      <c r="AA64" s="95"/>
      <c r="AB64" s="95"/>
      <c r="AC64" s="95"/>
      <c r="AD64" s="80"/>
      <c r="AE64" s="80"/>
      <c r="AF64" s="1"/>
      <c r="AG64" s="1"/>
      <c r="AH64" s="1"/>
      <c r="AI64" s="37"/>
      <c r="AJ64" s="37"/>
      <c r="AK64" s="37"/>
      <c r="AL64" s="39" t="s">
        <v>39</v>
      </c>
      <c r="AM64" s="40" t="s">
        <v>40</v>
      </c>
      <c r="AN64" s="41" t="s">
        <v>38</v>
      </c>
      <c r="AO64" s="39" t="s">
        <v>41</v>
      </c>
      <c r="AP64" s="41" t="s">
        <v>42</v>
      </c>
      <c r="AQ64" s="42" t="s">
        <v>43</v>
      </c>
      <c r="AR64" s="41" t="s">
        <v>44</v>
      </c>
      <c r="AS64" s="41" t="s">
        <v>45</v>
      </c>
      <c r="AT64" s="41" t="s">
        <v>46</v>
      </c>
      <c r="AU64" s="41" t="s">
        <v>47</v>
      </c>
      <c r="AV64" s="39" t="s">
        <v>48</v>
      </c>
      <c r="AW64" s="41" t="s">
        <v>49</v>
      </c>
      <c r="AX64" s="41" t="s">
        <v>50</v>
      </c>
      <c r="AY64" s="42" t="s">
        <v>51</v>
      </c>
      <c r="AZ64" s="39" t="s">
        <v>52</v>
      </c>
      <c r="BA64" s="41" t="s">
        <v>53</v>
      </c>
      <c r="BB64" s="41" t="s">
        <v>54</v>
      </c>
      <c r="BC64" s="42" t="s">
        <v>55</v>
      </c>
      <c r="BD64" s="39" t="s">
        <v>56</v>
      </c>
      <c r="BE64" s="41" t="s">
        <v>57</v>
      </c>
      <c r="BF64" s="41" t="s">
        <v>58</v>
      </c>
      <c r="BG64" s="42" t="s">
        <v>59</v>
      </c>
      <c r="BH64" s="39" t="s">
        <v>60</v>
      </c>
      <c r="BI64" s="41" t="s">
        <v>52</v>
      </c>
      <c r="BJ64" s="41" t="s">
        <v>53</v>
      </c>
      <c r="BK64" s="41" t="s">
        <v>54</v>
      </c>
      <c r="BL64" s="41" t="s">
        <v>55</v>
      </c>
      <c r="BM64" s="41" t="s">
        <v>61</v>
      </c>
      <c r="BN64" s="41" t="s">
        <v>62</v>
      </c>
      <c r="BO64" s="41" t="s">
        <v>63</v>
      </c>
      <c r="BP64" s="41" t="s">
        <v>64</v>
      </c>
      <c r="BQ64" s="41" t="s">
        <v>65</v>
      </c>
      <c r="BR64" s="41" t="s">
        <v>66</v>
      </c>
      <c r="BS64" s="42" t="s">
        <v>67</v>
      </c>
      <c r="BT64" s="39" t="s">
        <v>68</v>
      </c>
      <c r="BU64" s="41" t="s">
        <v>69</v>
      </c>
      <c r="BV64" s="41" t="s">
        <v>70</v>
      </c>
      <c r="BW64" s="42" t="s">
        <v>71</v>
      </c>
      <c r="BX64" s="80"/>
      <c r="BY64" s="80"/>
      <c r="BZ64" s="80"/>
      <c r="CA64" s="80"/>
      <c r="CB64" s="80"/>
      <c r="CC64" s="80"/>
      <c r="CD64" s="80"/>
      <c r="CE64" s="80"/>
      <c r="CF64" s="80"/>
      <c r="CG64" s="80"/>
      <c r="CH64" s="80"/>
      <c r="CI64" s="80"/>
      <c r="CJ64" s="80"/>
      <c r="CK64" s="80"/>
      <c r="CL64" s="80"/>
      <c r="CM64" s="80"/>
      <c r="CN64" s="80"/>
      <c r="CO64" s="80"/>
      <c r="CP64" s="80"/>
      <c r="CQ64" s="80"/>
      <c r="CR64" s="80"/>
      <c r="CS64" s="80"/>
      <c r="CT64" s="80"/>
      <c r="CU64" s="80"/>
      <c r="CV64" s="80"/>
      <c r="CW64" s="38"/>
      <c r="CX64" s="38"/>
      <c r="CY64" s="38"/>
      <c r="CZ64" s="38"/>
      <c r="DA64" s="38"/>
      <c r="DB64" s="38"/>
      <c r="DC64" s="38"/>
      <c r="DD64" s="38"/>
      <c r="DE64" s="38"/>
      <c r="DF64" s="38"/>
    </row>
    <row r="65" spans="1:110" ht="9.9499999999999993" customHeight="1">
      <c r="A65" s="80"/>
      <c r="B65" s="69" t="str">
        <f>IF(H65=0,"",IF(H65='Résultats officiels'!H65,1,""))</f>
        <v/>
      </c>
      <c r="C65" s="75" t="str">
        <f>IF(H65=0,"",IF(AND(H65='Résultats officiels'!H65,H!E65='Résultats officiels'!E65,'Résultats officiels'!F65=H!F65),1,""))</f>
        <v/>
      </c>
      <c r="D65" s="68" t="s">
        <v>132</v>
      </c>
      <c r="E65" s="217">
        <v>2</v>
      </c>
      <c r="F65" s="217">
        <v>1</v>
      </c>
      <c r="G65" s="73" t="s">
        <v>133</v>
      </c>
      <c r="H65" s="95">
        <f t="shared" si="0"/>
        <v>1</v>
      </c>
      <c r="I65" s="101">
        <f>AI65</f>
        <v>1</v>
      </c>
      <c r="J65" s="122" t="str">
        <f>INDEX(AM65:AM68,MATCH(AK65,$AL65:$AL68,0))</f>
        <v>Pologne</v>
      </c>
      <c r="K65" s="103">
        <f>INDEX(AN65:AN68,MATCH(AK65,$AL65:$AL68,0))</f>
        <v>9</v>
      </c>
      <c r="L65" s="104">
        <f>INDEX(AO65:AO68,MATCH(AK65,$AL65:$AL68,0))</f>
        <v>6</v>
      </c>
      <c r="M65" s="103">
        <f>INDEX(AP65:AP68,MATCH(AK65,$AL65:$AL68,0))</f>
        <v>2</v>
      </c>
      <c r="N65" s="123">
        <f>INDEX(AQ65:AQ68,MATCH(AK65,$AL65:$AL68,0))</f>
        <v>4</v>
      </c>
      <c r="O65" s="95"/>
      <c r="P65" s="172"/>
      <c r="Q65" s="172"/>
      <c r="R65" s="172"/>
      <c r="S65" s="281"/>
      <c r="T65" s="281"/>
      <c r="U65" s="262"/>
      <c r="V65" s="270"/>
      <c r="W65" s="270"/>
      <c r="X65" s="270"/>
      <c r="Y65" s="95"/>
      <c r="Z65" s="95"/>
      <c r="AA65" s="95"/>
      <c r="AB65" s="95"/>
      <c r="AC65" s="95"/>
      <c r="AD65" s="80"/>
      <c r="AE65" s="80"/>
      <c r="AF65" s="1"/>
      <c r="AG65" s="1"/>
      <c r="AH65" s="1"/>
      <c r="AI65" s="62">
        <v>1</v>
      </c>
      <c r="AJ65" s="55">
        <f>ROUND(AK65,0)</f>
        <v>1</v>
      </c>
      <c r="AK65" s="43">
        <f>MIN(AL65:AL68)</f>
        <v>0.9700000000000002</v>
      </c>
      <c r="AL65" s="44">
        <f>SUM(BD65:BG65)+2.45</f>
        <v>1.9500000000000002</v>
      </c>
      <c r="AM65" s="45" t="str">
        <f>D64</f>
        <v>Colombie</v>
      </c>
      <c r="AN65" s="46">
        <f>SUM(AR65:AU65)</f>
        <v>6</v>
      </c>
      <c r="AO65" s="47">
        <f>E64+E66+F68</f>
        <v>3</v>
      </c>
      <c r="AP65" s="46">
        <f>F64+F66+E68</f>
        <v>2</v>
      </c>
      <c r="AQ65" s="48">
        <f>AO65-AP65</f>
        <v>1</v>
      </c>
      <c r="AR65" s="46" t="s">
        <v>73</v>
      </c>
      <c r="AS65" s="46">
        <f>IF(ISBLANK(E64),0,IF(E64&gt;F64,3,IF(E64=F64,1,0)))</f>
        <v>3</v>
      </c>
      <c r="AT65" s="46">
        <f>IF(ISBLANK(E66),0,IF(E66&gt;F66,3,IF(E66=F66,1,0)))</f>
        <v>0</v>
      </c>
      <c r="AU65" s="46">
        <f>IF(ISBLANK(F68),0,IF(F68&gt;E68,3,IF(F68=E68,1,0)))</f>
        <v>3</v>
      </c>
      <c r="AV65" s="47" t="s">
        <v>73</v>
      </c>
      <c r="AW65" s="46" t="b">
        <f>(10*(AQ65-AQ66)+AO65-AO66&gt;0)</f>
        <v>1</v>
      </c>
      <c r="AX65" s="46" t="b">
        <f>10*(AQ65-AQ67)+AO65-AO67&gt;0</f>
        <v>0</v>
      </c>
      <c r="AY65" s="48" t="b">
        <f>10*(AQ65-AQ68)+AO65-AO68&gt;0</f>
        <v>1</v>
      </c>
      <c r="AZ65" s="47">
        <f>10000*(AS65+AT65)+(E66-F66+E64-F64)*100+(E66+E64)</f>
        <v>30002</v>
      </c>
      <c r="BA65" s="46">
        <f>10000*(AS65+AU65)+(E64-F64+F68-E68)*100+(E64+F68)</f>
        <v>60202</v>
      </c>
      <c r="BB65" s="46">
        <f>10000*(AT65+AU65)+(F68-E68+E66-F66)*100+(F68+E66)</f>
        <v>30002</v>
      </c>
      <c r="BC65" s="48" t="s">
        <v>73</v>
      </c>
      <c r="BD65" s="47" t="s">
        <v>73</v>
      </c>
      <c r="BE65" s="49">
        <f>IF($AN65&gt;$AN66,-0.5,IF($AN66&gt;$AN65,0.5,IF(AW65,-0.5,IF(AV66,0.5,BU65))))</f>
        <v>-0.5</v>
      </c>
      <c r="BF65" s="49">
        <f>IF($AN65&gt;$AN67,-0.5,IF($AN67&gt;$AN65,0.5,IF(AX65,-0.5,IF(AV67,0.5,BV65))))</f>
        <v>0.5</v>
      </c>
      <c r="BG65" s="50">
        <f>IF($AN65&gt;$AN68,-0.5,IF($AN68&gt;$AN65,0.5,IF(AY65,-0.5,IF(AV68,0.5,BW65))))</f>
        <v>-0.5</v>
      </c>
      <c r="BH65" s="51" t="b">
        <f>AND(AND(AN65=AN66,AN66=AN67,AN67=AN68),AND(AO65=AO66,AO66=AO67,AO67=AO68),AND(AP65=AP66,AP66=AP67,AP67=AP68))</f>
        <v>0</v>
      </c>
      <c r="BI65" s="51" t="b">
        <f>AND(NOT(BH65),AN65=AN66,AN65=AN67,AO65=AO66,AO65=AO67,AP65=AP66,AP65=AP67)</f>
        <v>0</v>
      </c>
      <c r="BJ65" s="51" t="b">
        <f>AND(NOT(BH65),AN65=AN66,AN65=AN68,AO65=AO66,AO65=AO68,AP65=AP66,AP65=AP68)</f>
        <v>0</v>
      </c>
      <c r="BK65" s="51" t="b">
        <f>AND(NOT(BH65),AN65=AN67,AN65=AN68,AO65=AO67,AO65=AO68,AP65=AP67,AP65=AP68)</f>
        <v>0</v>
      </c>
      <c r="BL65" s="51" t="b">
        <f>AND(NOT(BH65),AN66=AN67,AN66=AN68,AO66=AO67,AO66=AO68,AP66=AP67,AP66=AP68)</f>
        <v>0</v>
      </c>
      <c r="BM65" s="51" t="b">
        <f>AND(NOT(BH65),NOT(BI65),NOT(BJ65),AN65=AN66,AO65=AO66,AP65=AP66)</f>
        <v>0</v>
      </c>
      <c r="BN65" s="51" t="b">
        <f>AND(NOT(BH65),NOT(BI65),NOT(BK65),AN65=AN67,AO65=AO67,AP65=AP67)</f>
        <v>0</v>
      </c>
      <c r="BO65" s="51" t="b">
        <f>AND(NOT(BH65),NOT(BJ65),NOT(BK65),AN65=AN68,AO65=AO68,AP65=AP68)</f>
        <v>0</v>
      </c>
      <c r="BP65" s="51" t="b">
        <f>AND(NOT(BH65),NOT(BI65),NOT(BL65),AN66=AN67,AO66=AO67)</f>
        <v>0</v>
      </c>
      <c r="BQ65" s="51" t="b">
        <f>AND(NOT(BH65),NOT(BJ65),NOT(BL65),AN66=AN68,AO66=AO68,AP66=AP68)</f>
        <v>0</v>
      </c>
      <c r="BR65" s="51" t="b">
        <f>AND(NOT(BH65),NOT(BK65),NOT(BL65),AN67=AN68,AO67=AO68,AP67=AP68)</f>
        <v>0</v>
      </c>
      <c r="BS65" s="51" t="b">
        <f t="array" ref="BS65">AND(NOT(BH65:BR65))</f>
        <v>1</v>
      </c>
      <c r="BT65" s="47" t="s">
        <v>73</v>
      </c>
      <c r="BU65" s="46">
        <f>IF($BM65,IF(F64-E64&lt;0,-0.5,IF(E64-F64&lt;0,0.5,0)),IF($BI65,IF($AZ65&gt;$AZ66,-0.5,IF($AZ65&lt;$AZ66,0.5,0)),IF($BJ65,IF($BA65&gt;$BA66,-0.5, IF($BA65&lt;$BA66,0.5,0)),0)))</f>
        <v>0</v>
      </c>
      <c r="BV65" s="46">
        <f>IF($BN65,IF(F66-E66&lt;0,-0.5,IF(E66-F66&lt;0,0.5,0)),IF($BI65,IF($AZ65&gt;$AZ67,-0.5,IF($AZ65&lt;$AZ67,0.5,0)),IF($BK65,IF($BB65&gt;$BB67,-0.5,IF($BB65&lt;$BB67,0.5,0)),0)))</f>
        <v>0</v>
      </c>
      <c r="BW65" s="48">
        <f>IF($BO65,IF(E68-F68&lt;0,-0.5,IF(F68-E68&lt;0,0.5,0)),IF($BJ65,IF($BA65&gt;$BA68,-0.5,IF($BA65&lt;$BA68,0.5,0)),IF($BK65,IF($BB65&gt;$BB68,-0.5, IF($BB65&lt;$BB68,0.5,0)),0)))</f>
        <v>0</v>
      </c>
      <c r="BX65" s="80"/>
      <c r="BY65" s="80"/>
      <c r="BZ65" s="80"/>
      <c r="CA65" s="80"/>
      <c r="CB65" s="80"/>
      <c r="CC65" s="80"/>
      <c r="CD65" s="80"/>
      <c r="CE65" s="80"/>
      <c r="CF65" s="80"/>
      <c r="CG65" s="80"/>
      <c r="CH65" s="80"/>
      <c r="CI65" s="80"/>
      <c r="CJ65" s="80"/>
      <c r="CK65" s="80"/>
      <c r="CL65" s="80"/>
      <c r="CM65" s="80"/>
      <c r="CN65" s="80"/>
      <c r="CO65" s="80"/>
      <c r="CP65" s="80"/>
      <c r="CQ65" s="80"/>
      <c r="CR65" s="80"/>
      <c r="CS65" s="80"/>
      <c r="CT65" s="80"/>
      <c r="CU65" s="80"/>
      <c r="CV65" s="80"/>
      <c r="CW65" s="38"/>
      <c r="CX65" s="38"/>
      <c r="CY65" s="38"/>
      <c r="CZ65" s="38"/>
      <c r="DA65" s="38"/>
      <c r="DB65" s="38"/>
      <c r="DC65" s="38"/>
      <c r="DD65" s="38"/>
      <c r="DE65" s="38"/>
      <c r="DF65" s="38"/>
    </row>
    <row r="66" spans="1:110" ht="9.9499999999999993" customHeight="1">
      <c r="A66" s="80"/>
      <c r="B66" s="69" t="str">
        <f>IF(H66=0,"",IF(H66='Résultats officiels'!H66,1,""))</f>
        <v/>
      </c>
      <c r="C66" s="75" t="str">
        <f>IF(H66=0,"",IF(AND(H66='Résultats officiels'!H66,H!E66='Résultats officiels'!E66,'Résultats officiels'!F66=H!F66),1,""))</f>
        <v/>
      </c>
      <c r="D66" s="68" t="str">
        <f>D64</f>
        <v>Colombie</v>
      </c>
      <c r="E66" s="217">
        <v>1</v>
      </c>
      <c r="F66" s="217">
        <v>2</v>
      </c>
      <c r="G66" s="73" t="str">
        <f>D65</f>
        <v>Pologne</v>
      </c>
      <c r="H66" s="95">
        <f t="shared" si="0"/>
        <v>2</v>
      </c>
      <c r="I66" s="106">
        <f>AI66</f>
        <v>2</v>
      </c>
      <c r="J66" s="124" t="str">
        <f>INDEX(AM65:AM68,MATCH(AK66,$AL65:$AL68,0))</f>
        <v>Colombie</v>
      </c>
      <c r="K66" s="108">
        <f>INDEX(AN65:AN68,MATCH(AK66,$AL65:$AL68,0))</f>
        <v>6</v>
      </c>
      <c r="L66" s="109">
        <f>INDEX(AO65:AO68,MATCH(AK66,$AL65:$AL68,0))</f>
        <v>3</v>
      </c>
      <c r="M66" s="108">
        <f>INDEX(AP65:AP68,MATCH(AK66,$AL65:$AL68,0))</f>
        <v>2</v>
      </c>
      <c r="N66" s="110">
        <f>INDEX(AQ65:AQ68,MATCH(AK66,$AL65:$AL68,0))</f>
        <v>1</v>
      </c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80"/>
      <c r="AE66" s="80"/>
      <c r="AF66" s="1"/>
      <c r="AG66" s="1"/>
      <c r="AH66" s="1"/>
      <c r="AI66" s="62">
        <f>IF(ROUND(AK66,0)=ROUND(AK65,0),AI65,2)</f>
        <v>2</v>
      </c>
      <c r="AJ66" s="55">
        <f>ROUND(AK66,0)</f>
        <v>2</v>
      </c>
      <c r="AK66" s="43">
        <f>MAX(MIN(AL65:AL67),MIN(AL65,AL66,AL68),MIN(AL65,AL67,AL68),MIN(AL66:AL68))</f>
        <v>1.9500000000000002</v>
      </c>
      <c r="AL66" s="52">
        <f>SUM(BD66:BG66)+2.46</f>
        <v>3.96</v>
      </c>
      <c r="AM66" s="45" t="str">
        <f>G64</f>
        <v>Japon</v>
      </c>
      <c r="AN66" s="46">
        <f>SUM(AR66:AU66)</f>
        <v>0</v>
      </c>
      <c r="AO66" s="47">
        <f>F64+F67+E69</f>
        <v>0</v>
      </c>
      <c r="AP66" s="46">
        <f>E64+E67+F69</f>
        <v>4</v>
      </c>
      <c r="AQ66" s="48">
        <f>AO66-AP66</f>
        <v>-4</v>
      </c>
      <c r="AR66" s="46">
        <f>IF(ISBLANK(F64),0,IF(AS65=3,0,IF(AS65=1,1,3)))</f>
        <v>0</v>
      </c>
      <c r="AS66" s="46" t="s">
        <v>73</v>
      </c>
      <c r="AT66" s="46">
        <f>IF(ISBLANK(E69),0,IF(AS67=3,0,IF(AS67=1,1,3)))</f>
        <v>0</v>
      </c>
      <c r="AU66" s="46">
        <f>IF(ISBLANK(F67),0,IF(F67&gt;E67,3,IF(F67=E67,1,0)))</f>
        <v>0</v>
      </c>
      <c r="AV66" s="47" t="b">
        <f>(10*(AQ65-AQ66)+AO65-AO66&lt;0)</f>
        <v>0</v>
      </c>
      <c r="AW66" s="46" t="s">
        <v>73</v>
      </c>
      <c r="AX66" s="46" t="b">
        <f>10*(AQ66-AQ67)+AO66-AO67&gt;0</f>
        <v>0</v>
      </c>
      <c r="AY66" s="48" t="b">
        <f>10*(AQ66-AQ68)+AO66-AO68&gt;0</f>
        <v>0</v>
      </c>
      <c r="AZ66" s="47">
        <f>10000*(AR66+AT66)+(F64-E64+E69-F69)*100+(F64+E69)</f>
        <v>-300</v>
      </c>
      <c r="BA66" s="46">
        <f>10000*(AR66+AU66)+(F64-E64+F67-E67)*100+(F64+F67)</f>
        <v>-200</v>
      </c>
      <c r="BB66" s="46" t="s">
        <v>73</v>
      </c>
      <c r="BC66" s="48">
        <f>10000*(AT66+AU66)+(F67-E67+E69-F69)*100+(F67+E69)</f>
        <v>-300</v>
      </c>
      <c r="BD66" s="53">
        <f>-BE65</f>
        <v>0.5</v>
      </c>
      <c r="BE66" s="46" t="s">
        <v>73</v>
      </c>
      <c r="BF66" s="49">
        <f>IF($AN66&gt;$AN67,-0.5,IF($AN67&gt;$AN66,0.5,IF(AX66,-0.5,IF(AW67,0.5,BV66))))</f>
        <v>0.5</v>
      </c>
      <c r="BG66" s="50">
        <f>IF($AN66&gt;$AN68,-0.5,IF($AN68&gt;$AN66,0.5,IF(AY66,-0.5,IF(AW68,0.5,BW66))))</f>
        <v>0.5</v>
      </c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47"/>
      <c r="BU66" s="46" t="s">
        <v>73</v>
      </c>
      <c r="BV66" s="46">
        <f>IF($BP65,IF(F69-E69&lt;0,-0.5,IF(E69-F69&lt;0,0.5,0)),IF($BI65,IF($AZ66&gt;$AZ67,-0.5,IF($AZ66&lt;$AZ67,0.5,0)),IF($BL65,IF($BC66&gt;$BC67,-0.5,IF($BC66&lt;$BC67,0.5,0)),0)))</f>
        <v>0</v>
      </c>
      <c r="BW66" s="48">
        <f>IF($BQ65,IF(E67-F67&lt;0,-0.5,IF(F67-E67&lt;0,0.5,0)),IF($BJ65,IF($BA66&gt;$BA68,-0.5,IF($BA66&lt;$BA68,0.5,0)),IF($BL65,IF($BC66&gt;$BC68,-0.5,IF($BC66&lt;$BC68,0.5,0)),0)))</f>
        <v>0</v>
      </c>
      <c r="BX66" s="80"/>
      <c r="BY66" s="80"/>
      <c r="BZ66" s="80"/>
      <c r="CA66" s="80"/>
      <c r="CB66" s="80"/>
      <c r="CC66" s="80"/>
      <c r="CD66" s="80"/>
      <c r="CE66" s="80"/>
      <c r="CF66" s="80"/>
      <c r="CG66" s="80"/>
      <c r="CH66" s="80"/>
      <c r="CI66" s="80"/>
      <c r="CJ66" s="80"/>
      <c r="CK66" s="80"/>
      <c r="CL66" s="80"/>
      <c r="CM66" s="80"/>
      <c r="CN66" s="80"/>
      <c r="CO66" s="80"/>
      <c r="CP66" s="80"/>
      <c r="CQ66" s="80"/>
      <c r="CR66" s="80"/>
      <c r="CS66" s="80"/>
      <c r="CT66" s="80"/>
      <c r="CU66" s="80"/>
      <c r="CV66" s="80"/>
      <c r="CW66" s="38"/>
      <c r="CX66" s="38"/>
      <c r="CY66" s="38"/>
      <c r="CZ66" s="38"/>
      <c r="DA66" s="38"/>
      <c r="DB66" s="38"/>
      <c r="DC66" s="38"/>
      <c r="DD66" s="38"/>
      <c r="DE66" s="38"/>
      <c r="DF66" s="38"/>
    </row>
    <row r="67" spans="1:110" ht="9.9499999999999993" customHeight="1">
      <c r="A67" s="80"/>
      <c r="B67" s="69" t="str">
        <f>IF(H67=0,"",IF(H67='Résultats officiels'!H67,1,""))</f>
        <v/>
      </c>
      <c r="C67" s="75" t="str">
        <f>IF(H67=0,"",IF(AND(H67='Résultats officiels'!H67,H!E67='Résultats officiels'!E67,'Résultats officiels'!F67=H!F67),1,""))</f>
        <v/>
      </c>
      <c r="D67" s="68" t="str">
        <f>G65</f>
        <v>Sénégal</v>
      </c>
      <c r="E67" s="217">
        <v>1</v>
      </c>
      <c r="F67" s="217">
        <v>0</v>
      </c>
      <c r="G67" s="73" t="str">
        <f>G64</f>
        <v>Japon</v>
      </c>
      <c r="H67" s="95">
        <f t="shared" si="0"/>
        <v>1</v>
      </c>
      <c r="I67" s="106">
        <f>AI67</f>
        <v>3</v>
      </c>
      <c r="J67" s="68" t="str">
        <f>INDEX(AM65:AM68,MATCH(AK67,$AL65:$AL68,0))</f>
        <v>Sénégal</v>
      </c>
      <c r="K67" s="111">
        <f>INDEX(AN65:AN68,MATCH(AK67,$AL65:$AL68,0))</f>
        <v>3</v>
      </c>
      <c r="L67" s="112">
        <f>INDEX(AO65:AO68,MATCH(AK67,$AL65:$AL68,0))</f>
        <v>2</v>
      </c>
      <c r="M67" s="111">
        <f>INDEX(AP65:AP68,MATCH(AK67,$AL65:$AL68,0))</f>
        <v>3</v>
      </c>
      <c r="N67" s="113">
        <f>INDEX(AQ65:AQ68,MATCH(AK67,$AL65:$AL68,0))</f>
        <v>-1</v>
      </c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80"/>
      <c r="AE67" s="80"/>
      <c r="AF67" s="1"/>
      <c r="AG67" s="1"/>
      <c r="AH67" s="1"/>
      <c r="AI67" s="62">
        <f>IF(ROUND(AK67,0)=ROUND(AK66,0),AI66,3)</f>
        <v>3</v>
      </c>
      <c r="AJ67" s="55">
        <f>ROUND(AK67,0)</f>
        <v>3</v>
      </c>
      <c r="AK67" s="43">
        <f>MIN(MAX(AL65:AL67),MAX(AL65,AL66,AL68),MAX(AL65,AL67,AL68),MAX(AL66:AL68))</f>
        <v>2.98</v>
      </c>
      <c r="AL67" s="52">
        <f>SUM(BD67:BG67)+2.47</f>
        <v>0.9700000000000002</v>
      </c>
      <c r="AM67" s="45" t="str">
        <f>D65</f>
        <v>Pologne</v>
      </c>
      <c r="AN67" s="46">
        <f>SUM(AR67:AU67)</f>
        <v>9</v>
      </c>
      <c r="AO67" s="47">
        <f>E65+F66+F69</f>
        <v>6</v>
      </c>
      <c r="AP67" s="46">
        <f>F65+E66+E69</f>
        <v>2</v>
      </c>
      <c r="AQ67" s="48">
        <f>AO67-AP67</f>
        <v>4</v>
      </c>
      <c r="AR67" s="46">
        <f>IF(ISBLANK(F66),0,IF(AT65=3,0,IF(AT65=1,1,3)))</f>
        <v>3</v>
      </c>
      <c r="AS67" s="46">
        <f>IF(ISBLANK(F69),0,IF(F69&gt;E69,3,IF(F69=E69,1,0)))</f>
        <v>3</v>
      </c>
      <c r="AT67" s="46" t="s">
        <v>73</v>
      </c>
      <c r="AU67" s="46">
        <f>IF(ISBLANK(E65),0,IF(E65&gt;F65,3,IF(E65=F65,1,0)))</f>
        <v>3</v>
      </c>
      <c r="AV67" s="47" t="b">
        <f>10*(AQ65-AQ67)+AO65-AO67&lt;0</f>
        <v>1</v>
      </c>
      <c r="AW67" s="46" t="b">
        <f>10*(AQ66-AQ67)+AO66-AO67&lt;0</f>
        <v>1</v>
      </c>
      <c r="AX67" s="46" t="s">
        <v>73</v>
      </c>
      <c r="AY67" s="48" t="b">
        <f>10*(AQ67-AQ68)+AO67-AO68&gt;0</f>
        <v>1</v>
      </c>
      <c r="AZ67" s="47">
        <f>10000*(AR67+AS67)+(F66-E66+F69-E69)*100+(F66+F69)</f>
        <v>60304</v>
      </c>
      <c r="BA67" s="46" t="s">
        <v>73</v>
      </c>
      <c r="BB67" s="46">
        <f>10000*(AR67+AU67)+(E65-F65+F66-E66)*100+(E65+F66)</f>
        <v>60204</v>
      </c>
      <c r="BC67" s="48">
        <f>10000*(AS67+AU67)+(E65-F65+F69-E69)*100+(E65+F69)</f>
        <v>60304</v>
      </c>
      <c r="BD67" s="53">
        <f>-BF65</f>
        <v>-0.5</v>
      </c>
      <c r="BE67" s="49">
        <f>-BF66</f>
        <v>-0.5</v>
      </c>
      <c r="BF67" s="49" t="s">
        <v>73</v>
      </c>
      <c r="BG67" s="50">
        <f>IF($AN67&gt;$AN68,-0.5,IF($AN68&gt;$AN67,0.5,IF(AY67,-0.5,IF(AX68,0.5,BW67))))</f>
        <v>-0.5</v>
      </c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47"/>
      <c r="BU67" s="46"/>
      <c r="BV67" s="46" t="s">
        <v>73</v>
      </c>
      <c r="BW67" s="48">
        <f>IF($BR65,IF(F65-E65&lt;0,-0.5,IF(E65-F65&lt;0,0.5,0)),IF($BK65,IF($BB67&gt;$BB68,-0.5,IF($BB67&lt;$BB68,0.5,0)),IF($BL65,IF($BC67&gt;$BC68,-0.5,IF($BC67&lt;$BC68,0.5,0)),0)))</f>
        <v>0</v>
      </c>
      <c r="BX67" s="80"/>
      <c r="BY67" s="80"/>
      <c r="BZ67" s="80"/>
      <c r="CA67" s="80"/>
      <c r="CB67" s="80"/>
      <c r="CC67" s="80"/>
      <c r="CD67" s="80"/>
      <c r="CE67" s="80"/>
      <c r="CF67" s="80"/>
      <c r="CG67" s="80"/>
      <c r="CH67" s="80"/>
      <c r="CI67" s="80"/>
      <c r="CJ67" s="80"/>
      <c r="CK67" s="80"/>
      <c r="CL67" s="80"/>
      <c r="CM67" s="80"/>
      <c r="CN67" s="80"/>
      <c r="CO67" s="80"/>
      <c r="CP67" s="80"/>
      <c r="CQ67" s="80"/>
      <c r="CR67" s="80"/>
      <c r="CS67" s="80"/>
      <c r="CT67" s="80"/>
      <c r="CU67" s="80"/>
      <c r="CV67" s="80"/>
      <c r="CW67" s="38"/>
      <c r="CX67" s="38"/>
      <c r="CY67" s="38"/>
      <c r="CZ67" s="38"/>
      <c r="DA67" s="38"/>
      <c r="DB67" s="38"/>
      <c r="DC67" s="38"/>
      <c r="DD67" s="38"/>
      <c r="DE67" s="38"/>
      <c r="DF67" s="38"/>
    </row>
    <row r="68" spans="1:110" ht="9.9499999999999993" customHeight="1">
      <c r="A68" s="80"/>
      <c r="B68" s="69">
        <f>IF(H68=0,"",IF(H68='Résultats officiels'!H68,1,""))</f>
        <v>1</v>
      </c>
      <c r="C68" s="75">
        <f>IF(H68=0,"",IF(AND(H68='Résultats officiels'!H68,H!E68='Résultats officiels'!E68,'Résultats officiels'!F68=H!F68),1,""))</f>
        <v>1</v>
      </c>
      <c r="D68" s="68" t="str">
        <f>G65</f>
        <v>Sénégal</v>
      </c>
      <c r="E68" s="217">
        <v>0</v>
      </c>
      <c r="F68" s="217">
        <v>1</v>
      </c>
      <c r="G68" s="73" t="str">
        <f>D64</f>
        <v>Colombie</v>
      </c>
      <c r="H68" s="95">
        <f t="shared" si="0"/>
        <v>2</v>
      </c>
      <c r="I68" s="114">
        <f>AI68</f>
        <v>4</v>
      </c>
      <c r="J68" s="71" t="str">
        <f>INDEX(AM65:AM68,MATCH(AK68,$AL65:$AL68,0))</f>
        <v>Japon</v>
      </c>
      <c r="K68" s="115">
        <f>INDEX(AN65:AN68,MATCH(AK68,$AL65:$AL68,0))</f>
        <v>0</v>
      </c>
      <c r="L68" s="116">
        <f>INDEX(AO65:AO68,MATCH(AK68,$AL65:$AL68,0))</f>
        <v>0</v>
      </c>
      <c r="M68" s="115">
        <f>INDEX(AP65:AP68,MATCH(AK68,$AL65:$AL68,0))</f>
        <v>4</v>
      </c>
      <c r="N68" s="117">
        <f>INDEX(AQ65:AQ68,MATCH(AK68,$AL65:$AL68,0))</f>
        <v>-4</v>
      </c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80"/>
      <c r="AE68" s="80"/>
      <c r="AF68" s="1"/>
      <c r="AG68" s="1"/>
      <c r="AH68" s="1"/>
      <c r="AI68" s="62">
        <f>IF(ROUND(AK68,0)=ROUND(AK67,0),AI67,4)</f>
        <v>4</v>
      </c>
      <c r="AJ68" s="55">
        <f>ROUND(AK68,0)</f>
        <v>4</v>
      </c>
      <c r="AK68" s="43">
        <f>MAX(AL65:AL68)</f>
        <v>3.96</v>
      </c>
      <c r="AL68" s="56">
        <f>SUM(BD68:BG68)+2.48</f>
        <v>2.98</v>
      </c>
      <c r="AM68" s="57" t="str">
        <f>G65</f>
        <v>Sénégal</v>
      </c>
      <c r="AN68" s="51">
        <f>SUM(AR68:AU68)</f>
        <v>3</v>
      </c>
      <c r="AO68" s="58">
        <f>F65+E67+E68</f>
        <v>2</v>
      </c>
      <c r="AP68" s="51">
        <f>E65+F67+F68</f>
        <v>3</v>
      </c>
      <c r="AQ68" s="59">
        <f>AO68-AP68</f>
        <v>-1</v>
      </c>
      <c r="AR68" s="51">
        <f>IF(ISBLANK(E68),0,IF(AU65=3,0,IF(AU65=1,1,3)))</f>
        <v>0</v>
      </c>
      <c r="AS68" s="51">
        <f>IF(ISBLANK(E67),0,IF(AU66=3,0,IF(AU66=1,1,3)))</f>
        <v>3</v>
      </c>
      <c r="AT68" s="51">
        <f>IF(ISBLANK(F65),0,IF(AU67=3,0,IF(AU67=1,1,3)))</f>
        <v>0</v>
      </c>
      <c r="AU68" s="51" t="s">
        <v>73</v>
      </c>
      <c r="AV68" s="58" t="b">
        <f>10*(AQ65-AQ68)+AO65-AO68&lt;0</f>
        <v>0</v>
      </c>
      <c r="AW68" s="51" t="b">
        <f>10*(AQ66-AQ68)+AO66-AO68&lt;0</f>
        <v>1</v>
      </c>
      <c r="AX68" s="51" t="b">
        <f>10*(AQ67-AQ68)+AO67-AO68&lt;0</f>
        <v>0</v>
      </c>
      <c r="AY68" s="59" t="s">
        <v>73</v>
      </c>
      <c r="AZ68" s="58" t="s">
        <v>73</v>
      </c>
      <c r="BA68" s="51">
        <f>10000*(AR68+AS68)+(E67-F67+E68-F68)*100+(E67+E68)</f>
        <v>30001</v>
      </c>
      <c r="BB68" s="51">
        <f>10000*(AR68+AT68)+(E68-F68+F65-E65)*100+(E68+F65)</f>
        <v>-199</v>
      </c>
      <c r="BC68" s="59">
        <f>10000*(AS68+AT68)+(E67-F67+F65-E65)*100+(E67+F65)</f>
        <v>30002</v>
      </c>
      <c r="BD68" s="60">
        <f>-BG65</f>
        <v>0.5</v>
      </c>
      <c r="BE68" s="61">
        <f>-BG66</f>
        <v>-0.5</v>
      </c>
      <c r="BF68" s="61">
        <f>-BG67</f>
        <v>0.5</v>
      </c>
      <c r="BG68" s="59" t="s">
        <v>73</v>
      </c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8"/>
      <c r="BU68" s="51"/>
      <c r="BV68" s="51"/>
      <c r="BW68" s="59" t="s">
        <v>73</v>
      </c>
      <c r="BX68" s="80"/>
      <c r="BY68" s="80"/>
      <c r="BZ68" s="80"/>
      <c r="CA68" s="80"/>
      <c r="CB68" s="80"/>
      <c r="CC68" s="80"/>
      <c r="CD68" s="80"/>
      <c r="CE68" s="80"/>
      <c r="CF68" s="80"/>
      <c r="CG68" s="80"/>
      <c r="CH68" s="80"/>
      <c r="CI68" s="80"/>
      <c r="CJ68" s="80"/>
      <c r="CK68" s="80"/>
      <c r="CL68" s="80"/>
      <c r="CM68" s="80"/>
      <c r="CN68" s="80"/>
      <c r="CO68" s="80"/>
      <c r="CP68" s="80"/>
      <c r="CQ68" s="80"/>
      <c r="CR68" s="80"/>
      <c r="CS68" s="80"/>
      <c r="CT68" s="80"/>
      <c r="CU68" s="80"/>
      <c r="CV68" s="80"/>
      <c r="CW68" s="38"/>
      <c r="CX68" s="38"/>
      <c r="CY68" s="38"/>
      <c r="CZ68" s="38"/>
      <c r="DA68" s="38"/>
      <c r="DB68" s="38"/>
      <c r="DC68" s="38"/>
      <c r="DD68" s="38"/>
      <c r="DE68" s="38"/>
      <c r="DF68" s="38"/>
    </row>
    <row r="69" spans="1:110" ht="9.9499999999999993" customHeight="1">
      <c r="A69" s="80"/>
      <c r="B69" s="69">
        <f>IF(H69=0,"",IF(H69='Résultats officiels'!H69,1,""))</f>
        <v>1</v>
      </c>
      <c r="C69" s="75" t="str">
        <f>IF(H69=0,"",IF(AND(H69='Résultats officiels'!H69,H!E69='Résultats officiels'!E69,'Résultats officiels'!F69=H!F69),1,""))</f>
        <v/>
      </c>
      <c r="D69" s="71" t="str">
        <f>G64</f>
        <v>Japon</v>
      </c>
      <c r="E69" s="217">
        <v>0</v>
      </c>
      <c r="F69" s="217">
        <v>2</v>
      </c>
      <c r="G69" s="74" t="str">
        <f>D65</f>
        <v>Pologne</v>
      </c>
      <c r="H69" s="95">
        <f t="shared" si="0"/>
        <v>2</v>
      </c>
      <c r="I69" s="118"/>
      <c r="J69" s="119" t="str">
        <f>IF(OR(I67&lt;3,I66&lt;2),"TIRAGE AU SORT !!!"," ")</f>
        <v xml:space="preserve"> </v>
      </c>
      <c r="K69" s="171"/>
      <c r="L69" s="171"/>
      <c r="M69" s="171"/>
      <c r="N69" s="171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80"/>
      <c r="AE69" s="80"/>
      <c r="AF69" s="1"/>
      <c r="AG69" s="1"/>
      <c r="AH69" s="1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80"/>
      <c r="BY69" s="80"/>
      <c r="BZ69" s="80"/>
      <c r="CA69" s="80"/>
      <c r="CB69" s="80"/>
      <c r="CC69" s="80"/>
      <c r="CD69" s="80"/>
      <c r="CE69" s="80"/>
      <c r="CF69" s="80"/>
      <c r="CG69" s="80"/>
      <c r="CH69" s="80"/>
      <c r="CI69" s="80"/>
      <c r="CJ69" s="80"/>
      <c r="CK69" s="80"/>
      <c r="CL69" s="80"/>
      <c r="CM69" s="80"/>
      <c r="CN69" s="80"/>
      <c r="CO69" s="80"/>
      <c r="CP69" s="80"/>
      <c r="CQ69" s="80"/>
      <c r="CR69" s="80"/>
      <c r="CS69" s="80"/>
      <c r="CT69" s="80"/>
      <c r="CU69" s="80"/>
      <c r="CV69" s="80"/>
      <c r="CW69" s="38"/>
      <c r="CX69" s="38"/>
      <c r="CY69" s="38"/>
      <c r="CZ69" s="38"/>
      <c r="DA69" s="38"/>
      <c r="DB69" s="38"/>
      <c r="DC69" s="38"/>
      <c r="DD69" s="38"/>
      <c r="DE69" s="38"/>
      <c r="DF69" s="38"/>
    </row>
    <row r="70" spans="1:110">
      <c r="A70" s="80"/>
      <c r="B70" s="76"/>
      <c r="C70" s="77"/>
      <c r="D70" s="145"/>
      <c r="E70" s="78"/>
      <c r="F70" s="78"/>
      <c r="G70" s="146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1"/>
      <c r="AG70" s="1"/>
      <c r="AH70" s="1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80"/>
      <c r="BY70" s="80"/>
      <c r="BZ70" s="80"/>
      <c r="CA70" s="80"/>
      <c r="CB70" s="80"/>
      <c r="CC70" s="80"/>
      <c r="CD70" s="80"/>
      <c r="CE70" s="80"/>
      <c r="CF70" s="80"/>
      <c r="CG70" s="80"/>
      <c r="CH70" s="80"/>
      <c r="CI70" s="80"/>
      <c r="CJ70" s="80"/>
      <c r="CK70" s="80"/>
      <c r="CL70" s="80"/>
      <c r="CM70" s="80"/>
      <c r="CN70" s="80"/>
      <c r="CO70" s="80"/>
      <c r="CP70" s="80"/>
      <c r="CQ70" s="80"/>
      <c r="CR70" s="80"/>
      <c r="CS70" s="80"/>
      <c r="CT70" s="80"/>
      <c r="CU70" s="80"/>
      <c r="CV70" s="80"/>
      <c r="CW70" s="38"/>
      <c r="CX70" s="38"/>
      <c r="CY70" s="38"/>
      <c r="CZ70" s="38"/>
      <c r="DA70" s="38"/>
      <c r="DB70" s="38"/>
      <c r="DC70" s="38"/>
      <c r="DD70" s="38"/>
      <c r="DE70" s="38"/>
      <c r="DF70" s="38"/>
    </row>
    <row r="71" spans="1:110">
      <c r="A71" s="80"/>
      <c r="B71" s="76"/>
      <c r="C71" s="77"/>
      <c r="D71" s="76"/>
      <c r="E71" s="78"/>
      <c r="F71" s="78"/>
      <c r="G71" s="79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1"/>
      <c r="AG71" s="1"/>
      <c r="AH71" s="1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38"/>
      <c r="CX71" s="38"/>
      <c r="CY71" s="38"/>
      <c r="CZ71" s="38"/>
      <c r="DA71" s="38"/>
      <c r="DB71" s="38"/>
      <c r="DC71" s="38"/>
      <c r="DD71" s="38"/>
      <c r="DE71" s="38"/>
      <c r="DF71" s="38"/>
    </row>
    <row r="72" spans="1:110">
      <c r="A72" s="80"/>
      <c r="B72" s="76"/>
      <c r="C72" s="77"/>
      <c r="D72" s="76"/>
      <c r="E72" s="78"/>
      <c r="F72" s="78"/>
      <c r="G72" s="79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1"/>
      <c r="AG72" s="1"/>
      <c r="AH72" s="1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80"/>
      <c r="BY72" s="80"/>
      <c r="BZ72" s="80"/>
      <c r="CA72" s="80"/>
      <c r="CB72" s="80"/>
      <c r="CC72" s="80"/>
      <c r="CD72" s="80"/>
      <c r="CE72" s="80"/>
      <c r="CF72" s="80"/>
      <c r="CG72" s="80"/>
      <c r="CH72" s="80"/>
      <c r="CI72" s="80"/>
      <c r="CJ72" s="80"/>
      <c r="CK72" s="80"/>
      <c r="CL72" s="80"/>
      <c r="CM72" s="80"/>
      <c r="CN72" s="80"/>
      <c r="CO72" s="80"/>
      <c r="CP72" s="80"/>
      <c r="CQ72" s="80"/>
      <c r="CR72" s="80"/>
      <c r="CS72" s="80"/>
      <c r="CT72" s="80"/>
      <c r="CU72" s="80"/>
      <c r="CV72" s="80"/>
      <c r="CW72" s="38"/>
      <c r="CX72" s="38"/>
      <c r="CY72" s="38"/>
      <c r="CZ72" s="38"/>
      <c r="DA72" s="38"/>
      <c r="DB72" s="38"/>
      <c r="DC72" s="38"/>
      <c r="DD72" s="38"/>
      <c r="DE72" s="38"/>
      <c r="DF72" s="38"/>
    </row>
    <row r="73" spans="1:110">
      <c r="A73" s="80"/>
      <c r="B73" s="76"/>
      <c r="C73" s="77"/>
      <c r="D73" s="76"/>
      <c r="E73" s="78"/>
      <c r="F73" s="78"/>
      <c r="G73" s="79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1"/>
      <c r="AG73" s="1"/>
      <c r="AH73" s="1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80"/>
      <c r="BY73" s="80"/>
      <c r="BZ73" s="80"/>
      <c r="CA73" s="80"/>
      <c r="CB73" s="80"/>
      <c r="CC73" s="80"/>
      <c r="CD73" s="80"/>
      <c r="CE73" s="80"/>
      <c r="CF73" s="80"/>
      <c r="CG73" s="80"/>
      <c r="CH73" s="80"/>
      <c r="CI73" s="80"/>
      <c r="CJ73" s="80"/>
      <c r="CK73" s="80"/>
      <c r="CL73" s="80"/>
      <c r="CM73" s="80"/>
      <c r="CN73" s="80"/>
      <c r="CO73" s="80"/>
      <c r="CP73" s="80"/>
      <c r="CQ73" s="80"/>
      <c r="CR73" s="80"/>
      <c r="CS73" s="80"/>
      <c r="CT73" s="80"/>
      <c r="CU73" s="80"/>
      <c r="CV73" s="80"/>
      <c r="CW73" s="38"/>
      <c r="CX73" s="38"/>
      <c r="CY73" s="38"/>
      <c r="CZ73" s="38"/>
      <c r="DA73" s="38"/>
      <c r="DB73" s="38"/>
      <c r="DC73" s="38"/>
      <c r="DD73" s="38"/>
      <c r="DE73" s="38"/>
      <c r="DF73" s="38"/>
    </row>
    <row r="74" spans="1:110">
      <c r="A74" s="80"/>
      <c r="B74" s="76"/>
      <c r="C74" s="77"/>
      <c r="D74" s="76"/>
      <c r="E74" s="78"/>
      <c r="F74" s="78"/>
      <c r="G74" s="79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1"/>
      <c r="AG74" s="1"/>
      <c r="AH74" s="1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80"/>
      <c r="BY74" s="80"/>
      <c r="BZ74" s="80"/>
      <c r="CA74" s="80"/>
      <c r="CB74" s="80"/>
      <c r="CC74" s="80"/>
      <c r="CD74" s="80"/>
      <c r="CE74" s="80"/>
      <c r="CF74" s="80"/>
      <c r="CG74" s="80"/>
      <c r="CH74" s="80"/>
      <c r="CI74" s="80"/>
      <c r="CJ74" s="80"/>
      <c r="CK74" s="80"/>
      <c r="CL74" s="80"/>
      <c r="CM74" s="80"/>
      <c r="CN74" s="80"/>
      <c r="CO74" s="80"/>
      <c r="CP74" s="80"/>
      <c r="CQ74" s="80"/>
      <c r="CR74" s="80"/>
      <c r="CS74" s="80"/>
      <c r="CT74" s="80"/>
      <c r="CU74" s="80"/>
      <c r="CV74" s="80"/>
      <c r="CW74" s="38"/>
      <c r="CX74" s="38"/>
      <c r="CY74" s="38"/>
      <c r="CZ74" s="38"/>
      <c r="DA74" s="38"/>
      <c r="DB74" s="38"/>
      <c r="DC74" s="38"/>
      <c r="DD74" s="38"/>
      <c r="DE74" s="38"/>
      <c r="DF74" s="38"/>
    </row>
    <row r="75" spans="1:110">
      <c r="A75" s="80"/>
      <c r="B75" s="76"/>
      <c r="C75" s="77"/>
      <c r="D75" s="76"/>
      <c r="E75" s="78"/>
      <c r="F75" s="78"/>
      <c r="G75" s="79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1"/>
      <c r="AG75" s="1"/>
      <c r="AH75" s="1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80"/>
      <c r="BY75" s="80"/>
      <c r="BZ75" s="80"/>
      <c r="CA75" s="80"/>
      <c r="CB75" s="80"/>
      <c r="CC75" s="80"/>
      <c r="CD75" s="80"/>
      <c r="CE75" s="80"/>
      <c r="CF75" s="80"/>
      <c r="CG75" s="80"/>
      <c r="CH75" s="80"/>
      <c r="CI75" s="80"/>
      <c r="CJ75" s="80"/>
      <c r="CK75" s="80"/>
      <c r="CL75" s="80"/>
      <c r="CM75" s="80"/>
      <c r="CN75" s="80"/>
      <c r="CO75" s="80"/>
      <c r="CP75" s="80"/>
      <c r="CQ75" s="80"/>
      <c r="CR75" s="80"/>
      <c r="CS75" s="80"/>
      <c r="CT75" s="80"/>
      <c r="CU75" s="80"/>
      <c r="CV75" s="80"/>
      <c r="CW75" s="38"/>
      <c r="CX75" s="38"/>
      <c r="CY75" s="38"/>
      <c r="CZ75" s="38"/>
      <c r="DA75" s="38"/>
      <c r="DB75" s="38"/>
      <c r="DC75" s="38"/>
      <c r="DD75" s="38"/>
      <c r="DE75" s="38"/>
      <c r="DF75" s="38"/>
    </row>
    <row r="76" spans="1:110">
      <c r="A76" s="80"/>
      <c r="B76" s="76"/>
      <c r="C76" s="77"/>
      <c r="D76" s="76"/>
      <c r="E76" s="78"/>
      <c r="F76" s="78"/>
      <c r="G76" s="79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1"/>
      <c r="AG76" s="1"/>
      <c r="AH76" s="1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80"/>
      <c r="BY76" s="80"/>
      <c r="BZ76" s="80"/>
      <c r="CA76" s="80"/>
      <c r="CB76" s="80"/>
      <c r="CC76" s="80"/>
      <c r="CD76" s="80"/>
      <c r="CE76" s="80"/>
      <c r="CF76" s="80"/>
      <c r="CG76" s="80"/>
      <c r="CH76" s="80"/>
      <c r="CI76" s="80"/>
      <c r="CJ76" s="80"/>
      <c r="CK76" s="80"/>
      <c r="CL76" s="80"/>
      <c r="CM76" s="80"/>
      <c r="CN76" s="80"/>
      <c r="CO76" s="80"/>
      <c r="CP76" s="80"/>
      <c r="CQ76" s="80"/>
      <c r="CR76" s="80"/>
      <c r="CS76" s="80"/>
      <c r="CT76" s="80"/>
      <c r="CU76" s="80"/>
      <c r="CV76" s="80"/>
      <c r="CW76" s="38"/>
      <c r="CX76" s="38"/>
      <c r="CY76" s="38"/>
      <c r="CZ76" s="38"/>
      <c r="DA76" s="38"/>
      <c r="DB76" s="38"/>
      <c r="DC76" s="38"/>
      <c r="DD76" s="38"/>
      <c r="DE76" s="38"/>
      <c r="DF76" s="38"/>
    </row>
    <row r="77" spans="1:110">
      <c r="A77" s="80"/>
      <c r="B77" s="76"/>
      <c r="C77" s="77"/>
      <c r="D77" s="76"/>
      <c r="E77" s="78"/>
      <c r="F77" s="78"/>
      <c r="G77" s="79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1"/>
      <c r="AG77" s="1"/>
      <c r="AH77" s="1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80"/>
      <c r="BY77" s="80"/>
      <c r="BZ77" s="80"/>
      <c r="CA77" s="80"/>
      <c r="CB77" s="80"/>
      <c r="CC77" s="80"/>
      <c r="CD77" s="80"/>
      <c r="CE77" s="80"/>
      <c r="CF77" s="80"/>
      <c r="CG77" s="80"/>
      <c r="CH77" s="80"/>
      <c r="CI77" s="80"/>
      <c r="CJ77" s="80"/>
      <c r="CK77" s="80"/>
      <c r="CL77" s="80"/>
      <c r="CM77" s="80"/>
      <c r="CN77" s="80"/>
      <c r="CO77" s="80"/>
      <c r="CP77" s="80"/>
      <c r="CQ77" s="80"/>
      <c r="CR77" s="80"/>
      <c r="CS77" s="80"/>
      <c r="CT77" s="80"/>
      <c r="CU77" s="80"/>
      <c r="CV77" s="80"/>
      <c r="CW77" s="38"/>
      <c r="CX77" s="38"/>
      <c r="CY77" s="38"/>
      <c r="CZ77" s="38"/>
      <c r="DA77" s="38"/>
      <c r="DB77" s="38"/>
      <c r="DC77" s="38"/>
      <c r="DD77" s="38"/>
      <c r="DE77" s="38"/>
      <c r="DF77" s="38"/>
    </row>
    <row r="78" spans="1:110">
      <c r="A78" s="80"/>
      <c r="B78" s="76"/>
      <c r="C78" s="77"/>
      <c r="D78" s="76"/>
      <c r="E78" s="78"/>
      <c r="F78" s="78"/>
      <c r="G78" s="79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1"/>
      <c r="AG78" s="1"/>
      <c r="AH78" s="1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38"/>
      <c r="CX78" s="38"/>
      <c r="CY78" s="38"/>
      <c r="CZ78" s="38"/>
      <c r="DA78" s="38"/>
      <c r="DB78" s="38"/>
      <c r="DC78" s="38"/>
      <c r="DD78" s="38"/>
      <c r="DE78" s="38"/>
      <c r="DF78" s="38"/>
    </row>
    <row r="79" spans="1:110">
      <c r="A79" s="80"/>
      <c r="B79" s="76"/>
      <c r="C79" s="77"/>
      <c r="D79" s="76"/>
      <c r="E79" s="78"/>
      <c r="F79" s="78"/>
      <c r="G79" s="79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1"/>
      <c r="AG79" s="1"/>
      <c r="AH79" s="1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80"/>
      <c r="BY79" s="80"/>
      <c r="BZ79" s="80"/>
      <c r="CA79" s="80"/>
      <c r="CB79" s="80"/>
      <c r="CC79" s="80"/>
      <c r="CD79" s="80"/>
      <c r="CE79" s="80"/>
      <c r="CF79" s="80"/>
      <c r="CG79" s="80"/>
      <c r="CH79" s="80"/>
      <c r="CI79" s="80"/>
      <c r="CJ79" s="80"/>
      <c r="CK79" s="80"/>
      <c r="CL79" s="80"/>
      <c r="CM79" s="80"/>
      <c r="CN79" s="80"/>
      <c r="CO79" s="80"/>
      <c r="CP79" s="80"/>
      <c r="CQ79" s="80"/>
      <c r="CR79" s="80"/>
      <c r="CS79" s="80"/>
      <c r="CT79" s="80"/>
      <c r="CU79" s="80"/>
      <c r="CV79" s="80"/>
      <c r="CW79" s="38"/>
      <c r="CX79" s="38"/>
      <c r="CY79" s="38"/>
      <c r="CZ79" s="38"/>
      <c r="DA79" s="38"/>
      <c r="DB79" s="38"/>
      <c r="DC79" s="38"/>
      <c r="DD79" s="38"/>
      <c r="DE79" s="38"/>
      <c r="DF79" s="38"/>
    </row>
    <row r="80" spans="1:110">
      <c r="A80" s="80"/>
      <c r="B80" s="76"/>
      <c r="C80" s="77"/>
      <c r="D80" s="76"/>
      <c r="E80" s="78"/>
      <c r="F80" s="78"/>
      <c r="G80" s="79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1"/>
      <c r="AG80" s="1"/>
      <c r="AH80" s="1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80"/>
      <c r="BY80" s="80"/>
      <c r="BZ80" s="80"/>
      <c r="CA80" s="80"/>
      <c r="CB80" s="80"/>
      <c r="CC80" s="80"/>
      <c r="CD80" s="80"/>
      <c r="CE80" s="80"/>
      <c r="CF80" s="80"/>
      <c r="CG80" s="80"/>
      <c r="CH80" s="80"/>
      <c r="CI80" s="80"/>
      <c r="CJ80" s="80"/>
      <c r="CK80" s="80"/>
      <c r="CL80" s="80"/>
      <c r="CM80" s="80"/>
      <c r="CN80" s="80"/>
      <c r="CO80" s="80"/>
      <c r="CP80" s="80"/>
      <c r="CQ80" s="80"/>
      <c r="CR80" s="80"/>
      <c r="CS80" s="80"/>
      <c r="CT80" s="80"/>
      <c r="CU80" s="80"/>
      <c r="CV80" s="80"/>
      <c r="CW80" s="38"/>
      <c r="CX80" s="38"/>
      <c r="CY80" s="38"/>
      <c r="CZ80" s="38"/>
      <c r="DA80" s="38"/>
      <c r="DB80" s="38"/>
      <c r="DC80" s="38"/>
      <c r="DD80" s="38"/>
      <c r="DE80" s="38"/>
      <c r="DF80" s="38"/>
    </row>
    <row r="81" spans="1:110">
      <c r="A81" s="80"/>
      <c r="B81" s="76"/>
      <c r="C81" s="77"/>
      <c r="D81" s="76"/>
      <c r="E81" s="78"/>
      <c r="F81" s="78"/>
      <c r="G81" s="79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1"/>
      <c r="AG81" s="1"/>
      <c r="AH81" s="1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80"/>
      <c r="BY81" s="80"/>
      <c r="BZ81" s="80"/>
      <c r="CA81" s="80"/>
      <c r="CB81" s="80"/>
      <c r="CC81" s="80"/>
      <c r="CD81" s="80"/>
      <c r="CE81" s="80"/>
      <c r="CF81" s="80"/>
      <c r="CG81" s="80"/>
      <c r="CH81" s="80"/>
      <c r="CI81" s="80"/>
      <c r="CJ81" s="80"/>
      <c r="CK81" s="80"/>
      <c r="CL81" s="80"/>
      <c r="CM81" s="80"/>
      <c r="CN81" s="80"/>
      <c r="CO81" s="80"/>
      <c r="CP81" s="80"/>
      <c r="CQ81" s="80"/>
      <c r="CR81" s="80"/>
      <c r="CS81" s="80"/>
      <c r="CT81" s="80"/>
      <c r="CU81" s="80"/>
      <c r="CV81" s="80"/>
      <c r="CW81" s="38"/>
      <c r="CX81" s="38"/>
      <c r="CY81" s="38"/>
      <c r="CZ81" s="38"/>
      <c r="DA81" s="38"/>
      <c r="DB81" s="38"/>
      <c r="DC81" s="38"/>
      <c r="DD81" s="38"/>
      <c r="DE81" s="38"/>
      <c r="DF81" s="38"/>
    </row>
    <row r="82" spans="1:110">
      <c r="A82" s="80"/>
      <c r="B82" s="76"/>
      <c r="C82" s="77"/>
      <c r="D82" s="76"/>
      <c r="E82" s="78"/>
      <c r="F82" s="78"/>
      <c r="G82" s="79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1"/>
      <c r="AG82" s="1"/>
      <c r="AH82" s="1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80"/>
      <c r="BY82" s="80"/>
      <c r="BZ82" s="80"/>
      <c r="CA82" s="80"/>
      <c r="CB82" s="80"/>
      <c r="CC82" s="80"/>
      <c r="CD82" s="80"/>
      <c r="CE82" s="80"/>
      <c r="CF82" s="80"/>
      <c r="CG82" s="80"/>
      <c r="CH82" s="80"/>
      <c r="CI82" s="80"/>
      <c r="CJ82" s="80"/>
      <c r="CK82" s="80"/>
      <c r="CL82" s="80"/>
      <c r="CM82" s="80"/>
      <c r="CN82" s="80"/>
      <c r="CO82" s="80"/>
      <c r="CP82" s="80"/>
      <c r="CQ82" s="80"/>
      <c r="CR82" s="80"/>
      <c r="CS82" s="80"/>
      <c r="CT82" s="80"/>
      <c r="CU82" s="80"/>
      <c r="CV82" s="80"/>
      <c r="CW82" s="38"/>
      <c r="CX82" s="38"/>
      <c r="CY82" s="38"/>
      <c r="CZ82" s="38"/>
      <c r="DA82" s="38"/>
      <c r="DB82" s="38"/>
      <c r="DC82" s="38"/>
      <c r="DD82" s="38"/>
      <c r="DE82" s="38"/>
      <c r="DF82" s="38"/>
    </row>
    <row r="83" spans="1:110">
      <c r="A83" s="80"/>
      <c r="B83" s="76"/>
      <c r="C83" s="77"/>
      <c r="D83" s="76"/>
      <c r="E83" s="78"/>
      <c r="F83" s="78"/>
      <c r="G83" s="79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1"/>
      <c r="AG83" s="1"/>
      <c r="AH83" s="1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38"/>
      <c r="CX83" s="38"/>
      <c r="CY83" s="38"/>
      <c r="CZ83" s="38"/>
      <c r="DA83" s="38"/>
      <c r="DB83" s="38"/>
      <c r="DC83" s="38"/>
      <c r="DD83" s="38"/>
      <c r="DE83" s="38"/>
      <c r="DF83" s="38"/>
    </row>
    <row r="84" spans="1:110">
      <c r="A84" s="80"/>
      <c r="B84" s="76"/>
      <c r="C84" s="77"/>
      <c r="D84" s="76"/>
      <c r="E84" s="78"/>
      <c r="F84" s="78"/>
      <c r="G84" s="79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1"/>
      <c r="AG84" s="1"/>
      <c r="AH84" s="1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38"/>
      <c r="CX84" s="38"/>
      <c r="CY84" s="38"/>
      <c r="CZ84" s="38"/>
      <c r="DA84" s="38"/>
      <c r="DB84" s="38"/>
      <c r="DC84" s="38"/>
      <c r="DD84" s="38"/>
      <c r="DE84" s="38"/>
      <c r="DF84" s="38"/>
    </row>
    <row r="85" spans="1:110">
      <c r="A85" s="80"/>
      <c r="B85" s="76"/>
      <c r="C85" s="77"/>
      <c r="D85" s="76"/>
      <c r="E85" s="78"/>
      <c r="F85" s="78"/>
      <c r="G85" s="79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1"/>
      <c r="AG85" s="1"/>
      <c r="AH85" s="1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80"/>
      <c r="BY85" s="80"/>
      <c r="BZ85" s="80"/>
      <c r="CA85" s="80"/>
      <c r="CB85" s="80"/>
      <c r="CC85" s="80"/>
      <c r="CD85" s="80"/>
      <c r="CE85" s="80"/>
      <c r="CF85" s="80"/>
      <c r="CG85" s="80"/>
      <c r="CH85" s="80"/>
      <c r="CI85" s="80"/>
      <c r="CJ85" s="80"/>
      <c r="CK85" s="80"/>
      <c r="CL85" s="80"/>
      <c r="CM85" s="80"/>
      <c r="CN85" s="80"/>
      <c r="CO85" s="80"/>
      <c r="CP85" s="80"/>
      <c r="CQ85" s="80"/>
      <c r="CR85" s="80"/>
      <c r="CS85" s="80"/>
      <c r="CT85" s="80"/>
      <c r="CU85" s="80"/>
      <c r="CV85" s="80"/>
      <c r="CW85" s="38"/>
      <c r="CX85" s="38"/>
      <c r="CY85" s="38"/>
      <c r="CZ85" s="38"/>
      <c r="DA85" s="38"/>
      <c r="DB85" s="38"/>
      <c r="DC85" s="38"/>
      <c r="DD85" s="38"/>
      <c r="DE85" s="38"/>
      <c r="DF85" s="38"/>
    </row>
    <row r="86" spans="1:110">
      <c r="A86" s="80"/>
      <c r="B86" s="76"/>
      <c r="C86" s="77"/>
      <c r="D86" s="76"/>
      <c r="E86" s="78"/>
      <c r="F86" s="78"/>
      <c r="G86" s="79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1"/>
      <c r="AG86" s="1"/>
      <c r="AH86" s="1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80"/>
      <c r="BY86" s="80"/>
      <c r="BZ86" s="80"/>
      <c r="CA86" s="80"/>
      <c r="CB86" s="80"/>
      <c r="CC86" s="80"/>
      <c r="CD86" s="80"/>
      <c r="CE86" s="80"/>
      <c r="CF86" s="80"/>
      <c r="CG86" s="80"/>
      <c r="CH86" s="80"/>
      <c r="CI86" s="80"/>
      <c r="CJ86" s="80"/>
      <c r="CK86" s="80"/>
      <c r="CL86" s="80"/>
      <c r="CM86" s="80"/>
      <c r="CN86" s="80"/>
      <c r="CO86" s="80"/>
      <c r="CP86" s="80"/>
      <c r="CQ86" s="80"/>
      <c r="CR86" s="80"/>
      <c r="CS86" s="80"/>
      <c r="CT86" s="80"/>
      <c r="CU86" s="80"/>
      <c r="CV86" s="80"/>
      <c r="CW86" s="38"/>
      <c r="CX86" s="38"/>
      <c r="CY86" s="38"/>
      <c r="CZ86" s="38"/>
      <c r="DA86" s="38"/>
      <c r="DB86" s="38"/>
      <c r="DC86" s="38"/>
      <c r="DD86" s="38"/>
      <c r="DE86" s="38"/>
      <c r="DF86" s="38"/>
    </row>
    <row r="87" spans="1:110">
      <c r="A87" s="80"/>
      <c r="B87" s="76"/>
      <c r="C87" s="77"/>
      <c r="D87" s="76"/>
      <c r="E87" s="78"/>
      <c r="F87" s="78"/>
      <c r="G87" s="79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1"/>
      <c r="AG87" s="1"/>
      <c r="AH87" s="1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38"/>
      <c r="CX87" s="38"/>
      <c r="CY87" s="38"/>
      <c r="CZ87" s="38"/>
      <c r="DA87" s="38"/>
      <c r="DB87" s="38"/>
      <c r="DC87" s="38"/>
      <c r="DD87" s="38"/>
      <c r="DE87" s="38"/>
      <c r="DF87" s="38"/>
    </row>
    <row r="88" spans="1:110">
      <c r="A88" s="80"/>
      <c r="B88" s="76"/>
      <c r="C88" s="77"/>
      <c r="D88" s="76"/>
      <c r="E88" s="78"/>
      <c r="F88" s="78"/>
      <c r="G88" s="79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1"/>
      <c r="AG88" s="1"/>
      <c r="AH88" s="1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38"/>
      <c r="CX88" s="38"/>
      <c r="CY88" s="38"/>
      <c r="CZ88" s="38"/>
      <c r="DA88" s="38"/>
      <c r="DB88" s="38"/>
      <c r="DC88" s="38"/>
      <c r="DD88" s="38"/>
      <c r="DE88" s="38"/>
      <c r="DF88" s="38"/>
    </row>
    <row r="89" spans="1:110">
      <c r="A89" s="80"/>
      <c r="B89" s="76"/>
      <c r="C89" s="77"/>
      <c r="D89" s="76"/>
      <c r="E89" s="78"/>
      <c r="F89" s="78"/>
      <c r="G89" s="79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1"/>
      <c r="AG89" s="1"/>
      <c r="AH89" s="1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80"/>
      <c r="BY89" s="80"/>
      <c r="BZ89" s="80"/>
      <c r="CA89" s="80"/>
      <c r="CB89" s="80"/>
      <c r="CC89" s="80"/>
      <c r="CD89" s="80"/>
      <c r="CE89" s="80"/>
      <c r="CF89" s="80"/>
      <c r="CG89" s="80"/>
      <c r="CH89" s="80"/>
      <c r="CI89" s="80"/>
      <c r="CJ89" s="80"/>
      <c r="CK89" s="80"/>
      <c r="CL89" s="80"/>
      <c r="CM89" s="80"/>
      <c r="CN89" s="80"/>
      <c r="CO89" s="80"/>
      <c r="CP89" s="80"/>
      <c r="CQ89" s="80"/>
      <c r="CR89" s="80"/>
      <c r="CS89" s="80"/>
      <c r="CT89" s="80"/>
      <c r="CU89" s="80"/>
      <c r="CV89" s="80"/>
      <c r="CW89" s="38"/>
      <c r="CX89" s="38"/>
      <c r="CY89" s="38"/>
      <c r="CZ89" s="38"/>
      <c r="DA89" s="38"/>
      <c r="DB89" s="38"/>
      <c r="DC89" s="38"/>
      <c r="DD89" s="38"/>
      <c r="DE89" s="38"/>
      <c r="DF89" s="38"/>
    </row>
    <row r="90" spans="1:110">
      <c r="A90" s="80"/>
      <c r="B90" s="76"/>
      <c r="C90" s="77"/>
      <c r="D90" s="76"/>
      <c r="E90" s="78"/>
      <c r="F90" s="78"/>
      <c r="G90" s="79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80"/>
      <c r="BY90" s="80"/>
      <c r="BZ90" s="80"/>
      <c r="CA90" s="80"/>
      <c r="CB90" s="80"/>
      <c r="CC90" s="80"/>
      <c r="CD90" s="80"/>
      <c r="CE90" s="80"/>
      <c r="CF90" s="80"/>
      <c r="CG90" s="80"/>
      <c r="CH90" s="80"/>
      <c r="CI90" s="80"/>
      <c r="CJ90" s="80"/>
      <c r="CK90" s="80"/>
      <c r="CL90" s="80"/>
      <c r="CM90" s="80"/>
      <c r="CN90" s="80"/>
      <c r="CO90" s="80"/>
      <c r="CP90" s="80"/>
      <c r="CQ90" s="80"/>
      <c r="CR90" s="80"/>
      <c r="CS90" s="80"/>
      <c r="CT90" s="80"/>
      <c r="CU90" s="80"/>
      <c r="CV90" s="80"/>
      <c r="CW90" s="38"/>
      <c r="CX90" s="38"/>
      <c r="CY90" s="38"/>
      <c r="CZ90" s="38"/>
      <c r="DA90" s="38"/>
      <c r="DB90" s="38"/>
      <c r="DC90" s="38"/>
      <c r="DD90" s="38"/>
      <c r="DE90" s="38"/>
      <c r="DF90" s="38"/>
    </row>
    <row r="91" spans="1:110">
      <c r="A91" s="80"/>
      <c r="B91" s="76"/>
      <c r="C91" s="77"/>
      <c r="D91" s="76"/>
      <c r="E91" s="78"/>
      <c r="F91" s="78"/>
      <c r="G91" s="79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80"/>
      <c r="BY91" s="80"/>
      <c r="BZ91" s="80"/>
      <c r="CA91" s="80"/>
      <c r="CB91" s="80"/>
      <c r="CC91" s="80"/>
      <c r="CD91" s="80"/>
      <c r="CE91" s="80"/>
      <c r="CF91" s="80"/>
      <c r="CG91" s="80"/>
      <c r="CH91" s="80"/>
      <c r="CI91" s="80"/>
      <c r="CJ91" s="80"/>
      <c r="CK91" s="80"/>
      <c r="CL91" s="80"/>
      <c r="CM91" s="80"/>
      <c r="CN91" s="80"/>
      <c r="CO91" s="80"/>
      <c r="CP91" s="80"/>
      <c r="CQ91" s="80"/>
      <c r="CR91" s="80"/>
      <c r="CS91" s="80"/>
      <c r="CT91" s="80"/>
      <c r="CU91" s="80"/>
      <c r="CV91" s="80"/>
      <c r="CW91" s="38"/>
      <c r="CX91" s="38"/>
      <c r="CY91" s="38"/>
      <c r="CZ91" s="38"/>
      <c r="DA91" s="38"/>
      <c r="DB91" s="38"/>
      <c r="DC91" s="38"/>
      <c r="DD91" s="38"/>
      <c r="DE91" s="38"/>
      <c r="DF91" s="38"/>
    </row>
    <row r="92" spans="1:110">
      <c r="A92" s="80"/>
      <c r="B92" s="76"/>
      <c r="C92" s="77"/>
      <c r="D92" s="76"/>
      <c r="E92" s="78"/>
      <c r="F92" s="78"/>
      <c r="G92" s="79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80"/>
      <c r="BY92" s="80"/>
      <c r="BZ92" s="80"/>
      <c r="CA92" s="80"/>
      <c r="CB92" s="80"/>
      <c r="CC92" s="80"/>
      <c r="CD92" s="80"/>
      <c r="CE92" s="80"/>
      <c r="CF92" s="80"/>
      <c r="CG92" s="80"/>
      <c r="CH92" s="80"/>
      <c r="CI92" s="80"/>
      <c r="CJ92" s="80"/>
      <c r="CK92" s="80"/>
      <c r="CL92" s="80"/>
      <c r="CM92" s="80"/>
      <c r="CN92" s="80"/>
      <c r="CO92" s="80"/>
      <c r="CP92" s="80"/>
      <c r="CQ92" s="80"/>
      <c r="CR92" s="80"/>
      <c r="CS92" s="80"/>
      <c r="CT92" s="80"/>
      <c r="CU92" s="80"/>
      <c r="CV92" s="80"/>
      <c r="CW92" s="38"/>
      <c r="CX92" s="38"/>
      <c r="CY92" s="38"/>
      <c r="CZ92" s="38"/>
      <c r="DA92" s="38"/>
      <c r="DB92" s="38"/>
      <c r="DC92" s="38"/>
      <c r="DD92" s="38"/>
      <c r="DE92" s="38"/>
      <c r="DF92" s="38"/>
    </row>
    <row r="93" spans="1:110">
      <c r="A93" s="80"/>
      <c r="B93" s="76"/>
      <c r="C93" s="77"/>
      <c r="D93" s="76"/>
      <c r="E93" s="78"/>
      <c r="F93" s="78"/>
      <c r="G93" s="79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80"/>
      <c r="BY93" s="80"/>
      <c r="BZ93" s="80"/>
      <c r="CA93" s="80"/>
      <c r="CB93" s="80"/>
      <c r="CC93" s="80"/>
      <c r="CD93" s="80"/>
      <c r="CE93" s="80"/>
      <c r="CF93" s="80"/>
      <c r="CG93" s="80"/>
      <c r="CH93" s="80"/>
      <c r="CI93" s="80"/>
      <c r="CJ93" s="80"/>
      <c r="CK93" s="80"/>
      <c r="CL93" s="80"/>
      <c r="CM93" s="80"/>
      <c r="CN93" s="80"/>
      <c r="CO93" s="80"/>
      <c r="CP93" s="80"/>
      <c r="CQ93" s="80"/>
      <c r="CR93" s="80"/>
      <c r="CS93" s="80"/>
      <c r="CT93" s="80"/>
      <c r="CU93" s="80"/>
      <c r="CV93" s="80"/>
      <c r="CW93" s="38"/>
      <c r="CX93" s="38"/>
      <c r="CY93" s="38"/>
      <c r="CZ93" s="38"/>
      <c r="DA93" s="38"/>
      <c r="DB93" s="38"/>
      <c r="DC93" s="38"/>
      <c r="DD93" s="38"/>
      <c r="DE93" s="38"/>
      <c r="DF93" s="38"/>
    </row>
    <row r="94" spans="1:110">
      <c r="A94" s="80"/>
      <c r="B94" s="76"/>
      <c r="C94" s="77"/>
      <c r="D94" s="76"/>
      <c r="E94" s="78"/>
      <c r="F94" s="78"/>
      <c r="G94" s="79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80"/>
      <c r="BY94" s="80"/>
      <c r="BZ94" s="80"/>
      <c r="CA94" s="80"/>
      <c r="CB94" s="80"/>
      <c r="CC94" s="80"/>
      <c r="CD94" s="80"/>
      <c r="CE94" s="80"/>
      <c r="CF94" s="80"/>
      <c r="CG94" s="80"/>
      <c r="CH94" s="80"/>
      <c r="CI94" s="80"/>
      <c r="CJ94" s="80"/>
      <c r="CK94" s="80"/>
      <c r="CL94" s="80"/>
      <c r="CM94" s="80"/>
      <c r="CN94" s="80"/>
      <c r="CO94" s="80"/>
      <c r="CP94" s="80"/>
      <c r="CQ94" s="80"/>
      <c r="CR94" s="80"/>
      <c r="CS94" s="80"/>
      <c r="CT94" s="80"/>
      <c r="CU94" s="80"/>
      <c r="CV94" s="80"/>
      <c r="CW94" s="38"/>
      <c r="CX94" s="38"/>
      <c r="CY94" s="38"/>
      <c r="CZ94" s="38"/>
      <c r="DA94" s="38"/>
      <c r="DB94" s="38"/>
      <c r="DC94" s="38"/>
      <c r="DD94" s="38"/>
      <c r="DE94" s="38"/>
      <c r="DF94" s="38"/>
    </row>
    <row r="95" spans="1:110"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</row>
  </sheetData>
  <sheetProtection sheet="1" objects="1" scenarios="1" selectLockedCells="1" selectUnlockedCells="1"/>
  <dataConsolidate/>
  <mergeCells count="95">
    <mergeCell ref="D3:F3"/>
    <mergeCell ref="G3:W4"/>
    <mergeCell ref="U2:X2"/>
    <mergeCell ref="B4:B5"/>
    <mergeCell ref="C4:C5"/>
    <mergeCell ref="S7:V7"/>
    <mergeCell ref="Y13:AA19"/>
    <mergeCell ref="O14:P15"/>
    <mergeCell ref="S14:S15"/>
    <mergeCell ref="T14:T15"/>
    <mergeCell ref="O16:P17"/>
    <mergeCell ref="O12:P13"/>
    <mergeCell ref="S12:S13"/>
    <mergeCell ref="T12:T13"/>
    <mergeCell ref="S16:S17"/>
    <mergeCell ref="T16:T17"/>
    <mergeCell ref="O18:P19"/>
    <mergeCell ref="S18:S19"/>
    <mergeCell ref="T18:T19"/>
    <mergeCell ref="Y7:AA12"/>
    <mergeCell ref="O8:P9"/>
    <mergeCell ref="S8:S9"/>
    <mergeCell ref="Y20:AA23"/>
    <mergeCell ref="O22:P23"/>
    <mergeCell ref="S22:S23"/>
    <mergeCell ref="T22:T23"/>
    <mergeCell ref="T8:T9"/>
    <mergeCell ref="O10:P11"/>
    <mergeCell ref="S10:S11"/>
    <mergeCell ref="T10:T11"/>
    <mergeCell ref="O24:P25"/>
    <mergeCell ref="S25:V25"/>
    <mergeCell ref="O20:P21"/>
    <mergeCell ref="S20:S21"/>
    <mergeCell ref="T20:T21"/>
    <mergeCell ref="O26:P27"/>
    <mergeCell ref="S26:S27"/>
    <mergeCell ref="T26:T27"/>
    <mergeCell ref="O28:P29"/>
    <mergeCell ref="S28:S29"/>
    <mergeCell ref="T28:T29"/>
    <mergeCell ref="O30:P31"/>
    <mergeCell ref="S30:S31"/>
    <mergeCell ref="T30:T31"/>
    <mergeCell ref="O32:P33"/>
    <mergeCell ref="S32:S33"/>
    <mergeCell ref="T32:T33"/>
    <mergeCell ref="Q47:R47"/>
    <mergeCell ref="AC41:AC42"/>
    <mergeCell ref="O34:P35"/>
    <mergeCell ref="S35:V35"/>
    <mergeCell ref="O36:P37"/>
    <mergeCell ref="S36:S37"/>
    <mergeCell ref="T36:T37"/>
    <mergeCell ref="O38:P39"/>
    <mergeCell ref="S38:S39"/>
    <mergeCell ref="T38:T39"/>
    <mergeCell ref="O41:R42"/>
    <mergeCell ref="S41:V42"/>
    <mergeCell ref="W41:W42"/>
    <mergeCell ref="X41:X42"/>
    <mergeCell ref="Y41:AB42"/>
    <mergeCell ref="Q46:R46"/>
    <mergeCell ref="S43:S44"/>
    <mergeCell ref="T43:T44"/>
    <mergeCell ref="Y43:Y44"/>
    <mergeCell ref="Z43:Z44"/>
    <mergeCell ref="Y46:Z47"/>
    <mergeCell ref="Y50:Z51"/>
    <mergeCell ref="AA46:AA47"/>
    <mergeCell ref="Y48:Z49"/>
    <mergeCell ref="AA48:AA49"/>
    <mergeCell ref="S49:X49"/>
    <mergeCell ref="AA50:AA51"/>
    <mergeCell ref="S53:T54"/>
    <mergeCell ref="U53:U54"/>
    <mergeCell ref="S46:T47"/>
    <mergeCell ref="U46:U47"/>
    <mergeCell ref="U64:U65"/>
    <mergeCell ref="S51:T52"/>
    <mergeCell ref="U51:U52"/>
    <mergeCell ref="S50:X50"/>
    <mergeCell ref="V64:X65"/>
    <mergeCell ref="S55:T56"/>
    <mergeCell ref="U55:U56"/>
    <mergeCell ref="S61:T62"/>
    <mergeCell ref="U61:U62"/>
    <mergeCell ref="S63:U63"/>
    <mergeCell ref="S64:T65"/>
    <mergeCell ref="Y56:AC57"/>
    <mergeCell ref="S57:T58"/>
    <mergeCell ref="U57:U58"/>
    <mergeCell ref="V58:X60"/>
    <mergeCell ref="S59:T60"/>
    <mergeCell ref="U59:U60"/>
  </mergeCells>
  <conditionalFormatting sqref="U8 U10 U12 U14 U16 U18 U20 U22 U26 U28 U30 U32 U36 U38 U43">
    <cfRule type="expression" dxfId="333" priority="7" stopIfTrue="1">
      <formula>100*$V8+$W8&gt;100*$V9+$W9</formula>
    </cfRule>
  </conditionalFormatting>
  <conditionalFormatting sqref="U9 U11 U13 U15 U17 U19 U21 U23 U27 U29 U31 U33 U37 U39 U44">
    <cfRule type="expression" dxfId="332" priority="6" stopIfTrue="1">
      <formula>100*$V9+$W9&gt;100*$V8+$W8</formula>
    </cfRule>
  </conditionalFormatting>
  <conditionalFormatting sqref="AA43">
    <cfRule type="expression" dxfId="331" priority="5" stopIfTrue="1">
      <formula>100*$AB43+$AC43&gt;100*$AB44+$AC44</formula>
    </cfRule>
  </conditionalFormatting>
  <conditionalFormatting sqref="AA44">
    <cfRule type="expression" dxfId="330" priority="4" stopIfTrue="1">
      <formula>100*$AB44+$AC44&gt;100*$AB43+$AC43</formula>
    </cfRule>
  </conditionalFormatting>
  <conditionalFormatting sqref="J35:N35 J43:N43 J11:N11 J27:N27 J19:N19 J51:N51 J59:N59 J67:N67">
    <cfRule type="expression" dxfId="329" priority="3" stopIfTrue="1">
      <formula>OR($I11&lt;3)</formula>
    </cfRule>
  </conditionalFormatting>
  <conditionalFormatting sqref="J36:N36 J44:N44 J12:N12 J28:N28 J20:N20 J52:N52 J60:N60 J68:N68">
    <cfRule type="expression" dxfId="328" priority="2" stopIfTrue="1">
      <formula>$I12&lt;3</formula>
    </cfRule>
  </conditionalFormatting>
  <conditionalFormatting sqref="U46:U47 AA46:AA51">
    <cfRule type="cellIs" dxfId="327" priority="1" stopIfTrue="1" operator="notEqual">
      <formula>"-"</formula>
    </cfRule>
  </conditionalFormatting>
  <pageMargins left="0.78740157480314965" right="0.78740157480314965" top="0.31" bottom="0.44" header="0.32" footer="0.3"/>
  <pageSetup paperSize="9" scale="70" orientation="landscape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56</vt:i4>
      </vt:variant>
      <vt:variant>
        <vt:lpstr>Plages nommées</vt:lpstr>
      </vt:variant>
      <vt:variant>
        <vt:i4>54</vt:i4>
      </vt:variant>
    </vt:vector>
  </HeadingPairs>
  <TitlesOfParts>
    <vt:vector size="110" baseType="lpstr">
      <vt:lpstr>Accueil</vt:lpstr>
      <vt:lpstr>A</vt:lpstr>
      <vt:lpstr>B</vt:lpstr>
      <vt:lpstr>C</vt:lpstr>
      <vt:lpstr>D</vt:lpstr>
      <vt:lpstr>E</vt:lpstr>
      <vt:lpstr>F</vt:lpstr>
      <vt:lpstr>G</vt:lpstr>
      <vt:lpstr>H</vt:lpstr>
      <vt:lpstr>I</vt:lpstr>
      <vt:lpstr>J</vt:lpstr>
      <vt:lpstr>K</vt:lpstr>
      <vt:lpstr>L</vt:lpstr>
      <vt:lpstr>M</vt:lpstr>
      <vt:lpstr>N</vt:lpstr>
      <vt:lpstr>O</vt:lpstr>
      <vt:lpstr>P</vt:lpstr>
      <vt:lpstr>Q</vt:lpstr>
      <vt:lpstr>R</vt:lpstr>
      <vt:lpstr>S</vt:lpstr>
      <vt:lpstr>T</vt:lpstr>
      <vt:lpstr>U</vt:lpstr>
      <vt:lpstr>V</vt:lpstr>
      <vt:lpstr>W</vt:lpstr>
      <vt:lpstr>X</vt:lpstr>
      <vt:lpstr>Y</vt:lpstr>
      <vt:lpstr>Z</vt:lpstr>
      <vt:lpstr>AA</vt:lpstr>
      <vt:lpstr>AB</vt:lpstr>
      <vt:lpstr>AC</vt:lpstr>
      <vt:lpstr>AD</vt:lpstr>
      <vt:lpstr>AE</vt:lpstr>
      <vt:lpstr>AF</vt:lpstr>
      <vt:lpstr>AG</vt:lpstr>
      <vt:lpstr>AH</vt:lpstr>
      <vt:lpstr>AI</vt:lpstr>
      <vt:lpstr>AJ</vt:lpstr>
      <vt:lpstr>AK</vt:lpstr>
      <vt:lpstr>AL</vt:lpstr>
      <vt:lpstr>AM</vt:lpstr>
      <vt:lpstr>AN</vt:lpstr>
      <vt:lpstr>AO</vt:lpstr>
      <vt:lpstr>AP</vt:lpstr>
      <vt:lpstr>AQ</vt:lpstr>
      <vt:lpstr>AR</vt:lpstr>
      <vt:lpstr>AS</vt:lpstr>
      <vt:lpstr>AT</vt:lpstr>
      <vt:lpstr>AU</vt:lpstr>
      <vt:lpstr>AV</vt:lpstr>
      <vt:lpstr>AW</vt:lpstr>
      <vt:lpstr>AX</vt:lpstr>
      <vt:lpstr>AY</vt:lpstr>
      <vt:lpstr>AZ</vt:lpstr>
      <vt:lpstr>Base</vt:lpstr>
      <vt:lpstr>Résultats officiels</vt:lpstr>
      <vt:lpstr>Classement</vt:lpstr>
      <vt:lpstr>A!Zone_d_impression</vt:lpstr>
      <vt:lpstr>AA!Zone_d_impression</vt:lpstr>
      <vt:lpstr>AB!Zone_d_impression</vt:lpstr>
      <vt:lpstr>AC!Zone_d_impression</vt:lpstr>
      <vt:lpstr>AD!Zone_d_impression</vt:lpstr>
      <vt:lpstr>AE!Zone_d_impression</vt:lpstr>
      <vt:lpstr>AF!Zone_d_impression</vt:lpstr>
      <vt:lpstr>AG!Zone_d_impression</vt:lpstr>
      <vt:lpstr>AH!Zone_d_impression</vt:lpstr>
      <vt:lpstr>AI!Zone_d_impression</vt:lpstr>
      <vt:lpstr>AJ!Zone_d_impression</vt:lpstr>
      <vt:lpstr>AK!Zone_d_impression</vt:lpstr>
      <vt:lpstr>AL!Zone_d_impression</vt:lpstr>
      <vt:lpstr>AM!Zone_d_impression</vt:lpstr>
      <vt:lpstr>AN!Zone_d_impression</vt:lpstr>
      <vt:lpstr>AO!Zone_d_impression</vt:lpstr>
      <vt:lpstr>AP!Zone_d_impression</vt:lpstr>
      <vt:lpstr>AQ!Zone_d_impression</vt:lpstr>
      <vt:lpstr>AR!Zone_d_impression</vt:lpstr>
      <vt:lpstr>AS!Zone_d_impression</vt:lpstr>
      <vt:lpstr>AT!Zone_d_impression</vt:lpstr>
      <vt:lpstr>AU!Zone_d_impression</vt:lpstr>
      <vt:lpstr>AV!Zone_d_impression</vt:lpstr>
      <vt:lpstr>AW!Zone_d_impression</vt:lpstr>
      <vt:lpstr>AX!Zone_d_impression</vt:lpstr>
      <vt:lpstr>AY!Zone_d_impression</vt:lpstr>
      <vt:lpstr>AZ!Zone_d_impression</vt:lpstr>
      <vt:lpstr>B!Zone_d_impression</vt:lpstr>
      <vt:lpstr>Base!Zone_d_impression</vt:lpstr>
      <vt:lpstr>'C'!Zone_d_impression</vt:lpstr>
      <vt:lpstr>D!Zone_d_impression</vt:lpstr>
      <vt:lpstr>E!Zone_d_impression</vt:lpstr>
      <vt:lpstr>F!Zone_d_impression</vt:lpstr>
      <vt:lpstr>G!Zone_d_impression</vt:lpstr>
      <vt:lpstr>H!Zone_d_impression</vt:lpstr>
      <vt:lpstr>I!Zone_d_impression</vt:lpstr>
      <vt:lpstr>J!Zone_d_impression</vt:lpstr>
      <vt:lpstr>K!Zone_d_impression</vt:lpstr>
      <vt:lpstr>'L'!Zone_d_impression</vt:lpstr>
      <vt:lpstr>M!Zone_d_impression</vt:lpstr>
      <vt:lpstr>N!Zone_d_impression</vt:lpstr>
      <vt:lpstr>O!Zone_d_impression</vt:lpstr>
      <vt:lpstr>P!Zone_d_impression</vt:lpstr>
      <vt:lpstr>Q!Zone_d_impression</vt:lpstr>
      <vt:lpstr>'R'!Zone_d_impression</vt:lpstr>
      <vt:lpstr>'Résultats officiels'!Zone_d_impression</vt:lpstr>
      <vt:lpstr>S!Zone_d_impression</vt:lpstr>
      <vt:lpstr>T!Zone_d_impression</vt:lpstr>
      <vt:lpstr>U!Zone_d_impression</vt:lpstr>
      <vt:lpstr>V!Zone_d_impression</vt:lpstr>
      <vt:lpstr>W!Zone_d_impression</vt:lpstr>
      <vt:lpstr>X!Zone_d_impression</vt:lpstr>
      <vt:lpstr>Y!Zone_d_impression</vt:lpstr>
      <vt:lpstr>Z!Zone_d_impression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</dc:creator>
  <cp:lastModifiedBy>Mélanie et Manu Doyen</cp:lastModifiedBy>
  <dcterms:created xsi:type="dcterms:W3CDTF">2014-06-20T23:17:28Z</dcterms:created>
  <dcterms:modified xsi:type="dcterms:W3CDTF">2018-07-15T19:51:50Z</dcterms:modified>
</cp:coreProperties>
</file>